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defaultThemeVersion="124226"/>
  <xr:revisionPtr revIDLastSave="0" documentId="13_ncr:1_{DFD54947-FE4C-42B7-BBDB-F463F6E8BD16}" xr6:coauthVersionLast="45" xr6:coauthVersionMax="45" xr10:uidLastSave="{00000000-0000-0000-0000-000000000000}"/>
  <bookViews>
    <workbookView xWindow="-110" yWindow="-110" windowWidth="19420" windowHeight="10420" tabRatio="829" activeTab="1" xr2:uid="{00000000-000D-0000-FFFF-FFFF00000000}"/>
  </bookViews>
  <sheets>
    <sheet name="DAY1" sheetId="144" r:id="rId1"/>
    <sheet name="simple-data" sheetId="7" r:id="rId2"/>
    <sheet name="Explore Sheet" sheetId="20" r:id="rId3"/>
    <sheet name="Clear Content vs Format" sheetId="114" r:id="rId4"/>
    <sheet name="copy-paste" sheetId="8" r:id="rId5"/>
    <sheet name="Basic Summary" sheetId="116" r:id="rId6"/>
    <sheet name="Averages" sheetId="161" r:id="rId7"/>
    <sheet name="ROUND vs Decrease Decimal" sheetId="80" r:id="rId8"/>
    <sheet name="Date-Cal" sheetId="61" r:id="rId9"/>
    <sheet name="Date-Function" sheetId="62" r:id="rId10"/>
    <sheet name="Fill-Handle" sheetId="9" r:id="rId11"/>
    <sheet name="Date-Function2" sheetId="106" r:id="rId12"/>
    <sheet name="data-type" sheetId="4" r:id="rId13"/>
    <sheet name="Num Operator" sheetId="110" r:id="rId14"/>
    <sheet name="Date-quiz" sheetId="121" r:id="rId15"/>
    <sheet name="Name vs Text" sheetId="6" r:id="rId16"/>
    <sheet name="&amp; Operator" sheetId="109" r:id="rId17"/>
    <sheet name="&amp; Operator2" sheetId="94" r:id="rId18"/>
    <sheet name="Ref Operator" sheetId="5" r:id="rId19"/>
    <sheet name="3DSUM" sheetId="95" r:id="rId20"/>
    <sheet name="productA" sheetId="96" r:id="rId21"/>
    <sheet name="productB" sheetId="97" r:id="rId22"/>
    <sheet name="productC" sheetId="98" r:id="rId23"/>
    <sheet name="Goal Seek" sheetId="86" r:id="rId24"/>
    <sheet name="Split Name-FlashFill" sheetId="32" r:id="rId25"/>
    <sheet name="Sort-Filter" sheetId="19" r:id="rId26"/>
    <sheet name="Sort-trick" sheetId="117" r:id="rId27"/>
    <sheet name="RawData" sheetId="145" r:id="rId28"/>
    <sheet name="Table-For-Pivot" sheetId="147" r:id="rId29"/>
    <sheet name="DAY2" sheetId="143" r:id="rId30"/>
    <sheet name="SUMIFS-COUNTIFS" sheetId="18" r:id="rId31"/>
    <sheet name="Split Name-Text Formula" sheetId="113" r:id="rId32"/>
    <sheet name="TEXT-SubstituteReplace" sheetId="56" r:id="rId33"/>
    <sheet name="Date-Transform" sheetId="119" r:id="rId34"/>
    <sheet name="Keyword" sheetId="77" r:id="rId35"/>
    <sheet name="Bahttext" sheetId="123" r:id="rId36"/>
    <sheet name="Fix-Cell-Ref-1" sheetId="125" r:id="rId37"/>
    <sheet name="Fix-Cell-Ref-2" sheetId="10" r:id="rId38"/>
    <sheet name="Fix-Cell-Ref-3" sheetId="162" r:id="rId39"/>
    <sheet name="Conditional Format" sheetId="21" r:id="rId40"/>
    <sheet name="Data Validation" sheetId="43" r:id="rId41"/>
    <sheet name="Logic Operator" sheetId="111" r:id="rId42"/>
    <sheet name="IF-0" sheetId="45" r:id="rId43"/>
    <sheet name="IF-1" sheetId="82" r:id="rId44"/>
    <sheet name="IF-2" sheetId="15" r:id="rId45"/>
    <sheet name="IF-3" sheetId="93" r:id="rId46"/>
    <sheet name="IF-4" sheetId="17" r:id="rId47"/>
    <sheet name="IF-5" sheetId="16" r:id="rId48"/>
    <sheet name="VLOOKUP-Exact" sheetId="23" r:id="rId49"/>
    <sheet name="VLOOKUP MultiLookupValue" sheetId="33" r:id="rId50"/>
    <sheet name="VLOOKUP MultiResult" sheetId="127" r:id="rId51"/>
    <sheet name="VLOOKUP-Database" sheetId="99" r:id="rId52"/>
    <sheet name="SalesInfo" sheetId="118" r:id="rId53"/>
    <sheet name="VLOOKUP-Approx" sheetId="24" r:id="rId54"/>
    <sheet name="MATCH" sheetId="133" r:id="rId55"/>
    <sheet name="INDEX" sheetId="134" r:id="rId56"/>
    <sheet name="INDEX-2" sheetId="135" r:id="rId57"/>
    <sheet name="Lookup Multiple Column" sheetId="136" r:id="rId58"/>
    <sheet name="Sales-info" sheetId="137" r:id="rId59"/>
    <sheet name="Chart1" sheetId="83" r:id="rId60"/>
    <sheet name="Chart2" sheetId="115" r:id="rId61"/>
    <sheet name="Chart3" sheetId="120" r:id="rId62"/>
    <sheet name="Chart4" sheetId="84" r:id="rId63"/>
    <sheet name="Mini Project Question" sheetId="51" r:id="rId64"/>
    <sheet name="Data-ForMiniProject" sheetId="74" r:id="rId65"/>
    <sheet name="Sales-Bio" sheetId="48" r:id="rId66"/>
    <sheet name="Customer-Country" sheetId="47" r:id="rId67"/>
    <sheet name="Commission" sheetId="49" r:id="rId68"/>
    <sheet name="product cost" sheetId="50" r:id="rId69"/>
    <sheet name="Data-ForMiniProject-Solution" sheetId="138" r:id="rId70"/>
    <sheet name="Commission-solution" sheetId="139" r:id="rId71"/>
    <sheet name="PQ-Example1" sheetId="141" r:id="rId72"/>
    <sheet name="PQ-Example2" sheetId="142" r:id="rId73"/>
    <sheet name="Q-1" sheetId="152" r:id="rId74"/>
    <sheet name="Q-2" sheetId="153" r:id="rId75"/>
    <sheet name="Q-3" sheetId="154" r:id="rId76"/>
    <sheet name="Q-4" sheetId="155" r:id="rId77"/>
    <sheet name="Q-5" sheetId="156" r:id="rId78"/>
    <sheet name="Q-6" sheetId="157" r:id="rId79"/>
    <sheet name="Q-7" sheetId="158" r:id="rId80"/>
    <sheet name="Q-8" sheetId="159" r:id="rId81"/>
    <sheet name="Q-9" sheetId="160" r:id="rId82"/>
  </sheets>
  <definedNames>
    <definedName name="_xlnm._FilterDatabase" localSheetId="64" hidden="1">'Data-ForMiniProject'!$A$1:$G$125</definedName>
    <definedName name="_xlnm._FilterDatabase" localSheetId="69" hidden="1">'Data-ForMiniProject-Solution'!$A$1:$G$125</definedName>
    <definedName name="_xlnm._FilterDatabase" localSheetId="8" hidden="1">'Date-Cal'!$A$13</definedName>
    <definedName name="_xlnm._FilterDatabase" localSheetId="57" hidden="1">'Lookup Multiple Column'!#REF!</definedName>
    <definedName name="_xlnm._FilterDatabase" localSheetId="74" hidden="1">'Q-2'!$B$1:$G$8</definedName>
    <definedName name="_xlnm._FilterDatabase" localSheetId="78" hidden="1">'Q-6'!$D$1:$F$15</definedName>
    <definedName name="_xlnm._FilterDatabase" localSheetId="79" hidden="1">'Q-7'!$A$1:$J$15</definedName>
    <definedName name="_xlnm._FilterDatabase" localSheetId="27" hidden="1">RawData!$A$1:$G$125</definedName>
    <definedName name="_xlnm._FilterDatabase" localSheetId="65" hidden="1">'Sales-Bio'!$A$1:$C$5</definedName>
    <definedName name="_xlnm._FilterDatabase" localSheetId="58" hidden="1">'Sales-info'!$A$1:$C$5</definedName>
    <definedName name="_xlnm._FilterDatabase" localSheetId="25" hidden="1">'Sort-Filter'!$B$1:$H$435</definedName>
    <definedName name="_xlnm._FilterDatabase" localSheetId="26" hidden="1">'Sort-trick'!$B$1:$D$7</definedName>
    <definedName name="_xlnm._FilterDatabase" localSheetId="28" hidden="1">'Table-For-Pivot'!$A$3:$G$127</definedName>
    <definedName name="_xlnm._FilterDatabase" localSheetId="51" hidden="1">'VLOOKUP-Database'!$A$1:$G$125</definedName>
    <definedName name="MyTable">'Table-For-Pivot'!$A$4:$H$437</definedName>
    <definedName name="solver_adj" localSheetId="23" hidden="1">'Num Operator'!$F$6</definedName>
    <definedName name="solver_cvg" localSheetId="23" hidden="1">0.0001</definedName>
    <definedName name="solver_drv" localSheetId="23" hidden="1">1</definedName>
    <definedName name="solver_eng" localSheetId="23" hidden="1">2</definedName>
    <definedName name="solver_est" localSheetId="23" hidden="1">1</definedName>
    <definedName name="solver_itr" localSheetId="23" hidden="1">2147483647</definedName>
    <definedName name="solver_mip" localSheetId="23" hidden="1">2147483647</definedName>
    <definedName name="solver_mni" localSheetId="23" hidden="1">30</definedName>
    <definedName name="solver_mrt" localSheetId="23" hidden="1">0.075</definedName>
    <definedName name="solver_msl" localSheetId="23" hidden="1">2</definedName>
    <definedName name="solver_neg" localSheetId="23" hidden="1">1</definedName>
    <definedName name="solver_nod" localSheetId="23" hidden="1">2147483647</definedName>
    <definedName name="solver_num" localSheetId="23" hidden="1">0</definedName>
    <definedName name="solver_nwt" localSheetId="23" hidden="1">1</definedName>
    <definedName name="solver_opt" localSheetId="23" hidden="1">'Goal Seek'!#REF!</definedName>
    <definedName name="solver_pre" localSheetId="23" hidden="1">0.000001</definedName>
    <definedName name="solver_rbv" localSheetId="23" hidden="1">1</definedName>
    <definedName name="solver_rlx" localSheetId="23" hidden="1">2</definedName>
    <definedName name="solver_rsd" localSheetId="23" hidden="1">0</definedName>
    <definedName name="solver_scl" localSheetId="23" hidden="1">1</definedName>
    <definedName name="solver_sho" localSheetId="23" hidden="1">2</definedName>
    <definedName name="solver_ssz" localSheetId="23" hidden="1">100</definedName>
    <definedName name="solver_tim" localSheetId="23" hidden="1">2147483647</definedName>
    <definedName name="solver_tol" localSheetId="23" hidden="1">0.01</definedName>
    <definedName name="solver_typ" localSheetId="23" hidden="1">3</definedName>
    <definedName name="solver_val" localSheetId="23" hidden="1">0</definedName>
    <definedName name="solver_ver" localSheetId="2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5" l="1"/>
  <c r="C7" i="15"/>
  <c r="H11" i="62" l="1"/>
  <c r="H3" i="62"/>
  <c r="B2" i="80"/>
  <c r="A11" i="8"/>
  <c r="L2" i="161" l="1"/>
  <c r="E2" i="161"/>
  <c r="H8" i="159" l="1"/>
  <c r="H7" i="159"/>
  <c r="H6" i="159"/>
  <c r="H5" i="159"/>
  <c r="H4" i="159"/>
  <c r="H3" i="159"/>
  <c r="H2" i="159"/>
  <c r="H15" i="158"/>
  <c r="H14" i="158"/>
  <c r="H13" i="158"/>
  <c r="H12" i="158"/>
  <c r="H11" i="158"/>
  <c r="H10" i="158"/>
  <c r="H9" i="158"/>
  <c r="H8" i="158"/>
  <c r="H7" i="158"/>
  <c r="H6" i="158"/>
  <c r="H5" i="158"/>
  <c r="H4" i="158"/>
  <c r="H3" i="158"/>
  <c r="H2" i="158"/>
  <c r="F2" i="152"/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2" i="18"/>
  <c r="B3" i="86" l="1"/>
  <c r="F4" i="114" l="1"/>
  <c r="F9" i="114"/>
  <c r="I4" i="114"/>
  <c r="I9" i="114"/>
  <c r="C4" i="114"/>
  <c r="Q2" i="138" l="1"/>
  <c r="Q3" i="138"/>
  <c r="Q4" i="138"/>
  <c r="Q5" i="138"/>
  <c r="Q6" i="138"/>
  <c r="Q7" i="138"/>
  <c r="Q8" i="138"/>
  <c r="Q9" i="138"/>
  <c r="Q10" i="138"/>
  <c r="Q11" i="138"/>
  <c r="Q12" i="138"/>
  <c r="Q13" i="138"/>
  <c r="Q14" i="138"/>
  <c r="Q15" i="138"/>
  <c r="Q16" i="138"/>
  <c r="Q17" i="138"/>
  <c r="Q18" i="138"/>
  <c r="Q19" i="138"/>
  <c r="Q20" i="138"/>
  <c r="Q21" i="138"/>
  <c r="Q22" i="138"/>
  <c r="Q23" i="138"/>
  <c r="Q24" i="138"/>
  <c r="Q25" i="138"/>
  <c r="Q26" i="138"/>
  <c r="Q27" i="138"/>
  <c r="Q28" i="138"/>
  <c r="Q29" i="138"/>
  <c r="Q30" i="138"/>
  <c r="Q31" i="138"/>
  <c r="Q32" i="138"/>
  <c r="Q33" i="138"/>
  <c r="Q34" i="138"/>
  <c r="Q35" i="138"/>
  <c r="Q36" i="138"/>
  <c r="Q37" i="138"/>
  <c r="Q38" i="138"/>
  <c r="Q39" i="138"/>
  <c r="Q40" i="138"/>
  <c r="Q41" i="138"/>
  <c r="Q42" i="138"/>
  <c r="Q43" i="138"/>
  <c r="Q44" i="138"/>
  <c r="Q45" i="138"/>
  <c r="Q46" i="138"/>
  <c r="Q47" i="138"/>
  <c r="Q48" i="138"/>
  <c r="Q49" i="138"/>
  <c r="Q50" i="138"/>
  <c r="Q51" i="138"/>
  <c r="Q52" i="138"/>
  <c r="Q53" i="138"/>
  <c r="Q54" i="138"/>
  <c r="Q55" i="138"/>
  <c r="Q56" i="138"/>
  <c r="Q57" i="138"/>
  <c r="Q58" i="138"/>
  <c r="Q59" i="138"/>
  <c r="Q60" i="138"/>
  <c r="Q61" i="138"/>
  <c r="Q62" i="138"/>
  <c r="Q63" i="138"/>
  <c r="Q64" i="138"/>
  <c r="Q65" i="138"/>
  <c r="Q66" i="138"/>
  <c r="Q67" i="138"/>
  <c r="Q68" i="138"/>
  <c r="Q69" i="138"/>
  <c r="Q70" i="138"/>
  <c r="Q71" i="138"/>
  <c r="Q72" i="138"/>
  <c r="Q73" i="138"/>
  <c r="Q74" i="138"/>
  <c r="Q75" i="138"/>
  <c r="Q76" i="138"/>
  <c r="Q77" i="138"/>
  <c r="Q78" i="138"/>
  <c r="Q79" i="138"/>
  <c r="Q80" i="138"/>
  <c r="Q81" i="138"/>
  <c r="Q82" i="138"/>
  <c r="Q83" i="138"/>
  <c r="Q84" i="138"/>
  <c r="Q85" i="138"/>
  <c r="Q86" i="138"/>
  <c r="Q87" i="138"/>
  <c r="Q88" i="138"/>
  <c r="Q89" i="138"/>
  <c r="Q90" i="138"/>
  <c r="Q91" i="138"/>
  <c r="Q92" i="138"/>
  <c r="Q93" i="138"/>
  <c r="Q94" i="138"/>
  <c r="Q95" i="138"/>
  <c r="Q96" i="138"/>
  <c r="Q97" i="138"/>
  <c r="Q98" i="138"/>
  <c r="Q99" i="138"/>
  <c r="Q100" i="138"/>
  <c r="Q101" i="138"/>
  <c r="Q102" i="138"/>
  <c r="Q103" i="138"/>
  <c r="Q104" i="138"/>
  <c r="Q105" i="138"/>
  <c r="Q106" i="138"/>
  <c r="Q107" i="138"/>
  <c r="Q108" i="138"/>
  <c r="Q109" i="138"/>
  <c r="Q110" i="138"/>
  <c r="Q111" i="138"/>
  <c r="Q112" i="138"/>
  <c r="Q113" i="138"/>
  <c r="Q114" i="138"/>
  <c r="Q115" i="138"/>
  <c r="Q116" i="138"/>
  <c r="Q117" i="138"/>
  <c r="Q118" i="138"/>
  <c r="Q119" i="138"/>
  <c r="Q120" i="138"/>
  <c r="Q121" i="138"/>
  <c r="Q122" i="138"/>
  <c r="Q123" i="138"/>
  <c r="Q124" i="138"/>
  <c r="Q125" i="138"/>
  <c r="Q126" i="138"/>
  <c r="Q127" i="138"/>
  <c r="Q128" i="138"/>
  <c r="Q129" i="138"/>
  <c r="Q130" i="138"/>
  <c r="Q131" i="138"/>
  <c r="Q132" i="138"/>
  <c r="Q133" i="138"/>
  <c r="Q134" i="138"/>
  <c r="Q135" i="138"/>
  <c r="Q136" i="138"/>
  <c r="Q137" i="138"/>
  <c r="Q138" i="138"/>
  <c r="Q139" i="138"/>
  <c r="Q140" i="138"/>
  <c r="Q141" i="138"/>
  <c r="Q142" i="138"/>
  <c r="Q143" i="138"/>
  <c r="Q144" i="138"/>
  <c r="Q145" i="138"/>
  <c r="Q146" i="138"/>
  <c r="Q147" i="138"/>
  <c r="Q148" i="138"/>
  <c r="Q149" i="138"/>
  <c r="Q150" i="138"/>
  <c r="Q151" i="138"/>
  <c r="Q152" i="138"/>
  <c r="Q153" i="138"/>
  <c r="Q154" i="138"/>
  <c r="Q155" i="138"/>
  <c r="Q156" i="138"/>
  <c r="Q157" i="138"/>
  <c r="Q158" i="138"/>
  <c r="Q159" i="138"/>
  <c r="Q160" i="138"/>
  <c r="Q161" i="138"/>
  <c r="Q162" i="138"/>
  <c r="Q163" i="138"/>
  <c r="Q164" i="138"/>
  <c r="Q165" i="138"/>
  <c r="Q166" i="138"/>
  <c r="Q167" i="138"/>
  <c r="Q168" i="138"/>
  <c r="Q169" i="138"/>
  <c r="Q170" i="138"/>
  <c r="Q171" i="138"/>
  <c r="Q172" i="138"/>
  <c r="Q173" i="138"/>
  <c r="Q174" i="138"/>
  <c r="Q175" i="138"/>
  <c r="Q176" i="138"/>
  <c r="Q177" i="138"/>
  <c r="Q178" i="138"/>
  <c r="Q179" i="138"/>
  <c r="Q180" i="138"/>
  <c r="Q181" i="138"/>
  <c r="Q182" i="138"/>
  <c r="Q183" i="138"/>
  <c r="Q184" i="138"/>
  <c r="Q185" i="138"/>
  <c r="Q186" i="138"/>
  <c r="Q187" i="138"/>
  <c r="Q188" i="138"/>
  <c r="Q189" i="138"/>
  <c r="Q190" i="138"/>
  <c r="Q191" i="138"/>
  <c r="Q192" i="138"/>
  <c r="Q193" i="138"/>
  <c r="Q194" i="138"/>
  <c r="Q195" i="138"/>
  <c r="Q196" i="138"/>
  <c r="Q197" i="138"/>
  <c r="Q198" i="138"/>
  <c r="Q199" i="138"/>
  <c r="Q200" i="138"/>
  <c r="Q201" i="138"/>
  <c r="Q202" i="138"/>
  <c r="Q203" i="138"/>
  <c r="Q204" i="138"/>
  <c r="Q205" i="138"/>
  <c r="Q206" i="138"/>
  <c r="Q207" i="138"/>
  <c r="Q208" i="138"/>
  <c r="Q209" i="138"/>
  <c r="Q210" i="138"/>
  <c r="Q211" i="138"/>
  <c r="Q212" i="138"/>
  <c r="Q213" i="138"/>
  <c r="Q214" i="138"/>
  <c r="Q215" i="138"/>
  <c r="Q216" i="138"/>
  <c r="Q217" i="138"/>
  <c r="Q218" i="138"/>
  <c r="Q219" i="138"/>
  <c r="Q220" i="138"/>
  <c r="Q221" i="138"/>
  <c r="Q222" i="138"/>
  <c r="Q223" i="138"/>
  <c r="Q224" i="138"/>
  <c r="Q225" i="138"/>
  <c r="Q226" i="138"/>
  <c r="Q227" i="138"/>
  <c r="Q228" i="138"/>
  <c r="Q229" i="138"/>
  <c r="Q230" i="138"/>
  <c r="Q231" i="138"/>
  <c r="Q232" i="138"/>
  <c r="Q233" i="138"/>
  <c r="Q234" i="138"/>
  <c r="Q235" i="138"/>
  <c r="Q236" i="138"/>
  <c r="Q237" i="138"/>
  <c r="Q238" i="138"/>
  <c r="Q239" i="138"/>
  <c r="Q240" i="138"/>
  <c r="Q241" i="138"/>
  <c r="Q242" i="138"/>
  <c r="Q243" i="138"/>
  <c r="Q244" i="138"/>
  <c r="Q245" i="138"/>
  <c r="Q246" i="138"/>
  <c r="Q247" i="138"/>
  <c r="Q248" i="138"/>
  <c r="Q249" i="138"/>
  <c r="Q250" i="138"/>
  <c r="Q251" i="138"/>
  <c r="Q252" i="138"/>
  <c r="Q253" i="138"/>
  <c r="Q254" i="138"/>
  <c r="Q255" i="138"/>
  <c r="Q256" i="138"/>
  <c r="Q257" i="138"/>
  <c r="Q258" i="138"/>
  <c r="Q259" i="138"/>
  <c r="Q260" i="138"/>
  <c r="Q261" i="138"/>
  <c r="Q262" i="138"/>
  <c r="Q263" i="138"/>
  <c r="Q264" i="138"/>
  <c r="Q265" i="138"/>
  <c r="Q266" i="138"/>
  <c r="Q267" i="138"/>
  <c r="Q268" i="138"/>
  <c r="Q269" i="138"/>
  <c r="Q270" i="138"/>
  <c r="Q271" i="138"/>
  <c r="Q272" i="138"/>
  <c r="Q273" i="138"/>
  <c r="Q274" i="138"/>
  <c r="Q275" i="138"/>
  <c r="Q276" i="138"/>
  <c r="Q277" i="138"/>
  <c r="Q278" i="138"/>
  <c r="Q279" i="138"/>
  <c r="Q280" i="138"/>
  <c r="Q281" i="138"/>
  <c r="Q282" i="138"/>
  <c r="Q283" i="138"/>
  <c r="Q284" i="138"/>
  <c r="Q285" i="138"/>
  <c r="Q286" i="138"/>
  <c r="Q287" i="138"/>
  <c r="Q288" i="138"/>
  <c r="Q289" i="138"/>
  <c r="Q290" i="138"/>
  <c r="Q291" i="138"/>
  <c r="Q292" i="138"/>
  <c r="Q293" i="138"/>
  <c r="Q294" i="138"/>
  <c r="Q295" i="138"/>
  <c r="Q296" i="138"/>
  <c r="Q297" i="138"/>
  <c r="Q298" i="138"/>
  <c r="Q299" i="138"/>
  <c r="Q300" i="138"/>
  <c r="Q301" i="138"/>
  <c r="Q302" i="138"/>
  <c r="Q303" i="138"/>
  <c r="Q304" i="138"/>
  <c r="Q305" i="138"/>
  <c r="Q306" i="138"/>
  <c r="Q307" i="138"/>
  <c r="Q308" i="138"/>
  <c r="Q309" i="138"/>
  <c r="Q310" i="138"/>
  <c r="Q311" i="138"/>
  <c r="Q312" i="138"/>
  <c r="Q313" i="138"/>
  <c r="Q314" i="138"/>
  <c r="Q315" i="138"/>
  <c r="Q316" i="138"/>
  <c r="Q317" i="138"/>
  <c r="Q318" i="138"/>
  <c r="Q319" i="138"/>
  <c r="Q320" i="138"/>
  <c r="Q321" i="138"/>
  <c r="Q322" i="138"/>
  <c r="Q323" i="138"/>
  <c r="Q324" i="138"/>
  <c r="Q325" i="138"/>
  <c r="Q326" i="138"/>
  <c r="Q327" i="138"/>
  <c r="Q328" i="138"/>
  <c r="Q329" i="138"/>
  <c r="Q330" i="138"/>
  <c r="Q331" i="138"/>
  <c r="Q332" i="138"/>
  <c r="Q333" i="138"/>
  <c r="Q334" i="138"/>
  <c r="Q335" i="138"/>
  <c r="Q336" i="138"/>
  <c r="Q337" i="138"/>
  <c r="Q338" i="138"/>
  <c r="Q339" i="138"/>
  <c r="Q340" i="138"/>
  <c r="Q341" i="138"/>
  <c r="Q342" i="138"/>
  <c r="Q343" i="138"/>
  <c r="Q344" i="138"/>
  <c r="Q345" i="138"/>
  <c r="Q346" i="138"/>
  <c r="Q347" i="138"/>
  <c r="Q348" i="138"/>
  <c r="Q349" i="138"/>
  <c r="Q350" i="138"/>
  <c r="Q351" i="138"/>
  <c r="Q352" i="138"/>
  <c r="Q353" i="138"/>
  <c r="Q354" i="138"/>
  <c r="Q355" i="138"/>
  <c r="Q356" i="138"/>
  <c r="Q357" i="138"/>
  <c r="Q358" i="138"/>
  <c r="Q359" i="138"/>
  <c r="Q360" i="138"/>
  <c r="Q361" i="138"/>
  <c r="Q362" i="138"/>
  <c r="Q363" i="138"/>
  <c r="Q364" i="138"/>
  <c r="Q365" i="138"/>
  <c r="Q366" i="138"/>
  <c r="Q367" i="138"/>
  <c r="Q368" i="138"/>
  <c r="Q369" i="138"/>
  <c r="Q370" i="138"/>
  <c r="Q371" i="138"/>
  <c r="Q372" i="138"/>
  <c r="Q373" i="138"/>
  <c r="Q374" i="138"/>
  <c r="Q375" i="138"/>
  <c r="Q376" i="138"/>
  <c r="Q377" i="138"/>
  <c r="Q378" i="138"/>
  <c r="Q379" i="138"/>
  <c r="Q380" i="138"/>
  <c r="Q381" i="138"/>
  <c r="Q382" i="138"/>
  <c r="Q383" i="138"/>
  <c r="Q384" i="138"/>
  <c r="Q385" i="138"/>
  <c r="Q386" i="138"/>
  <c r="Q387" i="138"/>
  <c r="Q388" i="138"/>
  <c r="Q389" i="138"/>
  <c r="Q390" i="138"/>
  <c r="Q391" i="138"/>
  <c r="Q392" i="138"/>
  <c r="Q393" i="138"/>
  <c r="Q394" i="138"/>
  <c r="Q395" i="138"/>
  <c r="Q396" i="138"/>
  <c r="Q397" i="138"/>
  <c r="Q398" i="138"/>
  <c r="Q399" i="138"/>
  <c r="Q400" i="138"/>
  <c r="Q401" i="138"/>
  <c r="Q402" i="138"/>
  <c r="Q403" i="138"/>
  <c r="Q404" i="138"/>
  <c r="Q405" i="138"/>
  <c r="Q406" i="138"/>
  <c r="Q407" i="138"/>
  <c r="Q408" i="138"/>
  <c r="Q409" i="138"/>
  <c r="Q410" i="138"/>
  <c r="Q411" i="138"/>
  <c r="Q412" i="138"/>
  <c r="Q413" i="138"/>
  <c r="Q414" i="138"/>
  <c r="Q415" i="138"/>
  <c r="Q416" i="138"/>
  <c r="Q417" i="138"/>
  <c r="Q418" i="138"/>
  <c r="Q419" i="138"/>
  <c r="Q420" i="138"/>
  <c r="Q421" i="138"/>
  <c r="Q422" i="138"/>
  <c r="Q423" i="138"/>
  <c r="Q424" i="138"/>
  <c r="Q425" i="138"/>
  <c r="Q426" i="138"/>
  <c r="Q427" i="138"/>
  <c r="Q428" i="138"/>
  <c r="Q429" i="138"/>
  <c r="Q430" i="138"/>
  <c r="Q431" i="138"/>
  <c r="Q432" i="138"/>
  <c r="Q433" i="138"/>
  <c r="Q434" i="138"/>
  <c r="Q435" i="138"/>
  <c r="O2" i="138"/>
  <c r="O3" i="138"/>
  <c r="O4" i="138"/>
  <c r="O5" i="138"/>
  <c r="O6" i="138"/>
  <c r="O7" i="138"/>
  <c r="O8" i="138"/>
  <c r="O9" i="138"/>
  <c r="O10" i="138"/>
  <c r="O11" i="138"/>
  <c r="O12" i="138"/>
  <c r="O13" i="138"/>
  <c r="O14" i="138"/>
  <c r="O15" i="138"/>
  <c r="O16" i="138"/>
  <c r="O17" i="138"/>
  <c r="O18" i="138"/>
  <c r="O19" i="138"/>
  <c r="O20" i="138"/>
  <c r="O21" i="138"/>
  <c r="O22" i="138"/>
  <c r="O23" i="138"/>
  <c r="O24" i="138"/>
  <c r="O25" i="138"/>
  <c r="O26" i="138"/>
  <c r="O27" i="138"/>
  <c r="O28" i="138"/>
  <c r="O29" i="138"/>
  <c r="O30" i="138"/>
  <c r="O31" i="138"/>
  <c r="O32" i="138"/>
  <c r="O33" i="138"/>
  <c r="O34" i="138"/>
  <c r="O35" i="138"/>
  <c r="O36" i="138"/>
  <c r="O37" i="138"/>
  <c r="O38" i="138"/>
  <c r="O39" i="138"/>
  <c r="O40" i="138"/>
  <c r="O41" i="138"/>
  <c r="O42" i="138"/>
  <c r="O43" i="138"/>
  <c r="O44" i="138"/>
  <c r="O45" i="138"/>
  <c r="O46" i="138"/>
  <c r="O47" i="138"/>
  <c r="O48" i="138"/>
  <c r="O49" i="138"/>
  <c r="O50" i="138"/>
  <c r="O51" i="138"/>
  <c r="O52" i="138"/>
  <c r="O53" i="138"/>
  <c r="O54" i="138"/>
  <c r="O55" i="138"/>
  <c r="O56" i="138"/>
  <c r="O57" i="138"/>
  <c r="O58" i="138"/>
  <c r="O59" i="138"/>
  <c r="O60" i="138"/>
  <c r="O61" i="138"/>
  <c r="O62" i="138"/>
  <c r="O63" i="138"/>
  <c r="O64" i="138"/>
  <c r="O65" i="138"/>
  <c r="O66" i="138"/>
  <c r="O67" i="138"/>
  <c r="O68" i="138"/>
  <c r="O69" i="138"/>
  <c r="O70" i="138"/>
  <c r="O71" i="138"/>
  <c r="O72" i="138"/>
  <c r="O73" i="138"/>
  <c r="O74" i="138"/>
  <c r="O75" i="138"/>
  <c r="O76" i="138"/>
  <c r="O77" i="138"/>
  <c r="O78" i="138"/>
  <c r="O79" i="138"/>
  <c r="O80" i="138"/>
  <c r="O81" i="138"/>
  <c r="O82" i="138"/>
  <c r="O83" i="138"/>
  <c r="O84" i="138"/>
  <c r="O85" i="138"/>
  <c r="O86" i="138"/>
  <c r="O87" i="138"/>
  <c r="O88" i="138"/>
  <c r="O89" i="138"/>
  <c r="O90" i="138"/>
  <c r="O91" i="138"/>
  <c r="O92" i="138"/>
  <c r="O93" i="138"/>
  <c r="O94" i="138"/>
  <c r="O95" i="138"/>
  <c r="O96" i="138"/>
  <c r="O97" i="138"/>
  <c r="O98" i="138"/>
  <c r="O99" i="138"/>
  <c r="O100" i="138"/>
  <c r="O101" i="138"/>
  <c r="O102" i="138"/>
  <c r="O103" i="138"/>
  <c r="O104" i="138"/>
  <c r="O105" i="138"/>
  <c r="O106" i="138"/>
  <c r="O107" i="138"/>
  <c r="O108" i="138"/>
  <c r="O109" i="138"/>
  <c r="O110" i="138"/>
  <c r="O111" i="138"/>
  <c r="O112" i="138"/>
  <c r="O113" i="138"/>
  <c r="O114" i="138"/>
  <c r="O115" i="138"/>
  <c r="O116" i="138"/>
  <c r="O117" i="138"/>
  <c r="O118" i="138"/>
  <c r="O119" i="138"/>
  <c r="O120" i="138"/>
  <c r="O121" i="138"/>
  <c r="O122" i="138"/>
  <c r="O123" i="138"/>
  <c r="O124" i="138"/>
  <c r="O125" i="138"/>
  <c r="O126" i="138"/>
  <c r="O127" i="138"/>
  <c r="O128" i="138"/>
  <c r="O129" i="138"/>
  <c r="O130" i="138"/>
  <c r="O131" i="138"/>
  <c r="O132" i="138"/>
  <c r="O133" i="138"/>
  <c r="O134" i="138"/>
  <c r="O135" i="138"/>
  <c r="O136" i="138"/>
  <c r="O137" i="138"/>
  <c r="O138" i="138"/>
  <c r="O139" i="138"/>
  <c r="O140" i="138"/>
  <c r="O141" i="138"/>
  <c r="O142" i="138"/>
  <c r="O143" i="138"/>
  <c r="O144" i="138"/>
  <c r="O145" i="138"/>
  <c r="O146" i="138"/>
  <c r="O147" i="138"/>
  <c r="O148" i="138"/>
  <c r="O149" i="138"/>
  <c r="O150" i="138"/>
  <c r="O151" i="138"/>
  <c r="O152" i="138"/>
  <c r="O153" i="138"/>
  <c r="O154" i="138"/>
  <c r="O155" i="138"/>
  <c r="O156" i="138"/>
  <c r="O157" i="138"/>
  <c r="O158" i="138"/>
  <c r="O159" i="138"/>
  <c r="O160" i="138"/>
  <c r="O161" i="138"/>
  <c r="O162" i="138"/>
  <c r="O163" i="138"/>
  <c r="O164" i="138"/>
  <c r="O165" i="138"/>
  <c r="O166" i="138"/>
  <c r="O167" i="138"/>
  <c r="O168" i="138"/>
  <c r="O169" i="138"/>
  <c r="O170" i="138"/>
  <c r="O171" i="138"/>
  <c r="O172" i="138"/>
  <c r="O173" i="138"/>
  <c r="O174" i="138"/>
  <c r="O175" i="138"/>
  <c r="O176" i="138"/>
  <c r="O177" i="138"/>
  <c r="O178" i="138"/>
  <c r="O179" i="138"/>
  <c r="O180" i="138"/>
  <c r="O181" i="138"/>
  <c r="O182" i="138"/>
  <c r="O183" i="138"/>
  <c r="O184" i="138"/>
  <c r="O185" i="138"/>
  <c r="O186" i="138"/>
  <c r="O187" i="138"/>
  <c r="O188" i="138"/>
  <c r="O189" i="138"/>
  <c r="O190" i="138"/>
  <c r="O191" i="138"/>
  <c r="O192" i="138"/>
  <c r="O193" i="138"/>
  <c r="O194" i="138"/>
  <c r="O195" i="138"/>
  <c r="O196" i="138"/>
  <c r="O197" i="138"/>
  <c r="O198" i="138"/>
  <c r="O199" i="138"/>
  <c r="O200" i="138"/>
  <c r="O201" i="138"/>
  <c r="O202" i="138"/>
  <c r="O203" i="138"/>
  <c r="O204" i="138"/>
  <c r="O205" i="138"/>
  <c r="O206" i="138"/>
  <c r="O207" i="138"/>
  <c r="O208" i="138"/>
  <c r="O209" i="138"/>
  <c r="O210" i="138"/>
  <c r="O211" i="138"/>
  <c r="O212" i="138"/>
  <c r="O213" i="138"/>
  <c r="O214" i="138"/>
  <c r="O215" i="138"/>
  <c r="O216" i="138"/>
  <c r="O217" i="138"/>
  <c r="O218" i="138"/>
  <c r="O219" i="138"/>
  <c r="O220" i="138"/>
  <c r="O221" i="138"/>
  <c r="O222" i="138"/>
  <c r="O223" i="138"/>
  <c r="O224" i="138"/>
  <c r="O225" i="138"/>
  <c r="O226" i="138"/>
  <c r="O227" i="138"/>
  <c r="O228" i="138"/>
  <c r="O229" i="138"/>
  <c r="O230" i="138"/>
  <c r="O231" i="138"/>
  <c r="O232" i="138"/>
  <c r="O233" i="138"/>
  <c r="O234" i="138"/>
  <c r="O235" i="138"/>
  <c r="O236" i="138"/>
  <c r="O237" i="138"/>
  <c r="O238" i="138"/>
  <c r="O239" i="138"/>
  <c r="O240" i="138"/>
  <c r="O241" i="138"/>
  <c r="O242" i="138"/>
  <c r="O243" i="138"/>
  <c r="O244" i="138"/>
  <c r="O245" i="138"/>
  <c r="O246" i="138"/>
  <c r="O247" i="138"/>
  <c r="O248" i="138"/>
  <c r="O249" i="138"/>
  <c r="O250" i="138"/>
  <c r="O251" i="138"/>
  <c r="O252" i="138"/>
  <c r="O253" i="138"/>
  <c r="O254" i="138"/>
  <c r="O255" i="138"/>
  <c r="O256" i="138"/>
  <c r="O257" i="138"/>
  <c r="O258" i="138"/>
  <c r="O259" i="138"/>
  <c r="O260" i="138"/>
  <c r="O261" i="138"/>
  <c r="O262" i="138"/>
  <c r="O263" i="138"/>
  <c r="O264" i="138"/>
  <c r="O265" i="138"/>
  <c r="O266" i="138"/>
  <c r="O267" i="138"/>
  <c r="O268" i="138"/>
  <c r="O269" i="138"/>
  <c r="O270" i="138"/>
  <c r="O271" i="138"/>
  <c r="O272" i="138"/>
  <c r="O273" i="138"/>
  <c r="O274" i="138"/>
  <c r="O275" i="138"/>
  <c r="O276" i="138"/>
  <c r="O277" i="138"/>
  <c r="O278" i="138"/>
  <c r="O279" i="138"/>
  <c r="O280" i="138"/>
  <c r="O281" i="138"/>
  <c r="O282" i="138"/>
  <c r="O283" i="138"/>
  <c r="O284" i="138"/>
  <c r="O285" i="138"/>
  <c r="O286" i="138"/>
  <c r="O287" i="138"/>
  <c r="O288" i="138"/>
  <c r="O289" i="138"/>
  <c r="O290" i="138"/>
  <c r="O291" i="138"/>
  <c r="O292" i="138"/>
  <c r="O293" i="138"/>
  <c r="O294" i="138"/>
  <c r="O295" i="138"/>
  <c r="O296" i="138"/>
  <c r="O297" i="138"/>
  <c r="O298" i="138"/>
  <c r="O299" i="138"/>
  <c r="O300" i="138"/>
  <c r="O301" i="138"/>
  <c r="O302" i="138"/>
  <c r="O303" i="138"/>
  <c r="O304" i="138"/>
  <c r="O305" i="138"/>
  <c r="O306" i="138"/>
  <c r="O307" i="138"/>
  <c r="O308" i="138"/>
  <c r="O309" i="138"/>
  <c r="O310" i="138"/>
  <c r="O311" i="138"/>
  <c r="O312" i="138"/>
  <c r="O313" i="138"/>
  <c r="O314" i="138"/>
  <c r="O315" i="138"/>
  <c r="O316" i="138"/>
  <c r="O317" i="138"/>
  <c r="O318" i="138"/>
  <c r="O319" i="138"/>
  <c r="O320" i="138"/>
  <c r="O321" i="138"/>
  <c r="O322" i="138"/>
  <c r="O323" i="138"/>
  <c r="O324" i="138"/>
  <c r="O325" i="138"/>
  <c r="O326" i="138"/>
  <c r="O327" i="138"/>
  <c r="O328" i="138"/>
  <c r="O329" i="138"/>
  <c r="O330" i="138"/>
  <c r="O331" i="138"/>
  <c r="O332" i="138"/>
  <c r="O333" i="138"/>
  <c r="O334" i="138"/>
  <c r="O335" i="138"/>
  <c r="O336" i="138"/>
  <c r="O337" i="138"/>
  <c r="O338" i="138"/>
  <c r="O339" i="138"/>
  <c r="O340" i="138"/>
  <c r="O341" i="138"/>
  <c r="O342" i="138"/>
  <c r="O343" i="138"/>
  <c r="O344" i="138"/>
  <c r="O345" i="138"/>
  <c r="O346" i="138"/>
  <c r="O347" i="138"/>
  <c r="O348" i="138"/>
  <c r="O349" i="138"/>
  <c r="O350" i="138"/>
  <c r="O351" i="138"/>
  <c r="O352" i="138"/>
  <c r="O353" i="138"/>
  <c r="O354" i="138"/>
  <c r="O355" i="138"/>
  <c r="O356" i="138"/>
  <c r="O357" i="138"/>
  <c r="O358" i="138"/>
  <c r="O359" i="138"/>
  <c r="O360" i="138"/>
  <c r="O361" i="138"/>
  <c r="O362" i="138"/>
  <c r="O363" i="138"/>
  <c r="O364" i="138"/>
  <c r="O365" i="138"/>
  <c r="O366" i="138"/>
  <c r="O367" i="138"/>
  <c r="O368" i="138"/>
  <c r="O369" i="138"/>
  <c r="O370" i="138"/>
  <c r="O371" i="138"/>
  <c r="O372" i="138"/>
  <c r="O373" i="138"/>
  <c r="O374" i="138"/>
  <c r="O375" i="138"/>
  <c r="O376" i="138"/>
  <c r="O377" i="138"/>
  <c r="O378" i="138"/>
  <c r="O379" i="138"/>
  <c r="O380" i="138"/>
  <c r="O381" i="138"/>
  <c r="O382" i="138"/>
  <c r="O383" i="138"/>
  <c r="O384" i="138"/>
  <c r="O385" i="138"/>
  <c r="O386" i="138"/>
  <c r="O387" i="138"/>
  <c r="O388" i="138"/>
  <c r="O389" i="138"/>
  <c r="O390" i="138"/>
  <c r="O391" i="138"/>
  <c r="O392" i="138"/>
  <c r="O393" i="138"/>
  <c r="O394" i="138"/>
  <c r="O395" i="138"/>
  <c r="O396" i="138"/>
  <c r="O397" i="138"/>
  <c r="O398" i="138"/>
  <c r="O399" i="138"/>
  <c r="O400" i="138"/>
  <c r="O401" i="138"/>
  <c r="O402" i="138"/>
  <c r="O403" i="138"/>
  <c r="O404" i="138"/>
  <c r="O405" i="138"/>
  <c r="O406" i="138"/>
  <c r="O407" i="138"/>
  <c r="O408" i="138"/>
  <c r="O409" i="138"/>
  <c r="O410" i="138"/>
  <c r="O411" i="138"/>
  <c r="O412" i="138"/>
  <c r="O413" i="138"/>
  <c r="O414" i="138"/>
  <c r="O415" i="138"/>
  <c r="O416" i="138"/>
  <c r="O417" i="138"/>
  <c r="O418" i="138"/>
  <c r="O419" i="138"/>
  <c r="O420" i="138"/>
  <c r="O421" i="138"/>
  <c r="O422" i="138"/>
  <c r="O423" i="138"/>
  <c r="O424" i="138"/>
  <c r="O425" i="138"/>
  <c r="O426" i="138"/>
  <c r="O427" i="138"/>
  <c r="O428" i="138"/>
  <c r="O429" i="138"/>
  <c r="O430" i="138"/>
  <c r="O431" i="138"/>
  <c r="O432" i="138"/>
  <c r="O433" i="138"/>
  <c r="O434" i="138"/>
  <c r="O435" i="138"/>
  <c r="N2" i="138"/>
  <c r="N3" i="138"/>
  <c r="N4" i="138"/>
  <c r="N5" i="138"/>
  <c r="N6" i="138"/>
  <c r="N7" i="138"/>
  <c r="N8" i="138"/>
  <c r="N9" i="138"/>
  <c r="N10" i="138"/>
  <c r="N11" i="138"/>
  <c r="N12" i="138"/>
  <c r="N13" i="138"/>
  <c r="N14" i="138"/>
  <c r="N15" i="138"/>
  <c r="N16" i="138"/>
  <c r="N17" i="138"/>
  <c r="N18" i="138"/>
  <c r="N19" i="138"/>
  <c r="N20" i="138"/>
  <c r="N21" i="138"/>
  <c r="N22" i="138"/>
  <c r="N23" i="138"/>
  <c r="N24" i="138"/>
  <c r="N25" i="138"/>
  <c r="N26" i="138"/>
  <c r="N27" i="138"/>
  <c r="N28" i="138"/>
  <c r="N29" i="138"/>
  <c r="N30" i="138"/>
  <c r="N31" i="138"/>
  <c r="N32" i="138"/>
  <c r="N33" i="138"/>
  <c r="N34" i="138"/>
  <c r="N35" i="138"/>
  <c r="N36" i="138"/>
  <c r="N37" i="138"/>
  <c r="N38" i="138"/>
  <c r="N39" i="138"/>
  <c r="N40" i="138"/>
  <c r="N41" i="138"/>
  <c r="N42" i="138"/>
  <c r="N43" i="138"/>
  <c r="N44" i="138"/>
  <c r="N45" i="138"/>
  <c r="N46" i="138"/>
  <c r="N47" i="138"/>
  <c r="N48" i="138"/>
  <c r="N49" i="138"/>
  <c r="N50" i="138"/>
  <c r="N51" i="138"/>
  <c r="N52" i="138"/>
  <c r="N53" i="138"/>
  <c r="N54" i="138"/>
  <c r="N55" i="138"/>
  <c r="N56" i="138"/>
  <c r="N57" i="138"/>
  <c r="N58" i="138"/>
  <c r="N59" i="138"/>
  <c r="N60" i="138"/>
  <c r="N61" i="138"/>
  <c r="N62" i="138"/>
  <c r="N63" i="138"/>
  <c r="N64" i="138"/>
  <c r="N65" i="138"/>
  <c r="N66" i="138"/>
  <c r="N67" i="138"/>
  <c r="N68" i="138"/>
  <c r="N69" i="138"/>
  <c r="N70" i="138"/>
  <c r="N71" i="138"/>
  <c r="N72" i="138"/>
  <c r="N73" i="138"/>
  <c r="N74" i="138"/>
  <c r="N75" i="138"/>
  <c r="N76" i="138"/>
  <c r="N77" i="138"/>
  <c r="N78" i="138"/>
  <c r="N79" i="138"/>
  <c r="N80" i="138"/>
  <c r="N81" i="138"/>
  <c r="N82" i="138"/>
  <c r="N83" i="138"/>
  <c r="N84" i="138"/>
  <c r="N85" i="138"/>
  <c r="N86" i="138"/>
  <c r="N87" i="138"/>
  <c r="N88" i="138"/>
  <c r="N89" i="138"/>
  <c r="N90" i="138"/>
  <c r="N91" i="138"/>
  <c r="N92" i="138"/>
  <c r="N93" i="138"/>
  <c r="N94" i="138"/>
  <c r="N95" i="138"/>
  <c r="N96" i="138"/>
  <c r="N97" i="138"/>
  <c r="N98" i="138"/>
  <c r="N99" i="138"/>
  <c r="N100" i="138"/>
  <c r="N101" i="138"/>
  <c r="N102" i="138"/>
  <c r="N103" i="138"/>
  <c r="N104" i="138"/>
  <c r="N105" i="138"/>
  <c r="N106" i="138"/>
  <c r="N107" i="138"/>
  <c r="N108" i="138"/>
  <c r="N109" i="138"/>
  <c r="N110" i="138"/>
  <c r="N111" i="138"/>
  <c r="N112" i="138"/>
  <c r="N113" i="138"/>
  <c r="N114" i="138"/>
  <c r="N115" i="138"/>
  <c r="N116" i="138"/>
  <c r="N117" i="138"/>
  <c r="N118" i="138"/>
  <c r="N119" i="138"/>
  <c r="N120" i="138"/>
  <c r="N121" i="138"/>
  <c r="N122" i="138"/>
  <c r="N123" i="138"/>
  <c r="N124" i="138"/>
  <c r="N125" i="138"/>
  <c r="N126" i="138"/>
  <c r="N127" i="138"/>
  <c r="N128" i="138"/>
  <c r="N129" i="138"/>
  <c r="N130" i="138"/>
  <c r="N131" i="138"/>
  <c r="N132" i="138"/>
  <c r="N133" i="138"/>
  <c r="N134" i="138"/>
  <c r="N135" i="138"/>
  <c r="N136" i="138"/>
  <c r="N137" i="138"/>
  <c r="N138" i="138"/>
  <c r="N139" i="138"/>
  <c r="N140" i="138"/>
  <c r="N141" i="138"/>
  <c r="N142" i="138"/>
  <c r="N143" i="138"/>
  <c r="N144" i="138"/>
  <c r="N145" i="138"/>
  <c r="N146" i="138"/>
  <c r="N147" i="138"/>
  <c r="N148" i="138"/>
  <c r="N149" i="138"/>
  <c r="N150" i="138"/>
  <c r="N151" i="138"/>
  <c r="N152" i="138"/>
  <c r="N153" i="138"/>
  <c r="N154" i="138"/>
  <c r="N155" i="138"/>
  <c r="N156" i="138"/>
  <c r="N157" i="138"/>
  <c r="N158" i="138"/>
  <c r="N159" i="138"/>
  <c r="N160" i="138"/>
  <c r="N161" i="138"/>
  <c r="N162" i="138"/>
  <c r="N163" i="138"/>
  <c r="N164" i="138"/>
  <c r="N165" i="138"/>
  <c r="N166" i="138"/>
  <c r="N167" i="138"/>
  <c r="N168" i="138"/>
  <c r="N169" i="138"/>
  <c r="N170" i="138"/>
  <c r="N171" i="138"/>
  <c r="N172" i="138"/>
  <c r="N173" i="138"/>
  <c r="N174" i="138"/>
  <c r="N175" i="138"/>
  <c r="N176" i="138"/>
  <c r="N177" i="138"/>
  <c r="N178" i="138"/>
  <c r="N179" i="138"/>
  <c r="N180" i="138"/>
  <c r="N181" i="138"/>
  <c r="N182" i="138"/>
  <c r="N183" i="138"/>
  <c r="N184" i="138"/>
  <c r="N185" i="138"/>
  <c r="N186" i="138"/>
  <c r="N187" i="138"/>
  <c r="N188" i="138"/>
  <c r="N189" i="138"/>
  <c r="N190" i="138"/>
  <c r="N191" i="138"/>
  <c r="N192" i="138"/>
  <c r="N193" i="138"/>
  <c r="N194" i="138"/>
  <c r="N195" i="138"/>
  <c r="N196" i="138"/>
  <c r="N197" i="138"/>
  <c r="N198" i="138"/>
  <c r="N199" i="138"/>
  <c r="N200" i="138"/>
  <c r="N201" i="138"/>
  <c r="N202" i="138"/>
  <c r="N203" i="138"/>
  <c r="N204" i="138"/>
  <c r="N205" i="138"/>
  <c r="N206" i="138"/>
  <c r="N207" i="138"/>
  <c r="N208" i="138"/>
  <c r="N209" i="138"/>
  <c r="N210" i="138"/>
  <c r="N211" i="138"/>
  <c r="N212" i="138"/>
  <c r="N213" i="138"/>
  <c r="N214" i="138"/>
  <c r="N215" i="138"/>
  <c r="N216" i="138"/>
  <c r="N217" i="138"/>
  <c r="N218" i="138"/>
  <c r="N219" i="138"/>
  <c r="N220" i="138"/>
  <c r="N221" i="138"/>
  <c r="N222" i="138"/>
  <c r="N223" i="138"/>
  <c r="N224" i="138"/>
  <c r="N225" i="138"/>
  <c r="N226" i="138"/>
  <c r="N227" i="138"/>
  <c r="N228" i="138"/>
  <c r="N229" i="138"/>
  <c r="N230" i="138"/>
  <c r="N231" i="138"/>
  <c r="N232" i="138"/>
  <c r="N233" i="138"/>
  <c r="N234" i="138"/>
  <c r="N235" i="138"/>
  <c r="N236" i="138"/>
  <c r="N237" i="138"/>
  <c r="N238" i="138"/>
  <c r="N239" i="138"/>
  <c r="N240" i="138"/>
  <c r="N241" i="138"/>
  <c r="N242" i="138"/>
  <c r="N243" i="138"/>
  <c r="N244" i="138"/>
  <c r="N245" i="138"/>
  <c r="N246" i="138"/>
  <c r="N247" i="138"/>
  <c r="N248" i="138"/>
  <c r="N249" i="138"/>
  <c r="N250" i="138"/>
  <c r="N251" i="138"/>
  <c r="N252" i="138"/>
  <c r="N253" i="138"/>
  <c r="N254" i="138"/>
  <c r="N255" i="138"/>
  <c r="N256" i="138"/>
  <c r="N257" i="138"/>
  <c r="N258" i="138"/>
  <c r="N259" i="138"/>
  <c r="N260" i="138"/>
  <c r="N261" i="138"/>
  <c r="N262" i="138"/>
  <c r="N263" i="138"/>
  <c r="N264" i="138"/>
  <c r="N265" i="138"/>
  <c r="N266" i="138"/>
  <c r="N267" i="138"/>
  <c r="N268" i="138"/>
  <c r="N269" i="138"/>
  <c r="N270" i="138"/>
  <c r="N271" i="138"/>
  <c r="N272" i="138"/>
  <c r="N273" i="138"/>
  <c r="N274" i="138"/>
  <c r="N275" i="138"/>
  <c r="N276" i="138"/>
  <c r="N277" i="138"/>
  <c r="N278" i="138"/>
  <c r="N279" i="138"/>
  <c r="N280" i="138"/>
  <c r="N281" i="138"/>
  <c r="N282" i="138"/>
  <c r="N283" i="138"/>
  <c r="N284" i="138"/>
  <c r="N285" i="138"/>
  <c r="N286" i="138"/>
  <c r="N287" i="138"/>
  <c r="N288" i="138"/>
  <c r="N289" i="138"/>
  <c r="N290" i="138"/>
  <c r="N291" i="138"/>
  <c r="N292" i="138"/>
  <c r="N293" i="138"/>
  <c r="N294" i="138"/>
  <c r="N295" i="138"/>
  <c r="N296" i="138"/>
  <c r="N297" i="138"/>
  <c r="N298" i="138"/>
  <c r="N299" i="138"/>
  <c r="N300" i="138"/>
  <c r="N301" i="138"/>
  <c r="N302" i="138"/>
  <c r="N303" i="138"/>
  <c r="N304" i="138"/>
  <c r="N305" i="138"/>
  <c r="N306" i="138"/>
  <c r="N307" i="138"/>
  <c r="N308" i="138"/>
  <c r="N309" i="138"/>
  <c r="N310" i="138"/>
  <c r="N311" i="138"/>
  <c r="N312" i="138"/>
  <c r="N313" i="138"/>
  <c r="N314" i="138"/>
  <c r="N315" i="138"/>
  <c r="N316" i="138"/>
  <c r="N317" i="138"/>
  <c r="N318" i="138"/>
  <c r="N319" i="138"/>
  <c r="N320" i="138"/>
  <c r="N321" i="138"/>
  <c r="N322" i="138"/>
  <c r="N323" i="138"/>
  <c r="N324" i="138"/>
  <c r="N325" i="138"/>
  <c r="N326" i="138"/>
  <c r="N327" i="138"/>
  <c r="N328" i="138"/>
  <c r="N329" i="138"/>
  <c r="N330" i="138"/>
  <c r="N331" i="138"/>
  <c r="N332" i="138"/>
  <c r="N333" i="138"/>
  <c r="N334" i="138"/>
  <c r="N335" i="138"/>
  <c r="N336" i="138"/>
  <c r="N337" i="138"/>
  <c r="N338" i="138"/>
  <c r="N339" i="138"/>
  <c r="N340" i="138"/>
  <c r="N341" i="138"/>
  <c r="N342" i="138"/>
  <c r="N343" i="138"/>
  <c r="N344" i="138"/>
  <c r="N345" i="138"/>
  <c r="N346" i="138"/>
  <c r="N347" i="138"/>
  <c r="N348" i="138"/>
  <c r="N349" i="138"/>
  <c r="N350" i="138"/>
  <c r="N351" i="138"/>
  <c r="N352" i="138"/>
  <c r="N353" i="138"/>
  <c r="N354" i="138"/>
  <c r="N355" i="138"/>
  <c r="N356" i="138"/>
  <c r="N357" i="138"/>
  <c r="N358" i="138"/>
  <c r="N359" i="138"/>
  <c r="N360" i="138"/>
  <c r="N361" i="138"/>
  <c r="N362" i="138"/>
  <c r="N363" i="138"/>
  <c r="N364" i="138"/>
  <c r="N365" i="138"/>
  <c r="N366" i="138"/>
  <c r="N367" i="138"/>
  <c r="N368" i="138"/>
  <c r="N369" i="138"/>
  <c r="N370" i="138"/>
  <c r="N371" i="138"/>
  <c r="N372" i="138"/>
  <c r="N373" i="138"/>
  <c r="N374" i="138"/>
  <c r="N375" i="138"/>
  <c r="N376" i="138"/>
  <c r="N377" i="138"/>
  <c r="N378" i="138"/>
  <c r="N379" i="138"/>
  <c r="N380" i="138"/>
  <c r="N381" i="138"/>
  <c r="N382" i="138"/>
  <c r="N383" i="138"/>
  <c r="N384" i="138"/>
  <c r="N385" i="138"/>
  <c r="N386" i="138"/>
  <c r="N387" i="138"/>
  <c r="N388" i="138"/>
  <c r="N389" i="138"/>
  <c r="N390" i="138"/>
  <c r="N391" i="138"/>
  <c r="N392" i="138"/>
  <c r="N393" i="138"/>
  <c r="N394" i="138"/>
  <c r="N395" i="138"/>
  <c r="N396" i="138"/>
  <c r="N397" i="138"/>
  <c r="N398" i="138"/>
  <c r="N399" i="138"/>
  <c r="N400" i="138"/>
  <c r="N401" i="138"/>
  <c r="N402" i="138"/>
  <c r="N403" i="138"/>
  <c r="N404" i="138"/>
  <c r="N405" i="138"/>
  <c r="N406" i="138"/>
  <c r="N407" i="138"/>
  <c r="N408" i="138"/>
  <c r="N409" i="138"/>
  <c r="N410" i="138"/>
  <c r="N411" i="138"/>
  <c r="N412" i="138"/>
  <c r="N413" i="138"/>
  <c r="N414" i="138"/>
  <c r="N415" i="138"/>
  <c r="N416" i="138"/>
  <c r="N417" i="138"/>
  <c r="N418" i="138"/>
  <c r="N419" i="138"/>
  <c r="N420" i="138"/>
  <c r="N421" i="138"/>
  <c r="N422" i="138"/>
  <c r="N423" i="138"/>
  <c r="N424" i="138"/>
  <c r="N425" i="138"/>
  <c r="N426" i="138"/>
  <c r="N427" i="138"/>
  <c r="N428" i="138"/>
  <c r="N429" i="138"/>
  <c r="N430" i="138"/>
  <c r="N431" i="138"/>
  <c r="N432" i="138"/>
  <c r="N433" i="138"/>
  <c r="N434" i="138"/>
  <c r="N435" i="138"/>
  <c r="L2" i="138"/>
  <c r="L3" i="138"/>
  <c r="L4" i="138"/>
  <c r="L5" i="138"/>
  <c r="L6" i="138"/>
  <c r="L7" i="138"/>
  <c r="L8" i="138"/>
  <c r="L9" i="138"/>
  <c r="L10" i="138"/>
  <c r="L11" i="138"/>
  <c r="L12" i="138"/>
  <c r="L13" i="138"/>
  <c r="L14" i="138"/>
  <c r="L15" i="138"/>
  <c r="L16" i="138"/>
  <c r="L17" i="138"/>
  <c r="L18" i="138"/>
  <c r="L19" i="138"/>
  <c r="L20" i="138"/>
  <c r="L21" i="138"/>
  <c r="L22" i="138"/>
  <c r="L23" i="138"/>
  <c r="L24" i="138"/>
  <c r="L25" i="138"/>
  <c r="L26" i="138"/>
  <c r="L27" i="138"/>
  <c r="L28" i="138"/>
  <c r="L29" i="138"/>
  <c r="L30" i="138"/>
  <c r="L31" i="138"/>
  <c r="L32" i="138"/>
  <c r="L33" i="138"/>
  <c r="L34" i="138"/>
  <c r="L35" i="138"/>
  <c r="L36" i="138"/>
  <c r="L37" i="138"/>
  <c r="L38" i="138"/>
  <c r="L39" i="138"/>
  <c r="L40" i="138"/>
  <c r="L41" i="138"/>
  <c r="L42" i="138"/>
  <c r="L43" i="138"/>
  <c r="L44" i="138"/>
  <c r="L45" i="138"/>
  <c r="L46" i="138"/>
  <c r="L47" i="138"/>
  <c r="L48" i="138"/>
  <c r="L49" i="138"/>
  <c r="L50" i="138"/>
  <c r="L51" i="138"/>
  <c r="L52" i="138"/>
  <c r="L53" i="138"/>
  <c r="L54" i="138"/>
  <c r="L55" i="138"/>
  <c r="L56" i="138"/>
  <c r="L57" i="138"/>
  <c r="L58" i="138"/>
  <c r="L59" i="138"/>
  <c r="L60" i="138"/>
  <c r="L61" i="138"/>
  <c r="L62" i="138"/>
  <c r="L63" i="138"/>
  <c r="L64" i="138"/>
  <c r="L65" i="138"/>
  <c r="L66" i="138"/>
  <c r="L67" i="138"/>
  <c r="L68" i="138"/>
  <c r="L69" i="138"/>
  <c r="L70" i="138"/>
  <c r="L71" i="138"/>
  <c r="L72" i="138"/>
  <c r="L73" i="138"/>
  <c r="L74" i="138"/>
  <c r="L75" i="138"/>
  <c r="L76" i="138"/>
  <c r="L77" i="138"/>
  <c r="L78" i="138"/>
  <c r="L79" i="138"/>
  <c r="L80" i="138"/>
  <c r="L81" i="138"/>
  <c r="L82" i="138"/>
  <c r="L83" i="138"/>
  <c r="L84" i="138"/>
  <c r="L85" i="138"/>
  <c r="L86" i="138"/>
  <c r="L87" i="138"/>
  <c r="L88" i="138"/>
  <c r="L89" i="138"/>
  <c r="L90" i="138"/>
  <c r="L91" i="138"/>
  <c r="L92" i="138"/>
  <c r="L93" i="138"/>
  <c r="L94" i="138"/>
  <c r="L95" i="138"/>
  <c r="L96" i="138"/>
  <c r="L97" i="138"/>
  <c r="L98" i="138"/>
  <c r="L99" i="138"/>
  <c r="L100" i="138"/>
  <c r="L101" i="138"/>
  <c r="L102" i="138"/>
  <c r="L103" i="138"/>
  <c r="L104" i="138"/>
  <c r="L105" i="138"/>
  <c r="L106" i="138"/>
  <c r="L107" i="138"/>
  <c r="L108" i="138"/>
  <c r="L109" i="138"/>
  <c r="L110" i="138"/>
  <c r="L111" i="138"/>
  <c r="L112" i="138"/>
  <c r="L113" i="138"/>
  <c r="L114" i="138"/>
  <c r="L115" i="138"/>
  <c r="L116" i="138"/>
  <c r="L117" i="138"/>
  <c r="L118" i="138"/>
  <c r="L119" i="138"/>
  <c r="L120" i="138"/>
  <c r="L121" i="138"/>
  <c r="L122" i="138"/>
  <c r="L123" i="138"/>
  <c r="L124" i="138"/>
  <c r="L125" i="138"/>
  <c r="L126" i="138"/>
  <c r="L127" i="138"/>
  <c r="L128" i="138"/>
  <c r="L129" i="138"/>
  <c r="L130" i="138"/>
  <c r="L131" i="138"/>
  <c r="L132" i="138"/>
  <c r="L133" i="138"/>
  <c r="L134" i="138"/>
  <c r="L135" i="138"/>
  <c r="L136" i="138"/>
  <c r="L137" i="138"/>
  <c r="L138" i="138"/>
  <c r="L139" i="138"/>
  <c r="L140" i="138"/>
  <c r="L141" i="138"/>
  <c r="L142" i="138"/>
  <c r="L143" i="138"/>
  <c r="L144" i="138"/>
  <c r="L145" i="138"/>
  <c r="L146" i="138"/>
  <c r="L147" i="138"/>
  <c r="L148" i="138"/>
  <c r="L149" i="138"/>
  <c r="L150" i="138"/>
  <c r="L151" i="138"/>
  <c r="L152" i="138"/>
  <c r="L153" i="138"/>
  <c r="L154" i="138"/>
  <c r="L155" i="138"/>
  <c r="L156" i="138"/>
  <c r="L157" i="138"/>
  <c r="L158" i="138"/>
  <c r="L159" i="138"/>
  <c r="L160" i="138"/>
  <c r="L161" i="138"/>
  <c r="L162" i="138"/>
  <c r="L163" i="138"/>
  <c r="L164" i="138"/>
  <c r="L165" i="138"/>
  <c r="L166" i="138"/>
  <c r="L167" i="138"/>
  <c r="L168" i="138"/>
  <c r="L169" i="138"/>
  <c r="L170" i="138"/>
  <c r="L171" i="138"/>
  <c r="L172" i="138"/>
  <c r="L173" i="138"/>
  <c r="L174" i="138"/>
  <c r="L175" i="138"/>
  <c r="L176" i="138"/>
  <c r="L177" i="138"/>
  <c r="L178" i="138"/>
  <c r="L179" i="138"/>
  <c r="L180" i="138"/>
  <c r="L181" i="138"/>
  <c r="L182" i="138"/>
  <c r="L183" i="138"/>
  <c r="L184" i="138"/>
  <c r="L185" i="138"/>
  <c r="L186" i="138"/>
  <c r="L187" i="138"/>
  <c r="L188" i="138"/>
  <c r="L189" i="138"/>
  <c r="L190" i="138"/>
  <c r="L191" i="138"/>
  <c r="L192" i="138"/>
  <c r="L193" i="138"/>
  <c r="L194" i="138"/>
  <c r="L195" i="138"/>
  <c r="L196" i="138"/>
  <c r="L197" i="138"/>
  <c r="L198" i="138"/>
  <c r="L199" i="138"/>
  <c r="L200" i="138"/>
  <c r="L201" i="138"/>
  <c r="L202" i="138"/>
  <c r="L203" i="138"/>
  <c r="L204" i="138"/>
  <c r="L205" i="138"/>
  <c r="L206" i="138"/>
  <c r="L207" i="138"/>
  <c r="L208" i="138"/>
  <c r="L209" i="138"/>
  <c r="L210" i="138"/>
  <c r="L211" i="138"/>
  <c r="L212" i="138"/>
  <c r="L213" i="138"/>
  <c r="L214" i="138"/>
  <c r="L215" i="138"/>
  <c r="L216" i="138"/>
  <c r="L217" i="138"/>
  <c r="L218" i="138"/>
  <c r="L219" i="138"/>
  <c r="L220" i="138"/>
  <c r="L221" i="138"/>
  <c r="L222" i="138"/>
  <c r="L223" i="138"/>
  <c r="L224" i="138"/>
  <c r="L225" i="138"/>
  <c r="L226" i="138"/>
  <c r="L227" i="138"/>
  <c r="L228" i="138"/>
  <c r="L229" i="138"/>
  <c r="L230" i="138"/>
  <c r="L231" i="138"/>
  <c r="L232" i="138"/>
  <c r="L233" i="138"/>
  <c r="L234" i="138"/>
  <c r="L235" i="138"/>
  <c r="L236" i="138"/>
  <c r="L237" i="138"/>
  <c r="L238" i="138"/>
  <c r="L239" i="138"/>
  <c r="L240" i="138"/>
  <c r="L241" i="138"/>
  <c r="L242" i="138"/>
  <c r="L243" i="138"/>
  <c r="L244" i="138"/>
  <c r="L245" i="138"/>
  <c r="L246" i="138"/>
  <c r="L247" i="138"/>
  <c r="L248" i="138"/>
  <c r="L249" i="138"/>
  <c r="L250" i="138"/>
  <c r="L251" i="138"/>
  <c r="L252" i="138"/>
  <c r="L253" i="138"/>
  <c r="L254" i="138"/>
  <c r="L255" i="138"/>
  <c r="L256" i="138"/>
  <c r="L257" i="138"/>
  <c r="L258" i="138"/>
  <c r="L259" i="138"/>
  <c r="L260" i="138"/>
  <c r="L261" i="138"/>
  <c r="L262" i="138"/>
  <c r="L263" i="138"/>
  <c r="L264" i="138"/>
  <c r="L265" i="138"/>
  <c r="L266" i="138"/>
  <c r="L267" i="138"/>
  <c r="L268" i="138"/>
  <c r="L269" i="138"/>
  <c r="L270" i="138"/>
  <c r="L271" i="138"/>
  <c r="L272" i="138"/>
  <c r="L273" i="138"/>
  <c r="L274" i="138"/>
  <c r="L275" i="138"/>
  <c r="L276" i="138"/>
  <c r="L277" i="138"/>
  <c r="L278" i="138"/>
  <c r="L279" i="138"/>
  <c r="L280" i="138"/>
  <c r="L281" i="138"/>
  <c r="L282" i="138"/>
  <c r="L283" i="138"/>
  <c r="L284" i="138"/>
  <c r="L285" i="138"/>
  <c r="L286" i="138"/>
  <c r="L287" i="138"/>
  <c r="L288" i="138"/>
  <c r="L289" i="138"/>
  <c r="L290" i="138"/>
  <c r="L291" i="138"/>
  <c r="L292" i="138"/>
  <c r="L293" i="138"/>
  <c r="L294" i="138"/>
  <c r="L295" i="138"/>
  <c r="L296" i="138"/>
  <c r="L297" i="138"/>
  <c r="L298" i="138"/>
  <c r="L299" i="138"/>
  <c r="L300" i="138"/>
  <c r="L301" i="138"/>
  <c r="L302" i="138"/>
  <c r="L303" i="138"/>
  <c r="L304" i="138"/>
  <c r="L305" i="138"/>
  <c r="L306" i="138"/>
  <c r="L307" i="138"/>
  <c r="L308" i="138"/>
  <c r="L309" i="138"/>
  <c r="L310" i="138"/>
  <c r="L311" i="138"/>
  <c r="L312" i="138"/>
  <c r="L313" i="138"/>
  <c r="L314" i="138"/>
  <c r="L315" i="138"/>
  <c r="L316" i="138"/>
  <c r="L317" i="138"/>
  <c r="L318" i="138"/>
  <c r="L319" i="138"/>
  <c r="L320" i="138"/>
  <c r="L321" i="138"/>
  <c r="L322" i="138"/>
  <c r="L323" i="138"/>
  <c r="L324" i="138"/>
  <c r="L325" i="138"/>
  <c r="L326" i="138"/>
  <c r="L327" i="138"/>
  <c r="L328" i="138"/>
  <c r="L329" i="138"/>
  <c r="L330" i="138"/>
  <c r="L331" i="138"/>
  <c r="L332" i="138"/>
  <c r="L333" i="138"/>
  <c r="L334" i="138"/>
  <c r="L335" i="138"/>
  <c r="L336" i="138"/>
  <c r="L337" i="138"/>
  <c r="L338" i="138"/>
  <c r="L339" i="138"/>
  <c r="L340" i="138"/>
  <c r="L341" i="138"/>
  <c r="L342" i="138"/>
  <c r="L343" i="138"/>
  <c r="L344" i="138"/>
  <c r="L345" i="138"/>
  <c r="L346" i="138"/>
  <c r="L347" i="138"/>
  <c r="L348" i="138"/>
  <c r="L349" i="138"/>
  <c r="L350" i="138"/>
  <c r="L351" i="138"/>
  <c r="L352" i="138"/>
  <c r="L353" i="138"/>
  <c r="L354" i="138"/>
  <c r="L355" i="138"/>
  <c r="L356" i="138"/>
  <c r="L357" i="138"/>
  <c r="L358" i="138"/>
  <c r="L359" i="138"/>
  <c r="L360" i="138"/>
  <c r="L361" i="138"/>
  <c r="L362" i="138"/>
  <c r="L363" i="138"/>
  <c r="L364" i="138"/>
  <c r="L365" i="138"/>
  <c r="L366" i="138"/>
  <c r="L367" i="138"/>
  <c r="L368" i="138"/>
  <c r="L369" i="138"/>
  <c r="L370" i="138"/>
  <c r="L371" i="138"/>
  <c r="L372" i="138"/>
  <c r="L373" i="138"/>
  <c r="L374" i="138"/>
  <c r="L375" i="138"/>
  <c r="L376" i="138"/>
  <c r="L377" i="138"/>
  <c r="L378" i="138"/>
  <c r="L379" i="138"/>
  <c r="L380" i="138"/>
  <c r="L381" i="138"/>
  <c r="L382" i="138"/>
  <c r="L383" i="138"/>
  <c r="L384" i="138"/>
  <c r="L385" i="138"/>
  <c r="L386" i="138"/>
  <c r="L387" i="138"/>
  <c r="L388" i="138"/>
  <c r="L389" i="138"/>
  <c r="L390" i="138"/>
  <c r="L391" i="138"/>
  <c r="L392" i="138"/>
  <c r="L393" i="138"/>
  <c r="L394" i="138"/>
  <c r="L395" i="138"/>
  <c r="L396" i="138"/>
  <c r="L397" i="138"/>
  <c r="L398" i="138"/>
  <c r="L399" i="138"/>
  <c r="L400" i="138"/>
  <c r="L401" i="138"/>
  <c r="L402" i="138"/>
  <c r="L403" i="138"/>
  <c r="L404" i="138"/>
  <c r="L405" i="138"/>
  <c r="L406" i="138"/>
  <c r="L407" i="138"/>
  <c r="L408" i="138"/>
  <c r="L409" i="138"/>
  <c r="L410" i="138"/>
  <c r="L411" i="138"/>
  <c r="L412" i="138"/>
  <c r="L413" i="138"/>
  <c r="L414" i="138"/>
  <c r="L415" i="138"/>
  <c r="L416" i="138"/>
  <c r="L417" i="138"/>
  <c r="L418" i="138"/>
  <c r="L419" i="138"/>
  <c r="L420" i="138"/>
  <c r="L421" i="138"/>
  <c r="L422" i="138"/>
  <c r="L423" i="138"/>
  <c r="L424" i="138"/>
  <c r="L425" i="138"/>
  <c r="L426" i="138"/>
  <c r="L427" i="138"/>
  <c r="L428" i="138"/>
  <c r="L429" i="138"/>
  <c r="L430" i="138"/>
  <c r="L431" i="138"/>
  <c r="L432" i="138"/>
  <c r="L433" i="138"/>
  <c r="L434" i="138"/>
  <c r="L435" i="138"/>
  <c r="J2" i="138"/>
  <c r="J3" i="138"/>
  <c r="J4" i="138"/>
  <c r="J5" i="138"/>
  <c r="J6" i="138"/>
  <c r="J7" i="138"/>
  <c r="J8" i="138"/>
  <c r="J9" i="138"/>
  <c r="J10" i="138"/>
  <c r="J11" i="138"/>
  <c r="J12" i="138"/>
  <c r="J13" i="138"/>
  <c r="J14" i="138"/>
  <c r="J15" i="138"/>
  <c r="J16" i="138"/>
  <c r="J17" i="138"/>
  <c r="J18" i="138"/>
  <c r="J19" i="138"/>
  <c r="J20" i="138"/>
  <c r="J21" i="138"/>
  <c r="J22" i="138"/>
  <c r="J23" i="138"/>
  <c r="J24" i="138"/>
  <c r="J25" i="138"/>
  <c r="J26" i="138"/>
  <c r="J27" i="138"/>
  <c r="J28" i="138"/>
  <c r="J29" i="138"/>
  <c r="J30" i="138"/>
  <c r="J31" i="138"/>
  <c r="J32" i="138"/>
  <c r="J33" i="138"/>
  <c r="J34" i="138"/>
  <c r="J35" i="138"/>
  <c r="J36" i="138"/>
  <c r="J37" i="138"/>
  <c r="J38" i="138"/>
  <c r="J39" i="138"/>
  <c r="J40" i="138"/>
  <c r="J41" i="138"/>
  <c r="J42" i="138"/>
  <c r="J43" i="138"/>
  <c r="J44" i="138"/>
  <c r="J45" i="138"/>
  <c r="J46" i="138"/>
  <c r="J47" i="138"/>
  <c r="J48" i="138"/>
  <c r="J49" i="138"/>
  <c r="J50" i="138"/>
  <c r="J51" i="138"/>
  <c r="J52" i="138"/>
  <c r="J53" i="138"/>
  <c r="J54" i="138"/>
  <c r="J55" i="138"/>
  <c r="J56" i="138"/>
  <c r="J57" i="138"/>
  <c r="J58" i="138"/>
  <c r="J59" i="138"/>
  <c r="J60" i="138"/>
  <c r="J61" i="138"/>
  <c r="J62" i="138"/>
  <c r="J63" i="138"/>
  <c r="J64" i="138"/>
  <c r="J65" i="138"/>
  <c r="J66" i="138"/>
  <c r="J67" i="138"/>
  <c r="J68" i="138"/>
  <c r="J69" i="138"/>
  <c r="J70" i="138"/>
  <c r="J71" i="138"/>
  <c r="J72" i="138"/>
  <c r="J73" i="138"/>
  <c r="J74" i="138"/>
  <c r="J75" i="138"/>
  <c r="J76" i="138"/>
  <c r="J77" i="138"/>
  <c r="J78" i="138"/>
  <c r="J79" i="138"/>
  <c r="J80" i="138"/>
  <c r="J81" i="138"/>
  <c r="J82" i="138"/>
  <c r="J83" i="138"/>
  <c r="J84" i="138"/>
  <c r="J85" i="138"/>
  <c r="J86" i="138"/>
  <c r="J87" i="138"/>
  <c r="J88" i="138"/>
  <c r="J89" i="138"/>
  <c r="J90" i="138"/>
  <c r="J91" i="138"/>
  <c r="J92" i="138"/>
  <c r="J93" i="138"/>
  <c r="J94" i="138"/>
  <c r="J95" i="138"/>
  <c r="J96" i="138"/>
  <c r="J97" i="138"/>
  <c r="J98" i="138"/>
  <c r="J99" i="138"/>
  <c r="J100" i="138"/>
  <c r="J101" i="138"/>
  <c r="J102" i="138"/>
  <c r="J103" i="138"/>
  <c r="J104" i="138"/>
  <c r="J105" i="138"/>
  <c r="J106" i="138"/>
  <c r="J107" i="138"/>
  <c r="J108" i="138"/>
  <c r="J109" i="138"/>
  <c r="J110" i="138"/>
  <c r="J111" i="138"/>
  <c r="J112" i="138"/>
  <c r="J113" i="138"/>
  <c r="J114" i="138"/>
  <c r="J115" i="138"/>
  <c r="J116" i="138"/>
  <c r="J117" i="138"/>
  <c r="J118" i="138"/>
  <c r="J119" i="138"/>
  <c r="J120" i="138"/>
  <c r="J121" i="138"/>
  <c r="J122" i="138"/>
  <c r="J123" i="138"/>
  <c r="J124" i="138"/>
  <c r="J125" i="138"/>
  <c r="J126" i="138"/>
  <c r="J127" i="138"/>
  <c r="J128" i="138"/>
  <c r="J129" i="138"/>
  <c r="J130" i="138"/>
  <c r="J131" i="138"/>
  <c r="J132" i="138"/>
  <c r="J133" i="138"/>
  <c r="J134" i="138"/>
  <c r="J135" i="138"/>
  <c r="J136" i="138"/>
  <c r="J137" i="138"/>
  <c r="J138" i="138"/>
  <c r="J139" i="138"/>
  <c r="J140" i="138"/>
  <c r="J141" i="138"/>
  <c r="J142" i="138"/>
  <c r="J143" i="138"/>
  <c r="J144" i="138"/>
  <c r="J145" i="138"/>
  <c r="J146" i="138"/>
  <c r="J147" i="138"/>
  <c r="J148" i="138"/>
  <c r="J149" i="138"/>
  <c r="J150" i="138"/>
  <c r="J151" i="138"/>
  <c r="J152" i="138"/>
  <c r="J153" i="138"/>
  <c r="J154" i="138"/>
  <c r="J155" i="138"/>
  <c r="J156" i="138"/>
  <c r="J157" i="138"/>
  <c r="J158" i="138"/>
  <c r="J159" i="138"/>
  <c r="J160" i="138"/>
  <c r="J161" i="138"/>
  <c r="J162" i="138"/>
  <c r="J163" i="138"/>
  <c r="J164" i="138"/>
  <c r="J165" i="138"/>
  <c r="J166" i="138"/>
  <c r="J167" i="138"/>
  <c r="J168" i="138"/>
  <c r="J169" i="138"/>
  <c r="J170" i="138"/>
  <c r="J171" i="138"/>
  <c r="J172" i="138"/>
  <c r="J173" i="138"/>
  <c r="J174" i="138"/>
  <c r="J175" i="138"/>
  <c r="J176" i="138"/>
  <c r="J177" i="138"/>
  <c r="J178" i="138"/>
  <c r="J179" i="138"/>
  <c r="J180" i="138"/>
  <c r="J181" i="138"/>
  <c r="J182" i="138"/>
  <c r="J183" i="138"/>
  <c r="J184" i="138"/>
  <c r="J185" i="138"/>
  <c r="J186" i="138"/>
  <c r="J187" i="138"/>
  <c r="J188" i="138"/>
  <c r="J189" i="138"/>
  <c r="J190" i="138"/>
  <c r="J191" i="138"/>
  <c r="J192" i="138"/>
  <c r="J193" i="138"/>
  <c r="J194" i="138"/>
  <c r="J195" i="138"/>
  <c r="J196" i="138"/>
  <c r="J197" i="138"/>
  <c r="J198" i="138"/>
  <c r="J199" i="138"/>
  <c r="J200" i="138"/>
  <c r="J201" i="138"/>
  <c r="J202" i="138"/>
  <c r="J203" i="138"/>
  <c r="J204" i="138"/>
  <c r="J205" i="138"/>
  <c r="J206" i="138"/>
  <c r="J207" i="138"/>
  <c r="J208" i="138"/>
  <c r="J209" i="138"/>
  <c r="J210" i="138"/>
  <c r="J211" i="138"/>
  <c r="J212" i="138"/>
  <c r="J213" i="138"/>
  <c r="J214" i="138"/>
  <c r="J215" i="138"/>
  <c r="J216" i="138"/>
  <c r="J217" i="138"/>
  <c r="J218" i="138"/>
  <c r="J219" i="138"/>
  <c r="J220" i="138"/>
  <c r="J221" i="138"/>
  <c r="J222" i="138"/>
  <c r="J223" i="138"/>
  <c r="J224" i="138"/>
  <c r="J225" i="138"/>
  <c r="J226" i="138"/>
  <c r="J227" i="138"/>
  <c r="J228" i="138"/>
  <c r="J229" i="138"/>
  <c r="J230" i="138"/>
  <c r="J231" i="138"/>
  <c r="J232" i="138"/>
  <c r="J233" i="138"/>
  <c r="J234" i="138"/>
  <c r="J235" i="138"/>
  <c r="J236" i="138"/>
  <c r="J237" i="138"/>
  <c r="J238" i="138"/>
  <c r="J239" i="138"/>
  <c r="J240" i="138"/>
  <c r="J241" i="138"/>
  <c r="J242" i="138"/>
  <c r="J243" i="138"/>
  <c r="J244" i="138"/>
  <c r="J245" i="138"/>
  <c r="J246" i="138"/>
  <c r="J247" i="138"/>
  <c r="J248" i="138"/>
  <c r="J249" i="138"/>
  <c r="J250" i="138"/>
  <c r="J251" i="138"/>
  <c r="J252" i="138"/>
  <c r="J253" i="138"/>
  <c r="J254" i="138"/>
  <c r="J255" i="138"/>
  <c r="J256" i="138"/>
  <c r="J257" i="138"/>
  <c r="J258" i="138"/>
  <c r="J259" i="138"/>
  <c r="J260" i="138"/>
  <c r="J261" i="138"/>
  <c r="J262" i="138"/>
  <c r="J263" i="138"/>
  <c r="J264" i="138"/>
  <c r="J265" i="138"/>
  <c r="J266" i="138"/>
  <c r="J267" i="138"/>
  <c r="J268" i="138"/>
  <c r="J269" i="138"/>
  <c r="J270" i="138"/>
  <c r="J271" i="138"/>
  <c r="J272" i="138"/>
  <c r="J273" i="138"/>
  <c r="J274" i="138"/>
  <c r="J275" i="138"/>
  <c r="J276" i="138"/>
  <c r="J277" i="138"/>
  <c r="J278" i="138"/>
  <c r="J279" i="138"/>
  <c r="J280" i="138"/>
  <c r="J281" i="138"/>
  <c r="J282" i="138"/>
  <c r="J283" i="138"/>
  <c r="J284" i="138"/>
  <c r="J285" i="138"/>
  <c r="J286" i="138"/>
  <c r="J287" i="138"/>
  <c r="J288" i="138"/>
  <c r="J289" i="138"/>
  <c r="J290" i="138"/>
  <c r="J291" i="138"/>
  <c r="J292" i="138"/>
  <c r="J293" i="138"/>
  <c r="J294" i="138"/>
  <c r="J295" i="138"/>
  <c r="J296" i="138"/>
  <c r="J297" i="138"/>
  <c r="J298" i="138"/>
  <c r="J299" i="138"/>
  <c r="J300" i="138"/>
  <c r="J301" i="138"/>
  <c r="J302" i="138"/>
  <c r="J303" i="138"/>
  <c r="J304" i="138"/>
  <c r="J305" i="138"/>
  <c r="J306" i="138"/>
  <c r="J307" i="138"/>
  <c r="J308" i="138"/>
  <c r="J309" i="138"/>
  <c r="J310" i="138"/>
  <c r="J311" i="138"/>
  <c r="J312" i="138"/>
  <c r="J313" i="138"/>
  <c r="J314" i="138"/>
  <c r="J315" i="138"/>
  <c r="J316" i="138"/>
  <c r="J317" i="138"/>
  <c r="J318" i="138"/>
  <c r="J319" i="138"/>
  <c r="J320" i="138"/>
  <c r="J321" i="138"/>
  <c r="J322" i="138"/>
  <c r="J323" i="138"/>
  <c r="J324" i="138"/>
  <c r="J325" i="138"/>
  <c r="J326" i="138"/>
  <c r="J327" i="138"/>
  <c r="J328" i="138"/>
  <c r="J329" i="138"/>
  <c r="J330" i="138"/>
  <c r="J331" i="138"/>
  <c r="J332" i="138"/>
  <c r="J333" i="138"/>
  <c r="J334" i="138"/>
  <c r="J335" i="138"/>
  <c r="J336" i="138"/>
  <c r="J337" i="138"/>
  <c r="J338" i="138"/>
  <c r="J339" i="138"/>
  <c r="J340" i="138"/>
  <c r="J341" i="138"/>
  <c r="J342" i="138"/>
  <c r="J343" i="138"/>
  <c r="J344" i="138"/>
  <c r="J345" i="138"/>
  <c r="J346" i="138"/>
  <c r="J347" i="138"/>
  <c r="J348" i="138"/>
  <c r="J349" i="138"/>
  <c r="J350" i="138"/>
  <c r="J351" i="138"/>
  <c r="J352" i="138"/>
  <c r="J353" i="138"/>
  <c r="J354" i="138"/>
  <c r="J355" i="138"/>
  <c r="J356" i="138"/>
  <c r="J357" i="138"/>
  <c r="J358" i="138"/>
  <c r="J359" i="138"/>
  <c r="J360" i="138"/>
  <c r="J361" i="138"/>
  <c r="J362" i="138"/>
  <c r="J363" i="138"/>
  <c r="J364" i="138"/>
  <c r="J365" i="138"/>
  <c r="J366" i="138"/>
  <c r="J367" i="138"/>
  <c r="J368" i="138"/>
  <c r="J369" i="138"/>
  <c r="J370" i="138"/>
  <c r="J371" i="138"/>
  <c r="J372" i="138"/>
  <c r="J373" i="138"/>
  <c r="J374" i="138"/>
  <c r="J375" i="138"/>
  <c r="J376" i="138"/>
  <c r="J377" i="138"/>
  <c r="J378" i="138"/>
  <c r="J379" i="138"/>
  <c r="J380" i="138"/>
  <c r="J381" i="138"/>
  <c r="J382" i="138"/>
  <c r="J383" i="138"/>
  <c r="J384" i="138"/>
  <c r="J385" i="138"/>
  <c r="J386" i="138"/>
  <c r="J387" i="138"/>
  <c r="J388" i="138"/>
  <c r="J389" i="138"/>
  <c r="J390" i="138"/>
  <c r="J391" i="138"/>
  <c r="J392" i="138"/>
  <c r="J393" i="138"/>
  <c r="J394" i="138"/>
  <c r="J395" i="138"/>
  <c r="J396" i="138"/>
  <c r="J397" i="138"/>
  <c r="J398" i="138"/>
  <c r="J399" i="138"/>
  <c r="J400" i="138"/>
  <c r="J401" i="138"/>
  <c r="J402" i="138"/>
  <c r="J403" i="138"/>
  <c r="J404" i="138"/>
  <c r="J405" i="138"/>
  <c r="J406" i="138"/>
  <c r="J407" i="138"/>
  <c r="J408" i="138"/>
  <c r="J409" i="138"/>
  <c r="J410" i="138"/>
  <c r="J411" i="138"/>
  <c r="J412" i="138"/>
  <c r="J413" i="138"/>
  <c r="J414" i="138"/>
  <c r="J415" i="138"/>
  <c r="J416" i="138"/>
  <c r="J417" i="138"/>
  <c r="J418" i="138"/>
  <c r="J419" i="138"/>
  <c r="J420" i="138"/>
  <c r="J421" i="138"/>
  <c r="J422" i="138"/>
  <c r="J423" i="138"/>
  <c r="J424" i="138"/>
  <c r="J425" i="138"/>
  <c r="J426" i="138"/>
  <c r="J427" i="138"/>
  <c r="J428" i="138"/>
  <c r="J429" i="138"/>
  <c r="J430" i="138"/>
  <c r="J431" i="138"/>
  <c r="J432" i="138"/>
  <c r="J433" i="138"/>
  <c r="J434" i="138"/>
  <c r="J435" i="138"/>
  <c r="I2" i="138"/>
  <c r="I3" i="138"/>
  <c r="I4" i="138"/>
  <c r="I5" i="138"/>
  <c r="P5" i="138" s="1"/>
  <c r="I6" i="138"/>
  <c r="I7" i="138"/>
  <c r="I8" i="138"/>
  <c r="I9" i="138"/>
  <c r="P9" i="138" s="1"/>
  <c r="I10" i="138"/>
  <c r="I11" i="138"/>
  <c r="I12" i="138"/>
  <c r="I13" i="138"/>
  <c r="P13" i="138" s="1"/>
  <c r="I14" i="138"/>
  <c r="I15" i="138"/>
  <c r="I16" i="138"/>
  <c r="I17" i="138"/>
  <c r="P17" i="138" s="1"/>
  <c r="I18" i="138"/>
  <c r="I19" i="138"/>
  <c r="I20" i="138"/>
  <c r="I21" i="138"/>
  <c r="P21" i="138" s="1"/>
  <c r="I22" i="138"/>
  <c r="I23" i="138"/>
  <c r="I24" i="138"/>
  <c r="I25" i="138"/>
  <c r="P25" i="138" s="1"/>
  <c r="I26" i="138"/>
  <c r="I27" i="138"/>
  <c r="I28" i="138"/>
  <c r="I29" i="138"/>
  <c r="P29" i="138" s="1"/>
  <c r="I30" i="138"/>
  <c r="I31" i="138"/>
  <c r="I32" i="138"/>
  <c r="I33" i="138"/>
  <c r="P33" i="138" s="1"/>
  <c r="I34" i="138"/>
  <c r="I35" i="138"/>
  <c r="I36" i="138"/>
  <c r="I37" i="138"/>
  <c r="P37" i="138" s="1"/>
  <c r="I38" i="138"/>
  <c r="I39" i="138"/>
  <c r="I40" i="138"/>
  <c r="I41" i="138"/>
  <c r="P41" i="138" s="1"/>
  <c r="I42" i="138"/>
  <c r="I43" i="138"/>
  <c r="I44" i="138"/>
  <c r="I45" i="138"/>
  <c r="P45" i="138" s="1"/>
  <c r="I46" i="138"/>
  <c r="I47" i="138"/>
  <c r="I48" i="138"/>
  <c r="I49" i="138"/>
  <c r="P49" i="138" s="1"/>
  <c r="I50" i="138"/>
  <c r="I51" i="138"/>
  <c r="I52" i="138"/>
  <c r="I53" i="138"/>
  <c r="P53" i="138" s="1"/>
  <c r="I54" i="138"/>
  <c r="I55" i="138"/>
  <c r="I56" i="138"/>
  <c r="I57" i="138"/>
  <c r="P57" i="138" s="1"/>
  <c r="I58" i="138"/>
  <c r="I59" i="138"/>
  <c r="I60" i="138"/>
  <c r="I61" i="138"/>
  <c r="P61" i="138" s="1"/>
  <c r="I62" i="138"/>
  <c r="I63" i="138"/>
  <c r="I64" i="138"/>
  <c r="I65" i="138"/>
  <c r="P65" i="138" s="1"/>
  <c r="I66" i="138"/>
  <c r="I67" i="138"/>
  <c r="I68" i="138"/>
  <c r="I69" i="138"/>
  <c r="P69" i="138" s="1"/>
  <c r="I70" i="138"/>
  <c r="I71" i="138"/>
  <c r="I72" i="138"/>
  <c r="I73" i="138"/>
  <c r="P73" i="138" s="1"/>
  <c r="I74" i="138"/>
  <c r="I75" i="138"/>
  <c r="I76" i="138"/>
  <c r="I77" i="138"/>
  <c r="P77" i="138" s="1"/>
  <c r="I78" i="138"/>
  <c r="I79" i="138"/>
  <c r="I80" i="138"/>
  <c r="I81" i="138"/>
  <c r="P81" i="138" s="1"/>
  <c r="I82" i="138"/>
  <c r="I83" i="138"/>
  <c r="I84" i="138"/>
  <c r="I85" i="138"/>
  <c r="P85" i="138" s="1"/>
  <c r="I86" i="138"/>
  <c r="I87" i="138"/>
  <c r="I88" i="138"/>
  <c r="I89" i="138"/>
  <c r="P89" i="138" s="1"/>
  <c r="I90" i="138"/>
  <c r="I91" i="138"/>
  <c r="I92" i="138"/>
  <c r="I93" i="138"/>
  <c r="P93" i="138" s="1"/>
  <c r="I94" i="138"/>
  <c r="I95" i="138"/>
  <c r="I96" i="138"/>
  <c r="I97" i="138"/>
  <c r="P97" i="138" s="1"/>
  <c r="I98" i="138"/>
  <c r="I99" i="138"/>
  <c r="I100" i="138"/>
  <c r="I101" i="138"/>
  <c r="P101" i="138" s="1"/>
  <c r="I102" i="138"/>
  <c r="I103" i="138"/>
  <c r="I104" i="138"/>
  <c r="I105" i="138"/>
  <c r="P105" i="138" s="1"/>
  <c r="I106" i="138"/>
  <c r="I107" i="138"/>
  <c r="I108" i="138"/>
  <c r="I109" i="138"/>
  <c r="P109" i="138" s="1"/>
  <c r="I110" i="138"/>
  <c r="I111" i="138"/>
  <c r="I112" i="138"/>
  <c r="I113" i="138"/>
  <c r="P113" i="138" s="1"/>
  <c r="I114" i="138"/>
  <c r="I115" i="138"/>
  <c r="I116" i="138"/>
  <c r="I117" i="138"/>
  <c r="P117" i="138" s="1"/>
  <c r="I118" i="138"/>
  <c r="I119" i="138"/>
  <c r="I120" i="138"/>
  <c r="I121" i="138"/>
  <c r="P121" i="138" s="1"/>
  <c r="I122" i="138"/>
  <c r="I123" i="138"/>
  <c r="I124" i="138"/>
  <c r="I125" i="138"/>
  <c r="P125" i="138" s="1"/>
  <c r="I126" i="138"/>
  <c r="I127" i="138"/>
  <c r="I128" i="138"/>
  <c r="I129" i="138"/>
  <c r="P129" i="138" s="1"/>
  <c r="I130" i="138"/>
  <c r="I131" i="138"/>
  <c r="I132" i="138"/>
  <c r="I133" i="138"/>
  <c r="P133" i="138" s="1"/>
  <c r="I134" i="138"/>
  <c r="I135" i="138"/>
  <c r="I136" i="138"/>
  <c r="I137" i="138"/>
  <c r="P137" i="138" s="1"/>
  <c r="I138" i="138"/>
  <c r="I139" i="138"/>
  <c r="I140" i="138"/>
  <c r="I141" i="138"/>
  <c r="P141" i="138" s="1"/>
  <c r="I142" i="138"/>
  <c r="I143" i="138"/>
  <c r="I144" i="138"/>
  <c r="I145" i="138"/>
  <c r="P145" i="138" s="1"/>
  <c r="I146" i="138"/>
  <c r="I147" i="138"/>
  <c r="I148" i="138"/>
  <c r="I149" i="138"/>
  <c r="P149" i="138" s="1"/>
  <c r="I150" i="138"/>
  <c r="I151" i="138"/>
  <c r="I152" i="138"/>
  <c r="I153" i="138"/>
  <c r="P153" i="138" s="1"/>
  <c r="I154" i="138"/>
  <c r="I155" i="138"/>
  <c r="I156" i="138"/>
  <c r="I157" i="138"/>
  <c r="P157" i="138" s="1"/>
  <c r="I158" i="138"/>
  <c r="I159" i="138"/>
  <c r="I160" i="138"/>
  <c r="I161" i="138"/>
  <c r="P161" i="138" s="1"/>
  <c r="I162" i="138"/>
  <c r="I163" i="138"/>
  <c r="I164" i="138"/>
  <c r="I165" i="138"/>
  <c r="P165" i="138" s="1"/>
  <c r="I166" i="138"/>
  <c r="I167" i="138"/>
  <c r="I168" i="138"/>
  <c r="I169" i="138"/>
  <c r="P169" i="138" s="1"/>
  <c r="I170" i="138"/>
  <c r="I171" i="138"/>
  <c r="I172" i="138"/>
  <c r="I173" i="138"/>
  <c r="P173" i="138" s="1"/>
  <c r="I174" i="138"/>
  <c r="I175" i="138"/>
  <c r="I176" i="138"/>
  <c r="I177" i="138"/>
  <c r="P177" i="138" s="1"/>
  <c r="I178" i="138"/>
  <c r="I179" i="138"/>
  <c r="I180" i="138"/>
  <c r="I181" i="138"/>
  <c r="P181" i="138" s="1"/>
  <c r="I182" i="138"/>
  <c r="I183" i="138"/>
  <c r="I184" i="138"/>
  <c r="I185" i="138"/>
  <c r="P185" i="138" s="1"/>
  <c r="I186" i="138"/>
  <c r="I187" i="138"/>
  <c r="I188" i="138"/>
  <c r="I189" i="138"/>
  <c r="P189" i="138" s="1"/>
  <c r="I190" i="138"/>
  <c r="I191" i="138"/>
  <c r="I192" i="138"/>
  <c r="I193" i="138"/>
  <c r="P193" i="138" s="1"/>
  <c r="I194" i="138"/>
  <c r="I195" i="138"/>
  <c r="I196" i="138"/>
  <c r="I197" i="138"/>
  <c r="P197" i="138" s="1"/>
  <c r="I198" i="138"/>
  <c r="I199" i="138"/>
  <c r="I200" i="138"/>
  <c r="I201" i="138"/>
  <c r="P201" i="138" s="1"/>
  <c r="I202" i="138"/>
  <c r="I203" i="138"/>
  <c r="I204" i="138"/>
  <c r="I205" i="138"/>
  <c r="P205" i="138" s="1"/>
  <c r="I206" i="138"/>
  <c r="I207" i="138"/>
  <c r="I208" i="138"/>
  <c r="I209" i="138"/>
  <c r="P209" i="138" s="1"/>
  <c r="I210" i="138"/>
  <c r="I211" i="138"/>
  <c r="I212" i="138"/>
  <c r="I213" i="138"/>
  <c r="P213" i="138" s="1"/>
  <c r="I214" i="138"/>
  <c r="I215" i="138"/>
  <c r="I216" i="138"/>
  <c r="I217" i="138"/>
  <c r="P217" i="138" s="1"/>
  <c r="I218" i="138"/>
  <c r="I219" i="138"/>
  <c r="I220" i="138"/>
  <c r="I221" i="138"/>
  <c r="P221" i="138" s="1"/>
  <c r="I222" i="138"/>
  <c r="I223" i="138"/>
  <c r="I224" i="138"/>
  <c r="I225" i="138"/>
  <c r="P225" i="138" s="1"/>
  <c r="I226" i="138"/>
  <c r="I227" i="138"/>
  <c r="I228" i="138"/>
  <c r="I229" i="138"/>
  <c r="P229" i="138" s="1"/>
  <c r="I230" i="138"/>
  <c r="I231" i="138"/>
  <c r="I232" i="138"/>
  <c r="I233" i="138"/>
  <c r="P233" i="138" s="1"/>
  <c r="I234" i="138"/>
  <c r="I235" i="138"/>
  <c r="I236" i="138"/>
  <c r="I237" i="138"/>
  <c r="P237" i="138" s="1"/>
  <c r="I238" i="138"/>
  <c r="I239" i="138"/>
  <c r="I240" i="138"/>
  <c r="I241" i="138"/>
  <c r="P241" i="138" s="1"/>
  <c r="I242" i="138"/>
  <c r="I243" i="138"/>
  <c r="I244" i="138"/>
  <c r="I245" i="138"/>
  <c r="P245" i="138" s="1"/>
  <c r="I246" i="138"/>
  <c r="I247" i="138"/>
  <c r="I248" i="138"/>
  <c r="P248" i="138" s="1"/>
  <c r="I249" i="138"/>
  <c r="P249" i="138" s="1"/>
  <c r="I250" i="138"/>
  <c r="I251" i="138"/>
  <c r="I252" i="138"/>
  <c r="P252" i="138" s="1"/>
  <c r="I253" i="138"/>
  <c r="P253" i="138" s="1"/>
  <c r="I254" i="138"/>
  <c r="P254" i="138" s="1"/>
  <c r="I255" i="138"/>
  <c r="I256" i="138"/>
  <c r="P256" i="138" s="1"/>
  <c r="I257" i="138"/>
  <c r="P257" i="138" s="1"/>
  <c r="I258" i="138"/>
  <c r="P258" i="138" s="1"/>
  <c r="I259" i="138"/>
  <c r="I260" i="138"/>
  <c r="P260" i="138" s="1"/>
  <c r="I261" i="138"/>
  <c r="P261" i="138" s="1"/>
  <c r="I262" i="138"/>
  <c r="P262" i="138" s="1"/>
  <c r="I263" i="138"/>
  <c r="I264" i="138"/>
  <c r="P264" i="138" s="1"/>
  <c r="I265" i="138"/>
  <c r="P265" i="138" s="1"/>
  <c r="I266" i="138"/>
  <c r="P266" i="138" s="1"/>
  <c r="I267" i="138"/>
  <c r="I268" i="138"/>
  <c r="P268" i="138" s="1"/>
  <c r="I269" i="138"/>
  <c r="P269" i="138" s="1"/>
  <c r="I270" i="138"/>
  <c r="P270" i="138" s="1"/>
  <c r="I271" i="138"/>
  <c r="I272" i="138"/>
  <c r="P272" i="138" s="1"/>
  <c r="I273" i="138"/>
  <c r="P273" i="138" s="1"/>
  <c r="I274" i="138"/>
  <c r="P274" i="138" s="1"/>
  <c r="I275" i="138"/>
  <c r="I276" i="138"/>
  <c r="P276" i="138" s="1"/>
  <c r="I277" i="138"/>
  <c r="P277" i="138" s="1"/>
  <c r="I278" i="138"/>
  <c r="P278" i="138" s="1"/>
  <c r="I279" i="138"/>
  <c r="I280" i="138"/>
  <c r="P280" i="138" s="1"/>
  <c r="I281" i="138"/>
  <c r="P281" i="138" s="1"/>
  <c r="I282" i="138"/>
  <c r="P282" i="138" s="1"/>
  <c r="I283" i="138"/>
  <c r="I284" i="138"/>
  <c r="P284" i="138" s="1"/>
  <c r="I285" i="138"/>
  <c r="P285" i="138" s="1"/>
  <c r="I286" i="138"/>
  <c r="P286" i="138" s="1"/>
  <c r="I287" i="138"/>
  <c r="I288" i="138"/>
  <c r="P288" i="138" s="1"/>
  <c r="I289" i="138"/>
  <c r="P289" i="138" s="1"/>
  <c r="I290" i="138"/>
  <c r="P290" i="138" s="1"/>
  <c r="I291" i="138"/>
  <c r="I292" i="138"/>
  <c r="P292" i="138" s="1"/>
  <c r="I293" i="138"/>
  <c r="P293" i="138" s="1"/>
  <c r="I294" i="138"/>
  <c r="P294" i="138" s="1"/>
  <c r="I295" i="138"/>
  <c r="I296" i="138"/>
  <c r="P296" i="138" s="1"/>
  <c r="I297" i="138"/>
  <c r="P297" i="138" s="1"/>
  <c r="I298" i="138"/>
  <c r="P298" i="138" s="1"/>
  <c r="I299" i="138"/>
  <c r="I300" i="138"/>
  <c r="P300" i="138" s="1"/>
  <c r="I301" i="138"/>
  <c r="P301" i="138" s="1"/>
  <c r="I302" i="138"/>
  <c r="P302" i="138" s="1"/>
  <c r="I303" i="138"/>
  <c r="I304" i="138"/>
  <c r="P304" i="138" s="1"/>
  <c r="I305" i="138"/>
  <c r="P305" i="138" s="1"/>
  <c r="I306" i="138"/>
  <c r="P306" i="138" s="1"/>
  <c r="I307" i="138"/>
  <c r="I308" i="138"/>
  <c r="P308" i="138" s="1"/>
  <c r="I309" i="138"/>
  <c r="P309" i="138" s="1"/>
  <c r="I310" i="138"/>
  <c r="P310" i="138" s="1"/>
  <c r="I311" i="138"/>
  <c r="I312" i="138"/>
  <c r="P312" i="138" s="1"/>
  <c r="I313" i="138"/>
  <c r="P313" i="138" s="1"/>
  <c r="I314" i="138"/>
  <c r="P314" i="138" s="1"/>
  <c r="I315" i="138"/>
  <c r="I316" i="138"/>
  <c r="P316" i="138" s="1"/>
  <c r="I317" i="138"/>
  <c r="P317" i="138" s="1"/>
  <c r="I318" i="138"/>
  <c r="P318" i="138" s="1"/>
  <c r="I319" i="138"/>
  <c r="I320" i="138"/>
  <c r="P320" i="138" s="1"/>
  <c r="I321" i="138"/>
  <c r="P321" i="138" s="1"/>
  <c r="I322" i="138"/>
  <c r="P322" i="138" s="1"/>
  <c r="I323" i="138"/>
  <c r="I324" i="138"/>
  <c r="P324" i="138" s="1"/>
  <c r="I325" i="138"/>
  <c r="P325" i="138" s="1"/>
  <c r="I326" i="138"/>
  <c r="P326" i="138" s="1"/>
  <c r="I327" i="138"/>
  <c r="I328" i="138"/>
  <c r="P328" i="138" s="1"/>
  <c r="I329" i="138"/>
  <c r="P329" i="138" s="1"/>
  <c r="I330" i="138"/>
  <c r="P330" i="138" s="1"/>
  <c r="I331" i="138"/>
  <c r="I332" i="138"/>
  <c r="P332" i="138" s="1"/>
  <c r="I333" i="138"/>
  <c r="P333" i="138" s="1"/>
  <c r="I334" i="138"/>
  <c r="P334" i="138" s="1"/>
  <c r="I335" i="138"/>
  <c r="I336" i="138"/>
  <c r="P336" i="138" s="1"/>
  <c r="I337" i="138"/>
  <c r="P337" i="138" s="1"/>
  <c r="I338" i="138"/>
  <c r="P338" i="138" s="1"/>
  <c r="I339" i="138"/>
  <c r="I340" i="138"/>
  <c r="P340" i="138" s="1"/>
  <c r="I341" i="138"/>
  <c r="P341" i="138" s="1"/>
  <c r="I342" i="138"/>
  <c r="P342" i="138" s="1"/>
  <c r="I343" i="138"/>
  <c r="I344" i="138"/>
  <c r="P344" i="138" s="1"/>
  <c r="I345" i="138"/>
  <c r="P345" i="138" s="1"/>
  <c r="I346" i="138"/>
  <c r="P346" i="138" s="1"/>
  <c r="I347" i="138"/>
  <c r="I348" i="138"/>
  <c r="P348" i="138" s="1"/>
  <c r="I349" i="138"/>
  <c r="P349" i="138" s="1"/>
  <c r="I350" i="138"/>
  <c r="P350" i="138" s="1"/>
  <c r="I351" i="138"/>
  <c r="I352" i="138"/>
  <c r="P352" i="138" s="1"/>
  <c r="I353" i="138"/>
  <c r="P353" i="138" s="1"/>
  <c r="I354" i="138"/>
  <c r="P354" i="138" s="1"/>
  <c r="I355" i="138"/>
  <c r="I356" i="138"/>
  <c r="P356" i="138" s="1"/>
  <c r="I357" i="138"/>
  <c r="P357" i="138" s="1"/>
  <c r="I358" i="138"/>
  <c r="P358" i="138" s="1"/>
  <c r="I359" i="138"/>
  <c r="I360" i="138"/>
  <c r="P360" i="138" s="1"/>
  <c r="I361" i="138"/>
  <c r="P361" i="138" s="1"/>
  <c r="I362" i="138"/>
  <c r="P362" i="138" s="1"/>
  <c r="I363" i="138"/>
  <c r="I364" i="138"/>
  <c r="P364" i="138" s="1"/>
  <c r="I365" i="138"/>
  <c r="P365" i="138" s="1"/>
  <c r="I366" i="138"/>
  <c r="P366" i="138" s="1"/>
  <c r="I367" i="138"/>
  <c r="I368" i="138"/>
  <c r="P368" i="138" s="1"/>
  <c r="I369" i="138"/>
  <c r="P369" i="138" s="1"/>
  <c r="I370" i="138"/>
  <c r="P370" i="138" s="1"/>
  <c r="I371" i="138"/>
  <c r="I372" i="138"/>
  <c r="P372" i="138" s="1"/>
  <c r="I373" i="138"/>
  <c r="P373" i="138" s="1"/>
  <c r="I374" i="138"/>
  <c r="P374" i="138" s="1"/>
  <c r="I375" i="138"/>
  <c r="I376" i="138"/>
  <c r="P376" i="138" s="1"/>
  <c r="I377" i="138"/>
  <c r="P377" i="138" s="1"/>
  <c r="I378" i="138"/>
  <c r="P378" i="138" s="1"/>
  <c r="I379" i="138"/>
  <c r="I380" i="138"/>
  <c r="P380" i="138" s="1"/>
  <c r="I381" i="138"/>
  <c r="P381" i="138" s="1"/>
  <c r="I382" i="138"/>
  <c r="P382" i="138" s="1"/>
  <c r="I383" i="138"/>
  <c r="I384" i="138"/>
  <c r="P384" i="138" s="1"/>
  <c r="I385" i="138"/>
  <c r="P385" i="138" s="1"/>
  <c r="I386" i="138"/>
  <c r="P386" i="138" s="1"/>
  <c r="I387" i="138"/>
  <c r="I388" i="138"/>
  <c r="P388" i="138" s="1"/>
  <c r="I389" i="138"/>
  <c r="P389" i="138" s="1"/>
  <c r="I390" i="138"/>
  <c r="P390" i="138" s="1"/>
  <c r="I391" i="138"/>
  <c r="I392" i="138"/>
  <c r="P392" i="138" s="1"/>
  <c r="I393" i="138"/>
  <c r="P393" i="138" s="1"/>
  <c r="I394" i="138"/>
  <c r="P394" i="138" s="1"/>
  <c r="I395" i="138"/>
  <c r="I396" i="138"/>
  <c r="P396" i="138" s="1"/>
  <c r="I397" i="138"/>
  <c r="P397" i="138" s="1"/>
  <c r="I398" i="138"/>
  <c r="P398" i="138" s="1"/>
  <c r="I399" i="138"/>
  <c r="I400" i="138"/>
  <c r="P400" i="138" s="1"/>
  <c r="I401" i="138"/>
  <c r="P401" i="138" s="1"/>
  <c r="I402" i="138"/>
  <c r="P402" i="138" s="1"/>
  <c r="I403" i="138"/>
  <c r="I404" i="138"/>
  <c r="P404" i="138" s="1"/>
  <c r="I405" i="138"/>
  <c r="P405" i="138" s="1"/>
  <c r="I406" i="138"/>
  <c r="P406" i="138" s="1"/>
  <c r="I407" i="138"/>
  <c r="I408" i="138"/>
  <c r="P408" i="138" s="1"/>
  <c r="I409" i="138"/>
  <c r="P409" i="138" s="1"/>
  <c r="I410" i="138"/>
  <c r="P410" i="138" s="1"/>
  <c r="I411" i="138"/>
  <c r="I412" i="138"/>
  <c r="P412" i="138" s="1"/>
  <c r="I413" i="138"/>
  <c r="P413" i="138" s="1"/>
  <c r="I414" i="138"/>
  <c r="P414" i="138" s="1"/>
  <c r="I415" i="138"/>
  <c r="I416" i="138"/>
  <c r="P416" i="138" s="1"/>
  <c r="I417" i="138"/>
  <c r="P417" i="138" s="1"/>
  <c r="I418" i="138"/>
  <c r="P418" i="138" s="1"/>
  <c r="I419" i="138"/>
  <c r="I420" i="138"/>
  <c r="P420" i="138" s="1"/>
  <c r="I421" i="138"/>
  <c r="P421" i="138" s="1"/>
  <c r="I422" i="138"/>
  <c r="P422" i="138" s="1"/>
  <c r="I423" i="138"/>
  <c r="I424" i="138"/>
  <c r="P424" i="138" s="1"/>
  <c r="I425" i="138"/>
  <c r="P425" i="138" s="1"/>
  <c r="I426" i="138"/>
  <c r="P426" i="138" s="1"/>
  <c r="I427" i="138"/>
  <c r="I428" i="138"/>
  <c r="P428" i="138" s="1"/>
  <c r="I429" i="138"/>
  <c r="P429" i="138" s="1"/>
  <c r="I430" i="138"/>
  <c r="P430" i="138" s="1"/>
  <c r="I431" i="138"/>
  <c r="I432" i="138"/>
  <c r="P432" i="138" s="1"/>
  <c r="I433" i="138"/>
  <c r="P433" i="138" s="1"/>
  <c r="I434" i="138"/>
  <c r="P434" i="138" s="1"/>
  <c r="I435" i="138"/>
  <c r="P427" i="138" l="1"/>
  <c r="M427" i="138"/>
  <c r="P415" i="138"/>
  <c r="M415" i="138"/>
  <c r="P399" i="138"/>
  <c r="M399" i="138"/>
  <c r="P387" i="138"/>
  <c r="M387" i="138"/>
  <c r="P375" i="138"/>
  <c r="M375" i="138"/>
  <c r="P363" i="138"/>
  <c r="M363" i="138"/>
  <c r="P351" i="138"/>
  <c r="M351" i="138"/>
  <c r="P335" i="138"/>
  <c r="M335" i="138"/>
  <c r="P327" i="138"/>
  <c r="M327" i="138"/>
  <c r="P315" i="138"/>
  <c r="M315" i="138"/>
  <c r="P299" i="138"/>
  <c r="M299" i="138"/>
  <c r="P287" i="138"/>
  <c r="M287" i="138"/>
  <c r="P275" i="138"/>
  <c r="M275" i="138"/>
  <c r="P263" i="138"/>
  <c r="M263" i="138"/>
  <c r="P251" i="138"/>
  <c r="M251" i="138"/>
  <c r="P239" i="138"/>
  <c r="M239" i="138"/>
  <c r="P227" i="138"/>
  <c r="M227" i="138"/>
  <c r="P219" i="138"/>
  <c r="M219" i="138"/>
  <c r="P203" i="138"/>
  <c r="M203" i="138"/>
  <c r="P191" i="138"/>
  <c r="M191" i="138"/>
  <c r="P179" i="138"/>
  <c r="M179" i="138"/>
  <c r="P167" i="138"/>
  <c r="M167" i="138"/>
  <c r="P159" i="138"/>
  <c r="M159" i="138"/>
  <c r="P143" i="138"/>
  <c r="M143" i="138"/>
  <c r="P135" i="138"/>
  <c r="M135" i="138"/>
  <c r="P123" i="138"/>
  <c r="M123" i="138"/>
  <c r="P115" i="138"/>
  <c r="M115" i="138"/>
  <c r="P107" i="138"/>
  <c r="M107" i="138"/>
  <c r="P99" i="138"/>
  <c r="M99" i="138"/>
  <c r="P91" i="138"/>
  <c r="M91" i="138"/>
  <c r="P83" i="138"/>
  <c r="M83" i="138"/>
  <c r="P71" i="138"/>
  <c r="M71" i="138"/>
  <c r="P67" i="138"/>
  <c r="M67" i="138"/>
  <c r="P435" i="138"/>
  <c r="M435" i="138"/>
  <c r="P423" i="138"/>
  <c r="M423" i="138"/>
  <c r="P411" i="138"/>
  <c r="M411" i="138"/>
  <c r="P395" i="138"/>
  <c r="M395" i="138"/>
  <c r="P383" i="138"/>
  <c r="M383" i="138"/>
  <c r="P371" i="138"/>
  <c r="M371" i="138"/>
  <c r="P359" i="138"/>
  <c r="M359" i="138"/>
  <c r="P347" i="138"/>
  <c r="M347" i="138"/>
  <c r="P339" i="138"/>
  <c r="M339" i="138"/>
  <c r="P323" i="138"/>
  <c r="M323" i="138"/>
  <c r="P311" i="138"/>
  <c r="M311" i="138"/>
  <c r="P303" i="138"/>
  <c r="M303" i="138"/>
  <c r="P291" i="138"/>
  <c r="M291" i="138"/>
  <c r="P279" i="138"/>
  <c r="M279" i="138"/>
  <c r="P267" i="138"/>
  <c r="M267" i="138"/>
  <c r="P255" i="138"/>
  <c r="M255" i="138"/>
  <c r="P243" i="138"/>
  <c r="M243" i="138"/>
  <c r="P231" i="138"/>
  <c r="M231" i="138"/>
  <c r="P215" i="138"/>
  <c r="M215" i="138"/>
  <c r="P207" i="138"/>
  <c r="M207" i="138"/>
  <c r="P195" i="138"/>
  <c r="M195" i="138"/>
  <c r="P183" i="138"/>
  <c r="M183" i="138"/>
  <c r="P171" i="138"/>
  <c r="M171" i="138"/>
  <c r="P155" i="138"/>
  <c r="M155" i="138"/>
  <c r="P147" i="138"/>
  <c r="M147" i="138"/>
  <c r="P139" i="138"/>
  <c r="M139" i="138"/>
  <c r="P127" i="138"/>
  <c r="M127" i="138"/>
  <c r="P119" i="138"/>
  <c r="M119" i="138"/>
  <c r="P111" i="138"/>
  <c r="M111" i="138"/>
  <c r="P103" i="138"/>
  <c r="M103" i="138"/>
  <c r="P95" i="138"/>
  <c r="M95" i="138"/>
  <c r="P87" i="138"/>
  <c r="M87" i="138"/>
  <c r="P75" i="138"/>
  <c r="M75" i="138"/>
  <c r="P63" i="138"/>
  <c r="M63" i="138"/>
  <c r="P431" i="138"/>
  <c r="M431" i="138"/>
  <c r="P419" i="138"/>
  <c r="M419" i="138"/>
  <c r="P407" i="138"/>
  <c r="M407" i="138"/>
  <c r="P403" i="138"/>
  <c r="M403" i="138"/>
  <c r="P391" i="138"/>
  <c r="M391" i="138"/>
  <c r="P379" i="138"/>
  <c r="M379" i="138"/>
  <c r="P367" i="138"/>
  <c r="M367" i="138"/>
  <c r="P355" i="138"/>
  <c r="M355" i="138"/>
  <c r="P343" i="138"/>
  <c r="M343" i="138"/>
  <c r="P331" i="138"/>
  <c r="M331" i="138"/>
  <c r="P319" i="138"/>
  <c r="M319" i="138"/>
  <c r="P307" i="138"/>
  <c r="M307" i="138"/>
  <c r="P295" i="138"/>
  <c r="M295" i="138"/>
  <c r="P283" i="138"/>
  <c r="M283" i="138"/>
  <c r="P271" i="138"/>
  <c r="M271" i="138"/>
  <c r="P259" i="138"/>
  <c r="M259" i="138"/>
  <c r="P247" i="138"/>
  <c r="M247" i="138"/>
  <c r="P235" i="138"/>
  <c r="M235" i="138"/>
  <c r="P223" i="138"/>
  <c r="M223" i="138"/>
  <c r="P211" i="138"/>
  <c r="M211" i="138"/>
  <c r="P199" i="138"/>
  <c r="M199" i="138"/>
  <c r="P187" i="138"/>
  <c r="M187" i="138"/>
  <c r="P175" i="138"/>
  <c r="M175" i="138"/>
  <c r="P163" i="138"/>
  <c r="M163" i="138"/>
  <c r="P151" i="138"/>
  <c r="M151" i="138"/>
  <c r="P131" i="138"/>
  <c r="M131" i="138"/>
  <c r="P79" i="138"/>
  <c r="M79" i="138"/>
  <c r="P55" i="138"/>
  <c r="M55" i="138"/>
  <c r="P47" i="138"/>
  <c r="M47" i="138"/>
  <c r="P39" i="138"/>
  <c r="M39" i="138"/>
  <c r="P31" i="138"/>
  <c r="M31" i="138"/>
  <c r="P23" i="138"/>
  <c r="M23" i="138"/>
  <c r="P15" i="138"/>
  <c r="M15" i="138"/>
  <c r="P11" i="138"/>
  <c r="M11" i="138"/>
  <c r="P7" i="138"/>
  <c r="M7" i="138"/>
  <c r="P3" i="138"/>
  <c r="M3" i="138"/>
  <c r="M245" i="138"/>
  <c r="M237" i="138"/>
  <c r="M229" i="138"/>
  <c r="M221" i="138"/>
  <c r="M213" i="138"/>
  <c r="M205" i="138"/>
  <c r="M197" i="138"/>
  <c r="M189" i="138"/>
  <c r="M181" i="138"/>
  <c r="M173" i="138"/>
  <c r="M161" i="138"/>
  <c r="M145" i="138"/>
  <c r="M129" i="138"/>
  <c r="M113" i="138"/>
  <c r="M97" i="138"/>
  <c r="M81" i="138"/>
  <c r="M65" i="138"/>
  <c r="M49" i="138"/>
  <c r="M33" i="138"/>
  <c r="M17" i="138"/>
  <c r="P250" i="138"/>
  <c r="M250" i="138"/>
  <c r="P246" i="138"/>
  <c r="M246" i="138"/>
  <c r="P242" i="138"/>
  <c r="M242" i="138"/>
  <c r="P238" i="138"/>
  <c r="M238" i="138"/>
  <c r="P234" i="138"/>
  <c r="M234" i="138"/>
  <c r="P230" i="138"/>
  <c r="M230" i="138"/>
  <c r="P226" i="138"/>
  <c r="M226" i="138"/>
  <c r="P222" i="138"/>
  <c r="M222" i="138"/>
  <c r="P218" i="138"/>
  <c r="M218" i="138"/>
  <c r="P214" i="138"/>
  <c r="M214" i="138"/>
  <c r="P210" i="138"/>
  <c r="M210" i="138"/>
  <c r="P206" i="138"/>
  <c r="M206" i="138"/>
  <c r="P202" i="138"/>
  <c r="M202" i="138"/>
  <c r="P198" i="138"/>
  <c r="M198" i="138"/>
  <c r="P194" i="138"/>
  <c r="M194" i="138"/>
  <c r="P190" i="138"/>
  <c r="M190" i="138"/>
  <c r="P186" i="138"/>
  <c r="M186" i="138"/>
  <c r="P182" i="138"/>
  <c r="M182" i="138"/>
  <c r="P178" i="138"/>
  <c r="M178" i="138"/>
  <c r="P174" i="138"/>
  <c r="M174" i="138"/>
  <c r="P170" i="138"/>
  <c r="M170" i="138"/>
  <c r="P166" i="138"/>
  <c r="M166" i="138"/>
  <c r="P162" i="138"/>
  <c r="M162" i="138"/>
  <c r="P158" i="138"/>
  <c r="M158" i="138"/>
  <c r="P154" i="138"/>
  <c r="M154" i="138"/>
  <c r="P150" i="138"/>
  <c r="M150" i="138"/>
  <c r="P146" i="138"/>
  <c r="M146" i="138"/>
  <c r="P142" i="138"/>
  <c r="M142" i="138"/>
  <c r="P138" i="138"/>
  <c r="M138" i="138"/>
  <c r="P134" i="138"/>
  <c r="M134" i="138"/>
  <c r="P130" i="138"/>
  <c r="M130" i="138"/>
  <c r="P126" i="138"/>
  <c r="M126" i="138"/>
  <c r="P122" i="138"/>
  <c r="M122" i="138"/>
  <c r="P118" i="138"/>
  <c r="M118" i="138"/>
  <c r="P114" i="138"/>
  <c r="M114" i="138"/>
  <c r="P110" i="138"/>
  <c r="M110" i="138"/>
  <c r="P106" i="138"/>
  <c r="M106" i="138"/>
  <c r="P102" i="138"/>
  <c r="M102" i="138"/>
  <c r="P98" i="138"/>
  <c r="M98" i="138"/>
  <c r="P94" i="138"/>
  <c r="M94" i="138"/>
  <c r="P90" i="138"/>
  <c r="M90" i="138"/>
  <c r="P86" i="138"/>
  <c r="M86" i="138"/>
  <c r="P82" i="138"/>
  <c r="M82" i="138"/>
  <c r="P78" i="138"/>
  <c r="M78" i="138"/>
  <c r="P74" i="138"/>
  <c r="M74" i="138"/>
  <c r="P70" i="138"/>
  <c r="M70" i="138"/>
  <c r="P66" i="138"/>
  <c r="M66" i="138"/>
  <c r="P62" i="138"/>
  <c r="M62" i="138"/>
  <c r="P58" i="138"/>
  <c r="M58" i="138"/>
  <c r="P54" i="138"/>
  <c r="M54" i="138"/>
  <c r="P50" i="138"/>
  <c r="M50" i="138"/>
  <c r="P46" i="138"/>
  <c r="M46" i="138"/>
  <c r="P42" i="138"/>
  <c r="M42" i="138"/>
  <c r="P38" i="138"/>
  <c r="M38" i="138"/>
  <c r="P34" i="138"/>
  <c r="M34" i="138"/>
  <c r="P30" i="138"/>
  <c r="M30" i="138"/>
  <c r="P26" i="138"/>
  <c r="M26" i="138"/>
  <c r="P22" i="138"/>
  <c r="M22" i="138"/>
  <c r="P18" i="138"/>
  <c r="M18" i="138"/>
  <c r="P14" i="138"/>
  <c r="M14" i="138"/>
  <c r="P10" i="138"/>
  <c r="M10" i="138"/>
  <c r="P6" i="138"/>
  <c r="M6" i="138"/>
  <c r="P2" i="138"/>
  <c r="M2" i="138"/>
  <c r="M434" i="138"/>
  <c r="M430" i="138"/>
  <c r="M426" i="138"/>
  <c r="M422" i="138"/>
  <c r="M418" i="138"/>
  <c r="M414" i="138"/>
  <c r="M410" i="138"/>
  <c r="M406" i="138"/>
  <c r="M402" i="138"/>
  <c r="M398" i="138"/>
  <c r="M394" i="138"/>
  <c r="M390" i="138"/>
  <c r="M386" i="138"/>
  <c r="M382" i="138"/>
  <c r="M378" i="138"/>
  <c r="M374" i="138"/>
  <c r="M370" i="138"/>
  <c r="M366" i="138"/>
  <c r="M362" i="138"/>
  <c r="M358" i="138"/>
  <c r="M354" i="138"/>
  <c r="M350" i="138"/>
  <c r="M346" i="138"/>
  <c r="M342" i="138"/>
  <c r="M338" i="138"/>
  <c r="M334" i="138"/>
  <c r="M330" i="138"/>
  <c r="M326" i="138"/>
  <c r="M322" i="138"/>
  <c r="M318" i="138"/>
  <c r="M314" i="138"/>
  <c r="M310" i="138"/>
  <c r="M306" i="138"/>
  <c r="M302" i="138"/>
  <c r="M298" i="138"/>
  <c r="M294" i="138"/>
  <c r="M290" i="138"/>
  <c r="M286" i="138"/>
  <c r="M282" i="138"/>
  <c r="M278" i="138"/>
  <c r="M274" i="138"/>
  <c r="M270" i="138"/>
  <c r="M266" i="138"/>
  <c r="M262" i="138"/>
  <c r="M258" i="138"/>
  <c r="M254" i="138"/>
  <c r="M249" i="138"/>
  <c r="M157" i="138"/>
  <c r="M141" i="138"/>
  <c r="M125" i="138"/>
  <c r="M109" i="138"/>
  <c r="M93" i="138"/>
  <c r="M77" i="138"/>
  <c r="M61" i="138"/>
  <c r="M45" i="138"/>
  <c r="M29" i="138"/>
  <c r="M13" i="138"/>
  <c r="P59" i="138"/>
  <c r="M59" i="138"/>
  <c r="P51" i="138"/>
  <c r="M51" i="138"/>
  <c r="P43" i="138"/>
  <c r="M43" i="138"/>
  <c r="P35" i="138"/>
  <c r="M35" i="138"/>
  <c r="P27" i="138"/>
  <c r="M27" i="138"/>
  <c r="P19" i="138"/>
  <c r="M19" i="138"/>
  <c r="M433" i="138"/>
  <c r="M429" i="138"/>
  <c r="M425" i="138"/>
  <c r="M421" i="138"/>
  <c r="M417" i="138"/>
  <c r="M413" i="138"/>
  <c r="M409" i="138"/>
  <c r="M405" i="138"/>
  <c r="M401" i="138"/>
  <c r="M397" i="138"/>
  <c r="M393" i="138"/>
  <c r="M389" i="138"/>
  <c r="M385" i="138"/>
  <c r="M381" i="138"/>
  <c r="M377" i="138"/>
  <c r="M373" i="138"/>
  <c r="M369" i="138"/>
  <c r="M365" i="138"/>
  <c r="M361" i="138"/>
  <c r="M357" i="138"/>
  <c r="M353" i="138"/>
  <c r="M349" i="138"/>
  <c r="M345" i="138"/>
  <c r="M341" i="138"/>
  <c r="M337" i="138"/>
  <c r="M333" i="138"/>
  <c r="M329" i="138"/>
  <c r="M325" i="138"/>
  <c r="M321" i="138"/>
  <c r="M317" i="138"/>
  <c r="M313" i="138"/>
  <c r="M309" i="138"/>
  <c r="M305" i="138"/>
  <c r="M301" i="138"/>
  <c r="M297" i="138"/>
  <c r="M293" i="138"/>
  <c r="M289" i="138"/>
  <c r="M285" i="138"/>
  <c r="M281" i="138"/>
  <c r="M277" i="138"/>
  <c r="M273" i="138"/>
  <c r="M269" i="138"/>
  <c r="M265" i="138"/>
  <c r="M261" i="138"/>
  <c r="M257" i="138"/>
  <c r="M253" i="138"/>
  <c r="M248" i="138"/>
  <c r="M241" i="138"/>
  <c r="M233" i="138"/>
  <c r="M225" i="138"/>
  <c r="M217" i="138"/>
  <c r="M209" i="138"/>
  <c r="M201" i="138"/>
  <c r="M193" i="138"/>
  <c r="M185" i="138"/>
  <c r="M177" i="138"/>
  <c r="M169" i="138"/>
  <c r="M153" i="138"/>
  <c r="M137" i="138"/>
  <c r="M121" i="138"/>
  <c r="M105" i="138"/>
  <c r="M89" i="138"/>
  <c r="M73" i="138"/>
  <c r="M57" i="138"/>
  <c r="M41" i="138"/>
  <c r="M25" i="138"/>
  <c r="M9" i="138"/>
  <c r="P244" i="138"/>
  <c r="M244" i="138"/>
  <c r="P240" i="138"/>
  <c r="M240" i="138"/>
  <c r="P236" i="138"/>
  <c r="M236" i="138"/>
  <c r="P232" i="138"/>
  <c r="M232" i="138"/>
  <c r="P228" i="138"/>
  <c r="M228" i="138"/>
  <c r="P224" i="138"/>
  <c r="M224" i="138"/>
  <c r="P220" i="138"/>
  <c r="M220" i="138"/>
  <c r="P216" i="138"/>
  <c r="M216" i="138"/>
  <c r="P212" i="138"/>
  <c r="M212" i="138"/>
  <c r="P208" i="138"/>
  <c r="M208" i="138"/>
  <c r="P204" i="138"/>
  <c r="M204" i="138"/>
  <c r="P200" i="138"/>
  <c r="M200" i="138"/>
  <c r="P196" i="138"/>
  <c r="M196" i="138"/>
  <c r="P192" i="138"/>
  <c r="M192" i="138"/>
  <c r="P188" i="138"/>
  <c r="M188" i="138"/>
  <c r="P184" i="138"/>
  <c r="M184" i="138"/>
  <c r="P180" i="138"/>
  <c r="M180" i="138"/>
  <c r="P176" i="138"/>
  <c r="M176" i="138"/>
  <c r="P172" i="138"/>
  <c r="M172" i="138"/>
  <c r="P168" i="138"/>
  <c r="M168" i="138"/>
  <c r="P164" i="138"/>
  <c r="M164" i="138"/>
  <c r="P160" i="138"/>
  <c r="M160" i="138"/>
  <c r="P156" i="138"/>
  <c r="M156" i="138"/>
  <c r="P152" i="138"/>
  <c r="M152" i="138"/>
  <c r="P148" i="138"/>
  <c r="M148" i="138"/>
  <c r="P144" i="138"/>
  <c r="M144" i="138"/>
  <c r="P140" i="138"/>
  <c r="M140" i="138"/>
  <c r="P136" i="138"/>
  <c r="M136" i="138"/>
  <c r="P132" i="138"/>
  <c r="M132" i="138"/>
  <c r="P128" i="138"/>
  <c r="M128" i="138"/>
  <c r="P124" i="138"/>
  <c r="M124" i="138"/>
  <c r="P120" i="138"/>
  <c r="M120" i="138"/>
  <c r="P116" i="138"/>
  <c r="M116" i="138"/>
  <c r="P112" i="138"/>
  <c r="M112" i="138"/>
  <c r="P108" i="138"/>
  <c r="M108" i="138"/>
  <c r="P104" i="138"/>
  <c r="M104" i="138"/>
  <c r="P100" i="138"/>
  <c r="M100" i="138"/>
  <c r="P96" i="138"/>
  <c r="M96" i="138"/>
  <c r="P92" i="138"/>
  <c r="M92" i="138"/>
  <c r="P88" i="138"/>
  <c r="M88" i="138"/>
  <c r="P84" i="138"/>
  <c r="M84" i="138"/>
  <c r="P80" i="138"/>
  <c r="M80" i="138"/>
  <c r="P76" i="138"/>
  <c r="M76" i="138"/>
  <c r="P72" i="138"/>
  <c r="M72" i="138"/>
  <c r="P68" i="138"/>
  <c r="M68" i="138"/>
  <c r="P64" i="138"/>
  <c r="M64" i="138"/>
  <c r="P60" i="138"/>
  <c r="M60" i="138"/>
  <c r="P56" i="138"/>
  <c r="M56" i="138"/>
  <c r="P52" i="138"/>
  <c r="M52" i="138"/>
  <c r="P48" i="138"/>
  <c r="M48" i="138"/>
  <c r="P44" i="138"/>
  <c r="M44" i="138"/>
  <c r="P40" i="138"/>
  <c r="M40" i="138"/>
  <c r="P36" i="138"/>
  <c r="M36" i="138"/>
  <c r="P32" i="138"/>
  <c r="M32" i="138"/>
  <c r="P28" i="138"/>
  <c r="M28" i="138"/>
  <c r="P24" i="138"/>
  <c r="M24" i="138"/>
  <c r="P20" i="138"/>
  <c r="M20" i="138"/>
  <c r="P16" i="138"/>
  <c r="M16" i="138"/>
  <c r="P12" i="138"/>
  <c r="M12" i="138"/>
  <c r="P8" i="138"/>
  <c r="M8" i="138"/>
  <c r="P4" i="138"/>
  <c r="M4" i="138"/>
  <c r="M432" i="138"/>
  <c r="M428" i="138"/>
  <c r="M424" i="138"/>
  <c r="M420" i="138"/>
  <c r="M416" i="138"/>
  <c r="M412" i="138"/>
  <c r="M408" i="138"/>
  <c r="M404" i="138"/>
  <c r="M400" i="138"/>
  <c r="M396" i="138"/>
  <c r="M392" i="138"/>
  <c r="M388" i="138"/>
  <c r="M384" i="138"/>
  <c r="M380" i="138"/>
  <c r="M376" i="138"/>
  <c r="M372" i="138"/>
  <c r="M368" i="138"/>
  <c r="M364" i="138"/>
  <c r="M360" i="138"/>
  <c r="M356" i="138"/>
  <c r="M352" i="138"/>
  <c r="M348" i="138"/>
  <c r="M344" i="138"/>
  <c r="M340" i="138"/>
  <c r="M336" i="138"/>
  <c r="M332" i="138"/>
  <c r="M328" i="138"/>
  <c r="M324" i="138"/>
  <c r="M320" i="138"/>
  <c r="M316" i="138"/>
  <c r="M312" i="138"/>
  <c r="M308" i="138"/>
  <c r="M304" i="138"/>
  <c r="M300" i="138"/>
  <c r="M296" i="138"/>
  <c r="M292" i="138"/>
  <c r="M288" i="138"/>
  <c r="M284" i="138"/>
  <c r="M280" i="138"/>
  <c r="M276" i="138"/>
  <c r="M272" i="138"/>
  <c r="M268" i="138"/>
  <c r="M264" i="138"/>
  <c r="M260" i="138"/>
  <c r="M256" i="138"/>
  <c r="M252" i="138"/>
  <c r="M165" i="138"/>
  <c r="M149" i="138"/>
  <c r="M133" i="138"/>
  <c r="M117" i="138"/>
  <c r="M101" i="138"/>
  <c r="M85" i="138"/>
  <c r="M69" i="138"/>
  <c r="M53" i="138"/>
  <c r="M37" i="138"/>
  <c r="M21" i="138"/>
  <c r="M5" i="138"/>
  <c r="B5" i="123"/>
  <c r="B4" i="123"/>
  <c r="C4" i="123"/>
  <c r="B2" i="121" l="1"/>
  <c r="B3" i="121"/>
  <c r="B22" i="4" l="1"/>
  <c r="B21" i="4"/>
  <c r="B19" i="4"/>
  <c r="D7" i="4"/>
  <c r="D5" i="4"/>
  <c r="AA2" i="19" l="1"/>
  <c r="AB2" i="19"/>
  <c r="X2" i="19"/>
  <c r="W2" i="19"/>
  <c r="V2" i="19"/>
  <c r="H10" i="62" l="1"/>
  <c r="H4" i="62" l="1"/>
  <c r="B16" i="47" l="1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  <c r="B2" i="47"/>
  <c r="K3" i="138" l="1"/>
  <c r="K11" i="138"/>
  <c r="K19" i="138"/>
  <c r="K27" i="138"/>
  <c r="K35" i="138"/>
  <c r="K43" i="138"/>
  <c r="K51" i="138"/>
  <c r="K59" i="138"/>
  <c r="K67" i="138"/>
  <c r="K75" i="138"/>
  <c r="K83" i="138"/>
  <c r="K91" i="138"/>
  <c r="K99" i="138"/>
  <c r="K107" i="138"/>
  <c r="K115" i="138"/>
  <c r="K123" i="138"/>
  <c r="K131" i="138"/>
  <c r="K139" i="138"/>
  <c r="K147" i="138"/>
  <c r="K155" i="138"/>
  <c r="K163" i="138"/>
  <c r="K171" i="138"/>
  <c r="K179" i="138"/>
  <c r="K187" i="138"/>
  <c r="K195" i="138"/>
  <c r="K203" i="138"/>
  <c r="K211" i="138"/>
  <c r="K219" i="138"/>
  <c r="K227" i="138"/>
  <c r="K235" i="138"/>
  <c r="K243" i="138"/>
  <c r="K251" i="138"/>
  <c r="K259" i="138"/>
  <c r="K267" i="138"/>
  <c r="K275" i="138"/>
  <c r="K283" i="138"/>
  <c r="K291" i="138"/>
  <c r="K299" i="138"/>
  <c r="K307" i="138"/>
  <c r="K315" i="138"/>
  <c r="K323" i="138"/>
  <c r="K331" i="138"/>
  <c r="K339" i="138"/>
  <c r="K347" i="138"/>
  <c r="K355" i="138"/>
  <c r="K363" i="138"/>
  <c r="K371" i="138"/>
  <c r="K379" i="138"/>
  <c r="K387" i="138"/>
  <c r="K395" i="138"/>
  <c r="K403" i="138"/>
  <c r="K411" i="138"/>
  <c r="K419" i="138"/>
  <c r="K427" i="138"/>
  <c r="K435" i="138"/>
  <c r="K4" i="138"/>
  <c r="K12" i="138"/>
  <c r="K20" i="138"/>
  <c r="K28" i="138"/>
  <c r="K36" i="138"/>
  <c r="K44" i="138"/>
  <c r="K52" i="138"/>
  <c r="K60" i="138"/>
  <c r="K68" i="138"/>
  <c r="K76" i="138"/>
  <c r="K84" i="138"/>
  <c r="K92" i="138"/>
  <c r="K100" i="138"/>
  <c r="K108" i="138"/>
  <c r="K116" i="138"/>
  <c r="K124" i="138"/>
  <c r="K132" i="138"/>
  <c r="K140" i="138"/>
  <c r="K148" i="138"/>
  <c r="K156" i="138"/>
  <c r="K164" i="138"/>
  <c r="K172" i="138"/>
  <c r="K180" i="138"/>
  <c r="K188" i="138"/>
  <c r="K196" i="138"/>
  <c r="K204" i="138"/>
  <c r="K212" i="138"/>
  <c r="K220" i="138"/>
  <c r="K228" i="138"/>
  <c r="K236" i="138"/>
  <c r="K244" i="138"/>
  <c r="K252" i="138"/>
  <c r="K260" i="138"/>
  <c r="K268" i="138"/>
  <c r="K276" i="138"/>
  <c r="K284" i="138"/>
  <c r="K292" i="138"/>
  <c r="K300" i="138"/>
  <c r="K308" i="138"/>
  <c r="K316" i="138"/>
  <c r="K324" i="138"/>
  <c r="K332" i="138"/>
  <c r="K340" i="138"/>
  <c r="K348" i="138"/>
  <c r="K356" i="138"/>
  <c r="K364" i="138"/>
  <c r="K372" i="138"/>
  <c r="K380" i="138"/>
  <c r="K388" i="138"/>
  <c r="K396" i="138"/>
  <c r="K404" i="138"/>
  <c r="K412" i="138"/>
  <c r="K420" i="138"/>
  <c r="K428" i="138"/>
  <c r="K5" i="138"/>
  <c r="K13" i="138"/>
  <c r="K21" i="138"/>
  <c r="K29" i="138"/>
  <c r="K37" i="138"/>
  <c r="K45" i="138"/>
  <c r="K53" i="138"/>
  <c r="K61" i="138"/>
  <c r="K69" i="138"/>
  <c r="K77" i="138"/>
  <c r="K85" i="138"/>
  <c r="K93" i="138"/>
  <c r="K101" i="138"/>
  <c r="K109" i="138"/>
  <c r="K117" i="138"/>
  <c r="K125" i="138"/>
  <c r="K133" i="138"/>
  <c r="K141" i="138"/>
  <c r="K149" i="138"/>
  <c r="K157" i="138"/>
  <c r="K165" i="138"/>
  <c r="K173" i="138"/>
  <c r="K181" i="138"/>
  <c r="K189" i="138"/>
  <c r="K197" i="138"/>
  <c r="K205" i="138"/>
  <c r="K213" i="138"/>
  <c r="K221" i="138"/>
  <c r="K229" i="138"/>
  <c r="K237" i="138"/>
  <c r="K245" i="138"/>
  <c r="K253" i="138"/>
  <c r="K261" i="138"/>
  <c r="K269" i="138"/>
  <c r="K277" i="138"/>
  <c r="K285" i="138"/>
  <c r="K293" i="138"/>
  <c r="K301" i="138"/>
  <c r="K309" i="138"/>
  <c r="K317" i="138"/>
  <c r="K325" i="138"/>
  <c r="K333" i="138"/>
  <c r="K341" i="138"/>
  <c r="K349" i="138"/>
  <c r="K357" i="138"/>
  <c r="K365" i="138"/>
  <c r="K373" i="138"/>
  <c r="K381" i="138"/>
  <c r="K389" i="138"/>
  <c r="K397" i="138"/>
  <c r="K405" i="138"/>
  <c r="K413" i="138"/>
  <c r="K421" i="138"/>
  <c r="K429" i="138"/>
  <c r="K6" i="138"/>
  <c r="K14" i="138"/>
  <c r="K22" i="138"/>
  <c r="K30" i="138"/>
  <c r="K38" i="138"/>
  <c r="K46" i="138"/>
  <c r="K54" i="138"/>
  <c r="K62" i="138"/>
  <c r="K70" i="138"/>
  <c r="K78" i="138"/>
  <c r="K86" i="138"/>
  <c r="K94" i="138"/>
  <c r="K102" i="138"/>
  <c r="K110" i="138"/>
  <c r="K118" i="138"/>
  <c r="K126" i="138"/>
  <c r="K134" i="138"/>
  <c r="K142" i="138"/>
  <c r="K150" i="138"/>
  <c r="K158" i="138"/>
  <c r="K166" i="138"/>
  <c r="K174" i="138"/>
  <c r="K182" i="138"/>
  <c r="K190" i="138"/>
  <c r="K198" i="138"/>
  <c r="K206" i="138"/>
  <c r="K214" i="138"/>
  <c r="K222" i="138"/>
  <c r="K230" i="138"/>
  <c r="K238" i="138"/>
  <c r="K246" i="138"/>
  <c r="K254" i="138"/>
  <c r="K262" i="138"/>
  <c r="K270" i="138"/>
  <c r="K278" i="138"/>
  <c r="K286" i="138"/>
  <c r="K294" i="138"/>
  <c r="K302" i="138"/>
  <c r="K310" i="138"/>
  <c r="K318" i="138"/>
  <c r="K326" i="138"/>
  <c r="K334" i="138"/>
  <c r="K342" i="138"/>
  <c r="K350" i="138"/>
  <c r="K358" i="138"/>
  <c r="K366" i="138"/>
  <c r="K374" i="138"/>
  <c r="K382" i="138"/>
  <c r="K390" i="138"/>
  <c r="K398" i="138"/>
  <c r="K406" i="138"/>
  <c r="K414" i="138"/>
  <c r="K422" i="138"/>
  <c r="K430" i="138"/>
  <c r="K7" i="138"/>
  <c r="K15" i="138"/>
  <c r="K23" i="138"/>
  <c r="K31" i="138"/>
  <c r="K39" i="138"/>
  <c r="K47" i="138"/>
  <c r="K55" i="138"/>
  <c r="K63" i="138"/>
  <c r="K71" i="138"/>
  <c r="K79" i="138"/>
  <c r="K87" i="138"/>
  <c r="K95" i="138"/>
  <c r="K103" i="138"/>
  <c r="K111" i="138"/>
  <c r="K119" i="138"/>
  <c r="K127" i="138"/>
  <c r="K135" i="138"/>
  <c r="K143" i="138"/>
  <c r="K151" i="138"/>
  <c r="K159" i="138"/>
  <c r="K167" i="138"/>
  <c r="K175" i="138"/>
  <c r="K183" i="138"/>
  <c r="K191" i="138"/>
  <c r="K199" i="138"/>
  <c r="K207" i="138"/>
  <c r="K215" i="138"/>
  <c r="K223" i="138"/>
  <c r="K231" i="138"/>
  <c r="K239" i="138"/>
  <c r="K247" i="138"/>
  <c r="K255" i="138"/>
  <c r="K263" i="138"/>
  <c r="K271" i="138"/>
  <c r="K279" i="138"/>
  <c r="K287" i="138"/>
  <c r="K295" i="138"/>
  <c r="K303" i="138"/>
  <c r="K311" i="138"/>
  <c r="K319" i="138"/>
  <c r="K327" i="138"/>
  <c r="K335" i="138"/>
  <c r="K343" i="138"/>
  <c r="K351" i="138"/>
  <c r="K359" i="138"/>
  <c r="K367" i="138"/>
  <c r="K375" i="138"/>
  <c r="K383" i="138"/>
  <c r="K391" i="138"/>
  <c r="K399" i="138"/>
  <c r="K407" i="138"/>
  <c r="K415" i="138"/>
  <c r="K423" i="138"/>
  <c r="K431" i="138"/>
  <c r="K8" i="138"/>
  <c r="K16" i="138"/>
  <c r="K24" i="138"/>
  <c r="K32" i="138"/>
  <c r="K40" i="138"/>
  <c r="K48" i="138"/>
  <c r="K56" i="138"/>
  <c r="K64" i="138"/>
  <c r="K72" i="138"/>
  <c r="K80" i="138"/>
  <c r="K88" i="138"/>
  <c r="K96" i="138"/>
  <c r="K104" i="138"/>
  <c r="K112" i="138"/>
  <c r="K120" i="138"/>
  <c r="K128" i="138"/>
  <c r="K136" i="138"/>
  <c r="K144" i="138"/>
  <c r="K152" i="138"/>
  <c r="K160" i="138"/>
  <c r="K168" i="138"/>
  <c r="K176" i="138"/>
  <c r="K184" i="138"/>
  <c r="K192" i="138"/>
  <c r="K200" i="138"/>
  <c r="K208" i="138"/>
  <c r="K216" i="138"/>
  <c r="K224" i="138"/>
  <c r="K232" i="138"/>
  <c r="K240" i="138"/>
  <c r="K248" i="138"/>
  <c r="K256" i="138"/>
  <c r="K264" i="138"/>
  <c r="K272" i="138"/>
  <c r="K280" i="138"/>
  <c r="K288" i="138"/>
  <c r="K296" i="138"/>
  <c r="K304" i="138"/>
  <c r="K312" i="138"/>
  <c r="K320" i="138"/>
  <c r="K328" i="138"/>
  <c r="K336" i="138"/>
  <c r="K344" i="138"/>
  <c r="K352" i="138"/>
  <c r="K360" i="138"/>
  <c r="K368" i="138"/>
  <c r="K376" i="138"/>
  <c r="K384" i="138"/>
  <c r="K392" i="138"/>
  <c r="K400" i="138"/>
  <c r="K408" i="138"/>
  <c r="K416" i="138"/>
  <c r="K424" i="138"/>
  <c r="K432" i="138"/>
  <c r="K2" i="138"/>
  <c r="K18" i="138"/>
  <c r="K34" i="138"/>
  <c r="K50" i="138"/>
  <c r="K66" i="138"/>
  <c r="K82" i="138"/>
  <c r="K98" i="138"/>
  <c r="K114" i="138"/>
  <c r="K130" i="138"/>
  <c r="K146" i="138"/>
  <c r="K162" i="138"/>
  <c r="K178" i="138"/>
  <c r="K194" i="138"/>
  <c r="K210" i="138"/>
  <c r="K226" i="138"/>
  <c r="K242" i="138"/>
  <c r="K258" i="138"/>
  <c r="K274" i="138"/>
  <c r="K290" i="138"/>
  <c r="K306" i="138"/>
  <c r="K322" i="138"/>
  <c r="K338" i="138"/>
  <c r="K354" i="138"/>
  <c r="K370" i="138"/>
  <c r="K386" i="138"/>
  <c r="K402" i="138"/>
  <c r="K418" i="138"/>
  <c r="K434" i="138"/>
  <c r="K9" i="138"/>
  <c r="K17" i="138"/>
  <c r="K25" i="138"/>
  <c r="K33" i="138"/>
  <c r="K41" i="138"/>
  <c r="K49" i="138"/>
  <c r="K57" i="138"/>
  <c r="K65" i="138"/>
  <c r="K73" i="138"/>
  <c r="K81" i="138"/>
  <c r="K89" i="138"/>
  <c r="K97" i="138"/>
  <c r="K105" i="138"/>
  <c r="K113" i="138"/>
  <c r="K121" i="138"/>
  <c r="K129" i="138"/>
  <c r="K137" i="138"/>
  <c r="K145" i="138"/>
  <c r="K153" i="138"/>
  <c r="K161" i="138"/>
  <c r="K169" i="138"/>
  <c r="K177" i="138"/>
  <c r="K185" i="138"/>
  <c r="K193" i="138"/>
  <c r="K201" i="138"/>
  <c r="K209" i="138"/>
  <c r="K217" i="138"/>
  <c r="K225" i="138"/>
  <c r="K233" i="138"/>
  <c r="K241" i="138"/>
  <c r="K249" i="138"/>
  <c r="K257" i="138"/>
  <c r="K265" i="138"/>
  <c r="K273" i="138"/>
  <c r="K281" i="138"/>
  <c r="K289" i="138"/>
  <c r="K297" i="138"/>
  <c r="K305" i="138"/>
  <c r="K313" i="138"/>
  <c r="K321" i="138"/>
  <c r="K329" i="138"/>
  <c r="K337" i="138"/>
  <c r="K345" i="138"/>
  <c r="K353" i="138"/>
  <c r="K361" i="138"/>
  <c r="K369" i="138"/>
  <c r="K377" i="138"/>
  <c r="K385" i="138"/>
  <c r="K393" i="138"/>
  <c r="K401" i="138"/>
  <c r="K409" i="138"/>
  <c r="K417" i="138"/>
  <c r="K425" i="138"/>
  <c r="K433" i="138"/>
  <c r="K10" i="138"/>
  <c r="K26" i="138"/>
  <c r="K42" i="138"/>
  <c r="K58" i="138"/>
  <c r="K74" i="138"/>
  <c r="K90" i="138"/>
  <c r="K106" i="138"/>
  <c r="K122" i="138"/>
  <c r="K138" i="138"/>
  <c r="K154" i="138"/>
  <c r="K170" i="138"/>
  <c r="K186" i="138"/>
  <c r="K202" i="138"/>
  <c r="K218" i="138"/>
  <c r="K234" i="138"/>
  <c r="K250" i="138"/>
  <c r="K266" i="138"/>
  <c r="K282" i="138"/>
  <c r="K298" i="138"/>
  <c r="K314" i="138"/>
  <c r="K330" i="138"/>
  <c r="K346" i="138"/>
  <c r="K362" i="138"/>
  <c r="K378" i="138"/>
  <c r="K394" i="138"/>
  <c r="K410" i="138"/>
  <c r="K426" i="138"/>
  <c r="C4" i="8"/>
  <c r="D6" i="4" l="1"/>
  <c r="D4" i="4"/>
  <c r="A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31B18311-DB31-4485-AAC9-836E357159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F4" authorId="0" shapeId="0" xr:uid="{4CDEB2EC-01CF-4CA1-AC83-F1DB4E887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I4" authorId="0" shapeId="0" xr:uid="{3B5719F9-622A-42DC-9C4A-F8CC0F4503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F9" authorId="0" shapeId="0" xr:uid="{5FB9A7F7-696C-424F-9F67-7FA040C849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  <comment ref="I9" authorId="0" shapeId="0" xr:uid="{02DF0397-BAC9-4DBB-A143-F433F4AA01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สูตร</t>
        </r>
      </text>
    </comment>
  </commentList>
</comments>
</file>

<file path=xl/sharedStrings.xml><?xml version="1.0" encoding="utf-8"?>
<sst xmlns="http://schemas.openxmlformats.org/spreadsheetml/2006/main" count="15587" uniqueCount="1327">
  <si>
    <t>Number</t>
  </si>
  <si>
    <t>Text</t>
  </si>
  <si>
    <t>Logic</t>
  </si>
  <si>
    <t>Error</t>
  </si>
  <si>
    <t>แมว</t>
  </si>
  <si>
    <t>girl</t>
  </si>
  <si>
    <t>Data Type 4 ประเภท</t>
  </si>
  <si>
    <t>ความกว้าง</t>
  </si>
  <si>
    <t>ความยาว</t>
  </si>
  <si>
    <t>พื้นที่สี่เหลี่ยม</t>
  </si>
  <si>
    <t>เมตร</t>
  </si>
  <si>
    <t>ตารางเมตร</t>
  </si>
  <si>
    <t>สินค้า</t>
  </si>
  <si>
    <t>ยอดขาย</t>
  </si>
  <si>
    <t>ของเล่น</t>
  </si>
  <si>
    <t>เสื้อผ้า</t>
  </si>
  <si>
    <t>อุปกรณ์กีฬา</t>
  </si>
  <si>
    <t>คอมพิวเตอร์</t>
  </si>
  <si>
    <t>A</t>
  </si>
  <si>
    <t>B</t>
  </si>
  <si>
    <t>C</t>
  </si>
  <si>
    <t>D</t>
  </si>
  <si>
    <t>E</t>
  </si>
  <si>
    <t>product1</t>
  </si>
  <si>
    <t>1st</t>
  </si>
  <si>
    <t>ไม่กด Control</t>
  </si>
  <si>
    <t>ไม่มี Pattern</t>
  </si>
  <si>
    <t>มี Pattern</t>
  </si>
  <si>
    <t>กด Control</t>
  </si>
  <si>
    <t>ต้นทุน</t>
  </si>
  <si>
    <t>ตารางสรุปกำไร</t>
  </si>
  <si>
    <t xml:space="preserve">                 กำไร
ราคาสินค้า</t>
  </si>
  <si>
    <t>รวม</t>
  </si>
  <si>
    <t>Y</t>
  </si>
  <si>
    <t>ชื่อ</t>
  </si>
  <si>
    <t>ชื่อ1</t>
  </si>
  <si>
    <t>item1-1</t>
  </si>
  <si>
    <t>item1-2</t>
  </si>
  <si>
    <t>item1-3</t>
  </si>
  <si>
    <t>ชื่อ2</t>
  </si>
  <si>
    <t>ชื่อ3</t>
  </si>
  <si>
    <t>item2-1</t>
  </si>
  <si>
    <t>item2-2</t>
  </si>
  <si>
    <t>item2-3</t>
  </si>
  <si>
    <t>item3-1</t>
  </si>
  <si>
    <t>item3-2</t>
  </si>
  <si>
    <t>item3-3</t>
  </si>
  <si>
    <t>บาท</t>
  </si>
  <si>
    <t>คะแนน</t>
  </si>
  <si>
    <t>เกรด</t>
  </si>
  <si>
    <t>วันที่</t>
  </si>
  <si>
    <t>ลูกค้า</t>
  </si>
  <si>
    <t>ผู้ขาย</t>
  </si>
  <si>
    <t>ราคาต่อชิ้น</t>
  </si>
  <si>
    <t>จำนวน</t>
  </si>
  <si>
    <t>วิธีการชำระเงิน</t>
  </si>
  <si>
    <t>C00010</t>
  </si>
  <si>
    <t>sales ข</t>
  </si>
  <si>
    <t>dvd หนัง</t>
  </si>
  <si>
    <t>เงินสด</t>
  </si>
  <si>
    <t>C00012</t>
  </si>
  <si>
    <t>sales ก</t>
  </si>
  <si>
    <t>อาหาร</t>
  </si>
  <si>
    <t>เครดิตการ์ด</t>
  </si>
  <si>
    <t>C00001</t>
  </si>
  <si>
    <t>C00008</t>
  </si>
  <si>
    <t>C00006</t>
  </si>
  <si>
    <t>sales ง</t>
  </si>
  <si>
    <t>C00007</t>
  </si>
  <si>
    <t>sales ค</t>
  </si>
  <si>
    <t>C00004</t>
  </si>
  <si>
    <t>C00003</t>
  </si>
  <si>
    <t>C00014</t>
  </si>
  <si>
    <t>C00011</t>
  </si>
  <si>
    <t>C00015</t>
  </si>
  <si>
    <t>C00002</t>
  </si>
  <si>
    <t>หนังสือ</t>
  </si>
  <si>
    <t>C00013</t>
  </si>
  <si>
    <t>C00005</t>
  </si>
  <si>
    <t>C00009</t>
  </si>
  <si>
    <t>อายุ</t>
  </si>
  <si>
    <t>นาย สมชาย เข็มกัด</t>
  </si>
  <si>
    <t>นางสาว มานี มีนา</t>
  </si>
  <si>
    <t>นาย สมศักดิ์ รักเธอ</t>
  </si>
  <si>
    <t>นางสาว ชูใจ ไปไหน</t>
  </si>
  <si>
    <t>ยอดขายต่อครั้ง</t>
  </si>
  <si>
    <t>% Commission /ยอดขาย</t>
  </si>
  <si>
    <t>&lt;10000</t>
  </si>
  <si>
    <t>ตั้งแต่ 25000 ขึ้นไป</t>
  </si>
  <si>
    <t>ราคา</t>
  </si>
  <si>
    <t>แอปเปิ้ล</t>
  </si>
  <si>
    <t>มะละกอ</t>
  </si>
  <si>
    <t>กล้วย</t>
  </si>
  <si>
    <t>ส้ม</t>
  </si>
  <si>
    <t>เริ่ม</t>
  </si>
  <si>
    <t>จบ</t>
  </si>
  <si>
    <t>ระยะเวลา</t>
  </si>
  <si>
    <t>บาท/ชม.</t>
  </si>
  <si>
    <t>ค่าใช้จ่าย</t>
  </si>
  <si>
    <t>รวมจ่าย</t>
  </si>
  <si>
    <t>DAY</t>
  </si>
  <si>
    <t>MONTH</t>
  </si>
  <si>
    <t>YEAR</t>
  </si>
  <si>
    <t>DATE</t>
  </si>
  <si>
    <t>EDATE</t>
  </si>
  <si>
    <t>WEEKDAY</t>
  </si>
  <si>
    <t>NETWORKDAYS</t>
  </si>
  <si>
    <t>ใช้เวลา</t>
  </si>
  <si>
    <t>จบ?</t>
  </si>
  <si>
    <t>ใช้เวลา?</t>
  </si>
  <si>
    <t>TODAY</t>
  </si>
  <si>
    <t>NOW</t>
  </si>
  <si>
    <t>แยกชื่อ นามสกุล</t>
  </si>
  <si>
    <t>ผลไม้</t>
  </si>
  <si>
    <t>จำนวนรายการ</t>
  </si>
  <si>
    <t>Fruits</t>
  </si>
  <si>
    <t>Help Text</t>
  </si>
  <si>
    <t>ตัวเลขเท่านั้น</t>
  </si>
  <si>
    <t>ห้ามเกิน 5 อักษร</t>
  </si>
  <si>
    <t>วันที่เท่านั้น</t>
  </si>
  <si>
    <t>ตัวเลขห้ามเกิน 1000</t>
  </si>
  <si>
    <t>ไม่ต้องเตือน Error</t>
  </si>
  <si>
    <t>ตัวเลขห้ามมากกว่าข้อมูลที่มี</t>
  </si>
  <si>
    <t>Comment</t>
  </si>
  <si>
    <t>เลือกเพศ</t>
  </si>
  <si>
    <t>คำลงท้าย</t>
  </si>
  <si>
    <t>ครับ/ค่ะ</t>
  </si>
  <si>
    <t>ชาย</t>
  </si>
  <si>
    <t>customer</t>
  </si>
  <si>
    <t>customer id</t>
  </si>
  <si>
    <t>ประเทศ</t>
  </si>
  <si>
    <t>ไทย</t>
  </si>
  <si>
    <t>พม่า</t>
  </si>
  <si>
    <t>ลาว</t>
  </si>
  <si>
    <t>เวียดนาม</t>
  </si>
  <si>
    <t>มาเลเซีย</t>
  </si>
  <si>
    <t>ต้นทุน/ชิ้น</t>
  </si>
  <si>
    <t>ยอดขาย แยก พนักงาน ชาย หญิง</t>
  </si>
  <si>
    <t>กำไรรายเดือน แยกตาม product</t>
  </si>
  <si>
    <r>
      <t>กำไร</t>
    </r>
    <r>
      <rPr>
        <sz val="11"/>
        <color rgb="FFFF0000"/>
        <rFont val="Calibri"/>
        <family val="2"/>
        <scheme val="minor"/>
      </rPr>
      <t>รวม</t>
    </r>
    <r>
      <rPr>
        <sz val="11"/>
        <color theme="1"/>
        <rFont val="Calibri"/>
        <family val="2"/>
        <scheme val="minor"/>
      </rPr>
      <t>/ยอดขาย</t>
    </r>
    <r>
      <rPr>
        <sz val="11"/>
        <color rgb="FFFF0000"/>
        <rFont val="Calibri"/>
        <family val="2"/>
        <scheme val="minor"/>
      </rPr>
      <t>รวม</t>
    </r>
  </si>
  <si>
    <t>commission รายคน</t>
  </si>
  <si>
    <t>เวลา</t>
  </si>
  <si>
    <t>วันที่ &amp; เวลา</t>
  </si>
  <si>
    <t>EOMONTH</t>
  </si>
  <si>
    <t>LEN</t>
  </si>
  <si>
    <t>TRIM</t>
  </si>
  <si>
    <t>ผลลัพธ์</t>
  </si>
  <si>
    <t>ตัดคำว่า DEF ทิ้ง</t>
  </si>
  <si>
    <t>ABCDEFGHI</t>
  </si>
  <si>
    <r>
      <t>ABCXYZ</t>
    </r>
    <r>
      <rPr>
        <sz val="11"/>
        <color rgb="FFFF0000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>G</t>
    </r>
  </si>
  <si>
    <t>ABCD-EFGHI</t>
  </si>
  <si>
    <t>ข้อมูล</t>
  </si>
  <si>
    <t>สิ่งที่อยากได้</t>
  </si>
  <si>
    <r>
      <t>ABCXYZ</t>
    </r>
    <r>
      <rPr>
        <sz val="11"/>
        <color theme="1"/>
        <rFont val="Calibri"/>
        <family val="2"/>
        <scheme val="minor"/>
      </rPr>
      <t>G</t>
    </r>
  </si>
  <si>
    <t>เขียนสูตร</t>
  </si>
  <si>
    <r>
      <t>ABC</t>
    </r>
    <r>
      <rPr>
        <sz val="11"/>
        <color rgb="FFFF0000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>GHI</t>
    </r>
  </si>
  <si>
    <t>ABCGHI</t>
  </si>
  <si>
    <t>Q1</t>
  </si>
  <si>
    <t>Q2</t>
  </si>
  <si>
    <t>Q3</t>
  </si>
  <si>
    <t>Q4</t>
  </si>
  <si>
    <t>Q5</t>
  </si>
  <si>
    <t>Q6</t>
  </si>
  <si>
    <t>Mini Project Question</t>
  </si>
  <si>
    <t>วันที่ = จำนวนเต็ม</t>
  </si>
  <si>
    <t>เวลา = ทศนิยม</t>
  </si>
  <si>
    <t>Project</t>
  </si>
  <si>
    <t>วันเริ่มงาน</t>
  </si>
  <si>
    <t>Dead Line</t>
  </si>
  <si>
    <t>วันที่ส่งงาน</t>
  </si>
  <si>
    <t>ส่งงานหรือยัง?</t>
  </si>
  <si>
    <t>เลทหรือไม่?</t>
  </si>
  <si>
    <t>ใช้เวลาทำงานกี่วัน</t>
  </si>
  <si>
    <t>P-001</t>
  </si>
  <si>
    <t>x</t>
  </si>
  <si>
    <t>P-002</t>
  </si>
  <si>
    <t>P-003</t>
  </si>
  <si>
    <t>P-004</t>
  </si>
  <si>
    <t>P-005</t>
  </si>
  <si>
    <t>P-006</t>
  </si>
  <si>
    <t>P-007</t>
  </si>
  <si>
    <t>สอบ1</t>
  </si>
  <si>
    <t>สอบ2</t>
  </si>
  <si>
    <t>สอบ3</t>
  </si>
  <si>
    <t>สอบ4</t>
  </si>
  <si>
    <t>Student</t>
  </si>
  <si>
    <t>S-001</t>
  </si>
  <si>
    <t>S-002</t>
  </si>
  <si>
    <t>S-003</t>
  </si>
  <si>
    <t>S-004</t>
  </si>
  <si>
    <t>S-005</t>
  </si>
  <si>
    <t>S-006</t>
  </si>
  <si>
    <t>S-007</t>
  </si>
  <si>
    <t>Group</t>
  </si>
  <si>
    <t>Max Score</t>
  </si>
  <si>
    <t>Min Score</t>
  </si>
  <si>
    <t>เดือน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</si>
  <si>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</si>
  <si>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</si>
  <si>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</si>
  <si>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</si>
  <si>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</si>
  <si>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</si>
  <si>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</si>
  <si>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</si>
  <si>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</si>
  <si>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</si>
  <si>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</si>
  <si>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</si>
  <si>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ยอดขายจริง</t>
  </si>
  <si>
    <t>ยอดขาย Forecast</t>
  </si>
  <si>
    <t>ประเภท</t>
  </si>
  <si>
    <t xml:space="preserve">ตั้งแต่ 10000 แต่ไม่ถึง 15000 </t>
  </si>
  <si>
    <t>ตั้งแต่ 15000 แต่ไม่ถึง 20000</t>
  </si>
  <si>
    <t xml:space="preserve">ตั้งแต่ 20000 แต่ไม่ถึง 25000 </t>
  </si>
  <si>
    <t>ข้อความ</t>
  </si>
  <si>
    <t>GroupA</t>
  </si>
  <si>
    <t>Keyword1</t>
  </si>
  <si>
    <t>Keyword3</t>
  </si>
  <si>
    <t>Keyword2</t>
  </si>
  <si>
    <t>GroupB</t>
  </si>
  <si>
    <t>Running</t>
  </si>
  <si>
    <t>Run0001</t>
  </si>
  <si>
    <t>Run0002</t>
  </si>
  <si>
    <t>Run0003</t>
  </si>
  <si>
    <t>Run0004</t>
  </si>
  <si>
    <t>Run0005</t>
  </si>
  <si>
    <t>Run0006</t>
  </si>
  <si>
    <t>Run0007</t>
  </si>
  <si>
    <t>Run0008</t>
  </si>
  <si>
    <t>Run0009</t>
  </si>
  <si>
    <t>Run0010</t>
  </si>
  <si>
    <t>Run0011</t>
  </si>
  <si>
    <t>Run0012</t>
  </si>
  <si>
    <t>ลูกค้าไม่พอใจกับมารยาทของเจ้าหน้าที่</t>
  </si>
  <si>
    <t>พนักงานให้บริการช้ามาก</t>
  </si>
  <si>
    <t>สินค้าราคาแพงมาก</t>
  </si>
  <si>
    <t>คนขายพูดจาไม่สุภาพ</t>
  </si>
  <si>
    <t>สินค้าไม่เหมือนที่โฆษณาไว้</t>
  </si>
  <si>
    <t>พนักงานให้รอนานมาก</t>
  </si>
  <si>
    <t>สั่งของนานแล้วทำไมยังไม่ได้</t>
  </si>
  <si>
    <t>สินค้าเล็กกว่าที่คิดไว้เยอะเลย</t>
  </si>
  <si>
    <t>ขอเงินคืนเพราะของห่วย</t>
  </si>
  <si>
    <t>ขอเปลี่ยนสินค้าเป็นรุ่นอื่น</t>
  </si>
  <si>
    <t>ส่งของมาแล้วชำรุด</t>
  </si>
  <si>
    <t>call center พูดไม่รู้เรื่อง</t>
  </si>
  <si>
    <t>ROUND</t>
  </si>
  <si>
    <t>Digit</t>
  </si>
  <si>
    <t>ROUNDUP</t>
  </si>
  <si>
    <t>ROUNDDOWN</t>
  </si>
  <si>
    <t>ตัวเลข</t>
  </si>
  <si>
    <t>หรือ</t>
  </si>
  <si>
    <t>และ</t>
  </si>
  <si>
    <t>ราคาต่อหน่วย</t>
  </si>
  <si>
    <t>จำนวนชิ้นที่ขายได้</t>
  </si>
  <si>
    <t>เกณฑ์ยอดขายขั้นต่ำ ที่จะได้โบนัส</t>
  </si>
  <si>
    <t>ยอดขายที่ทำได้</t>
  </si>
  <si>
    <t>โบนัส</t>
  </si>
  <si>
    <t>ของยอดขาย</t>
  </si>
  <si>
    <t>ได้โบนัสกี่บาท?</t>
  </si>
  <si>
    <t>ศิระ</t>
  </si>
  <si>
    <t>นาย</t>
  </si>
  <si>
    <t>เอกบุตร</t>
  </si>
  <si>
    <t>เชื่อมชื่อกับนามสกุล ด้วย &amp;</t>
  </si>
  <si>
    <t>Product</t>
  </si>
  <si>
    <t>เอาจำนวนเต็ม</t>
  </si>
  <si>
    <t>เอาทศนิยม</t>
  </si>
  <si>
    <t>เพศ</t>
  </si>
  <si>
    <t>สูง</t>
  </si>
  <si>
    <t>Gustavo Reese</t>
  </si>
  <si>
    <t>Jasmine Smith</t>
  </si>
  <si>
    <t>Logan Petty</t>
  </si>
  <si>
    <t>Ryder Allen</t>
  </si>
  <si>
    <t>Braden Blanchard</t>
  </si>
  <si>
    <t>Hamza Wheeler</t>
  </si>
  <si>
    <t>Elizabeth Abbott</t>
  </si>
  <si>
    <t>Sira Ekabut</t>
  </si>
  <si>
    <t>จำนวนชิ้น</t>
  </si>
  <si>
    <t>Paste Value</t>
  </si>
  <si>
    <t>Transpose</t>
  </si>
  <si>
    <t>Operation</t>
  </si>
  <si>
    <t>Original</t>
  </si>
  <si>
    <t>อยากได้แบบนี้</t>
  </si>
  <si>
    <t>A, B, C, D, E</t>
  </si>
  <si>
    <t>Sales Amount</t>
  </si>
  <si>
    <t>Total Sales Amount</t>
  </si>
  <si>
    <t>ชื่อ  sales</t>
  </si>
  <si>
    <t>%สัดส่วนยอดขาย</t>
  </si>
  <si>
    <t>SUMPRODUCT</t>
  </si>
  <si>
    <t>SUM</t>
  </si>
  <si>
    <t>x 1000</t>
  </si>
  <si>
    <t>Move</t>
  </si>
  <si>
    <t>Reference Opeartor</t>
  </si>
  <si>
    <t>&amp; ใช้แปลงข้อมูลให้เป็น Text ได้</t>
  </si>
  <si>
    <t>=3+2*4 ได้เท่าไหร่?</t>
  </si>
  <si>
    <t>แปลงข้อมูลให้เป็น Number</t>
  </si>
  <si>
    <t>300</t>
  </si>
  <si>
    <t>450</t>
  </si>
  <si>
    <t>Data</t>
  </si>
  <si>
    <t>แปลงเป็น Text</t>
  </si>
  <si>
    <t>Logical Operator</t>
  </si>
  <si>
    <t>&gt;</t>
  </si>
  <si>
    <t>ข้อมูล 1</t>
  </si>
  <si>
    <t>ข้อมูล 2</t>
  </si>
  <si>
    <t>cat</t>
  </si>
  <si>
    <t>=</t>
  </si>
  <si>
    <t>&lt;=</t>
  </si>
  <si>
    <t>CAT</t>
  </si>
  <si>
    <t>&lt;&gt;</t>
  </si>
  <si>
    <t>หมา</t>
  </si>
  <si>
    <t>ก</t>
  </si>
  <si>
    <t>a</t>
  </si>
  <si>
    <t>&lt;</t>
  </si>
  <si>
    <t>วันที่แรกของเดือน</t>
  </si>
  <si>
    <t>วันที่สุดท้ายของเดือน</t>
  </si>
  <si>
    <t>จำนวนวันทั้งหมดในเดือน</t>
  </si>
  <si>
    <t>ใส่ไฟเขียวเมื่อขายได้ตั้งแต่ 1000 ขึ้นไป , ไฟเหลืองเมื่อขายได้ตั้งแต่ 400 ขึ้นไป</t>
  </si>
  <si>
    <t xml:space="preserve">  Sira     Ekabut  </t>
  </si>
  <si>
    <t>Gustavo   Reese</t>
  </si>
  <si>
    <t xml:space="preserve">   Logan  Petty</t>
  </si>
  <si>
    <t>Ryder   Allen</t>
  </si>
  <si>
    <t xml:space="preserve">Braden Blanchard  </t>
  </si>
  <si>
    <t>Elizabeth   Abbott</t>
  </si>
  <si>
    <t>WORKDAY</t>
  </si>
  <si>
    <t>Paste Linked Picture</t>
  </si>
  <si>
    <t>Paste</t>
  </si>
  <si>
    <t>100</t>
  </si>
  <si>
    <t>TX00001</t>
  </si>
  <si>
    <t>TX00002</t>
  </si>
  <si>
    <t>TX00003</t>
  </si>
  <si>
    <t>TX00004</t>
  </si>
  <si>
    <t>TX00005</t>
  </si>
  <si>
    <t>TX00006</t>
  </si>
  <si>
    <t>TX00007</t>
  </si>
  <si>
    <t>TX00008</t>
  </si>
  <si>
    <t>TX00009</t>
  </si>
  <si>
    <t>TX00010</t>
  </si>
  <si>
    <t>TX00011</t>
  </si>
  <si>
    <t>TX00012</t>
  </si>
  <si>
    <t>TX00013</t>
  </si>
  <si>
    <t>TX00014</t>
  </si>
  <si>
    <t>TX00015</t>
  </si>
  <si>
    <t>TX00016</t>
  </si>
  <si>
    <t>TX00017</t>
  </si>
  <si>
    <t>TX00018</t>
  </si>
  <si>
    <t>TX00019</t>
  </si>
  <si>
    <t>TX00020</t>
  </si>
  <si>
    <t>TX00021</t>
  </si>
  <si>
    <t>TX00022</t>
  </si>
  <si>
    <t>TX00023</t>
  </si>
  <si>
    <t>TX00024</t>
  </si>
  <si>
    <t>TX00025</t>
  </si>
  <si>
    <t>TX00026</t>
  </si>
  <si>
    <t>TX00027</t>
  </si>
  <si>
    <t>TX00028</t>
  </si>
  <si>
    <t>TX00029</t>
  </si>
  <si>
    <t>TX00030</t>
  </si>
  <si>
    <t>TX00031</t>
  </si>
  <si>
    <t>TX00032</t>
  </si>
  <si>
    <t>TX00033</t>
  </si>
  <si>
    <t>TX00034</t>
  </si>
  <si>
    <t>TX00035</t>
  </si>
  <si>
    <t>TX00036</t>
  </si>
  <si>
    <t>TX00037</t>
  </si>
  <si>
    <t>TX00038</t>
  </si>
  <si>
    <t>TX00039</t>
  </si>
  <si>
    <t>TX00040</t>
  </si>
  <si>
    <t>TX00041</t>
  </si>
  <si>
    <t>TX00042</t>
  </si>
  <si>
    <t>TX00043</t>
  </si>
  <si>
    <t>TX00044</t>
  </si>
  <si>
    <t>TX00045</t>
  </si>
  <si>
    <t>TX00046</t>
  </si>
  <si>
    <t>TX00047</t>
  </si>
  <si>
    <t>TX00048</t>
  </si>
  <si>
    <t>TX00049</t>
  </si>
  <si>
    <t>TX00050</t>
  </si>
  <si>
    <t>TX00051</t>
  </si>
  <si>
    <t>TX00052</t>
  </si>
  <si>
    <t>TX00053</t>
  </si>
  <si>
    <t>TX00054</t>
  </si>
  <si>
    <t>TX00055</t>
  </si>
  <si>
    <t>TX00056</t>
  </si>
  <si>
    <t>TX00057</t>
  </si>
  <si>
    <t>TX00058</t>
  </si>
  <si>
    <t>TX00059</t>
  </si>
  <si>
    <t>TX00060</t>
  </si>
  <si>
    <t>TX00061</t>
  </si>
  <si>
    <t>TX00062</t>
  </si>
  <si>
    <t>TX00063</t>
  </si>
  <si>
    <t>TX00064</t>
  </si>
  <si>
    <t>TX00065</t>
  </si>
  <si>
    <t>TX00066</t>
  </si>
  <si>
    <t>TX00067</t>
  </si>
  <si>
    <t>TX00068</t>
  </si>
  <si>
    <t>TX00069</t>
  </si>
  <si>
    <t>TX00070</t>
  </si>
  <si>
    <t>TX00071</t>
  </si>
  <si>
    <t>TX00072</t>
  </si>
  <si>
    <t>TX00073</t>
  </si>
  <si>
    <t>TX00074</t>
  </si>
  <si>
    <t>TX00075</t>
  </si>
  <si>
    <t>TX00076</t>
  </si>
  <si>
    <t>TX00077</t>
  </si>
  <si>
    <t>TX00078</t>
  </si>
  <si>
    <t>TX00079</t>
  </si>
  <si>
    <t>TX00080</t>
  </si>
  <si>
    <t>TX00081</t>
  </si>
  <si>
    <t>TX00082</t>
  </si>
  <si>
    <t>TX00083</t>
  </si>
  <si>
    <t>TX00084</t>
  </si>
  <si>
    <t>TX00085</t>
  </si>
  <si>
    <t>TX00086</t>
  </si>
  <si>
    <t>TX00087</t>
  </si>
  <si>
    <t>TX00088</t>
  </si>
  <si>
    <t>TX00089</t>
  </si>
  <si>
    <t>TX00090</t>
  </si>
  <si>
    <t>TX00091</t>
  </si>
  <si>
    <t>TX00092</t>
  </si>
  <si>
    <t>TX00093</t>
  </si>
  <si>
    <t>TX00094</t>
  </si>
  <si>
    <t>TX00095</t>
  </si>
  <si>
    <t>TX00096</t>
  </si>
  <si>
    <t>TX00097</t>
  </si>
  <si>
    <t>TX00098</t>
  </si>
  <si>
    <t>TX00099</t>
  </si>
  <si>
    <t>TX00100</t>
  </si>
  <si>
    <t>TX00101</t>
  </si>
  <si>
    <t>TX00102</t>
  </si>
  <si>
    <t>TX00103</t>
  </si>
  <si>
    <t>TX00104</t>
  </si>
  <si>
    <t>TX00105</t>
  </si>
  <si>
    <t>TX00106</t>
  </si>
  <si>
    <t>TX00107</t>
  </si>
  <si>
    <t>TX00108</t>
  </si>
  <si>
    <t>TX00109</t>
  </si>
  <si>
    <t>TX00110</t>
  </si>
  <si>
    <t>TX00111</t>
  </si>
  <si>
    <t>TX00112</t>
  </si>
  <si>
    <t>TX00113</t>
  </si>
  <si>
    <t>TX00114</t>
  </si>
  <si>
    <t>TX00115</t>
  </si>
  <si>
    <t>TX00116</t>
  </si>
  <si>
    <t>TX00117</t>
  </si>
  <si>
    <t>TX00118</t>
  </si>
  <si>
    <t>TX00119</t>
  </si>
  <si>
    <t>TX00120</t>
  </si>
  <si>
    <t>TX00121</t>
  </si>
  <si>
    <t>TX00122</t>
  </si>
  <si>
    <t>TX00123</t>
  </si>
  <si>
    <t>TX00124</t>
  </si>
  <si>
    <t>TX00125</t>
  </si>
  <si>
    <t>TX00126</t>
  </si>
  <si>
    <t>TX00127</t>
  </si>
  <si>
    <t>TX00128</t>
  </si>
  <si>
    <t>TX00129</t>
  </si>
  <si>
    <t>TX00130</t>
  </si>
  <si>
    <t>TX00131</t>
  </si>
  <si>
    <t>TX00132</t>
  </si>
  <si>
    <t>TX00133</t>
  </si>
  <si>
    <t>TX00134</t>
  </si>
  <si>
    <t>TX00135</t>
  </si>
  <si>
    <t>TX00136</t>
  </si>
  <si>
    <t>TX00137</t>
  </si>
  <si>
    <t>TX00138</t>
  </si>
  <si>
    <t>TX00139</t>
  </si>
  <si>
    <t>TX00140</t>
  </si>
  <si>
    <t>TX00141</t>
  </si>
  <si>
    <t>TX00142</t>
  </si>
  <si>
    <t>TX00143</t>
  </si>
  <si>
    <t>TX00144</t>
  </si>
  <si>
    <t>TX00145</t>
  </si>
  <si>
    <t>TX00146</t>
  </si>
  <si>
    <t>TX00147</t>
  </si>
  <si>
    <t>TX00148</t>
  </si>
  <si>
    <t>TX00149</t>
  </si>
  <si>
    <t>TX00150</t>
  </si>
  <si>
    <t>TX00151</t>
  </si>
  <si>
    <t>TX00152</t>
  </si>
  <si>
    <t>TX00153</t>
  </si>
  <si>
    <t>TX00154</t>
  </si>
  <si>
    <t>TX00155</t>
  </si>
  <si>
    <t>TX00156</t>
  </si>
  <si>
    <t>TX00157</t>
  </si>
  <si>
    <t>TX00158</t>
  </si>
  <si>
    <t>TX00159</t>
  </si>
  <si>
    <t>TX00160</t>
  </si>
  <si>
    <t>TX00161</t>
  </si>
  <si>
    <t>TX00162</t>
  </si>
  <si>
    <t>TX00163</t>
  </si>
  <si>
    <t>TX00164</t>
  </si>
  <si>
    <t>TX00165</t>
  </si>
  <si>
    <t>TX00166</t>
  </si>
  <si>
    <t>TX00167</t>
  </si>
  <si>
    <t>TX00168</t>
  </si>
  <si>
    <t>TX00169</t>
  </si>
  <si>
    <t>TX00170</t>
  </si>
  <si>
    <t>TX00171</t>
  </si>
  <si>
    <t>TX00172</t>
  </si>
  <si>
    <t>TX00173</t>
  </si>
  <si>
    <t>TX00174</t>
  </si>
  <si>
    <t>TX00175</t>
  </si>
  <si>
    <t>TX00176</t>
  </si>
  <si>
    <t>TX00177</t>
  </si>
  <si>
    <t>TX00178</t>
  </si>
  <si>
    <t>TX00179</t>
  </si>
  <si>
    <t>TX00180</t>
  </si>
  <si>
    <t>TX00181</t>
  </si>
  <si>
    <t>TX00182</t>
  </si>
  <si>
    <t>TX00183</t>
  </si>
  <si>
    <t>TX00184</t>
  </si>
  <si>
    <t>TX00185</t>
  </si>
  <si>
    <t>TX00186</t>
  </si>
  <si>
    <t>TX00187</t>
  </si>
  <si>
    <t>TX00188</t>
  </si>
  <si>
    <t>TX00189</t>
  </si>
  <si>
    <t>TX00190</t>
  </si>
  <si>
    <t>TX00191</t>
  </si>
  <si>
    <t>TX00192</t>
  </si>
  <si>
    <t>TX00193</t>
  </si>
  <si>
    <t>TX00194</t>
  </si>
  <si>
    <t>TX00195</t>
  </si>
  <si>
    <t>TX00196</t>
  </si>
  <si>
    <t>TX00197</t>
  </si>
  <si>
    <t>TX00198</t>
  </si>
  <si>
    <t>TX00199</t>
  </si>
  <si>
    <t>TX00200</t>
  </si>
  <si>
    <t>TX00201</t>
  </si>
  <si>
    <t>TX00202</t>
  </si>
  <si>
    <t>TX00203</t>
  </si>
  <si>
    <t>TX00204</t>
  </si>
  <si>
    <t>TX00205</t>
  </si>
  <si>
    <t>TX00206</t>
  </si>
  <si>
    <t>TX00207</t>
  </si>
  <si>
    <t>TX00208</t>
  </si>
  <si>
    <t>TX00209</t>
  </si>
  <si>
    <t>TX00210</t>
  </si>
  <si>
    <t>TX00211</t>
  </si>
  <si>
    <t>TX00212</t>
  </si>
  <si>
    <t>TX00213</t>
  </si>
  <si>
    <t>TX00214</t>
  </si>
  <si>
    <t>TX00215</t>
  </si>
  <si>
    <t>TX00216</t>
  </si>
  <si>
    <t>TX00217</t>
  </si>
  <si>
    <t>TX00218</t>
  </si>
  <si>
    <t>TX00219</t>
  </si>
  <si>
    <t>TX00220</t>
  </si>
  <si>
    <t>TX00221</t>
  </si>
  <si>
    <t>TX00222</t>
  </si>
  <si>
    <t>TX00223</t>
  </si>
  <si>
    <t>TX00224</t>
  </si>
  <si>
    <t>TX00225</t>
  </si>
  <si>
    <t>TX00226</t>
  </si>
  <si>
    <t>TX00227</t>
  </si>
  <si>
    <t>TX00228</t>
  </si>
  <si>
    <t>TX00229</t>
  </si>
  <si>
    <t>TX00230</t>
  </si>
  <si>
    <t>TX00231</t>
  </si>
  <si>
    <t>TX00232</t>
  </si>
  <si>
    <t>TX00233</t>
  </si>
  <si>
    <t>TX00234</t>
  </si>
  <si>
    <t>TX00235</t>
  </si>
  <si>
    <t>TX00236</t>
  </si>
  <si>
    <t>TX00237</t>
  </si>
  <si>
    <t>TX00238</t>
  </si>
  <si>
    <t>TX00239</t>
  </si>
  <si>
    <t>TX00240</t>
  </si>
  <si>
    <t>TX00241</t>
  </si>
  <si>
    <t>TX00242</t>
  </si>
  <si>
    <t>TX00243</t>
  </si>
  <si>
    <t>TX00244</t>
  </si>
  <si>
    <t>TX00245</t>
  </si>
  <si>
    <t>TX00246</t>
  </si>
  <si>
    <t>TX00247</t>
  </si>
  <si>
    <t>TX00248</t>
  </si>
  <si>
    <t>TX00249</t>
  </si>
  <si>
    <t>TX00250</t>
  </si>
  <si>
    <t>TX00251</t>
  </si>
  <si>
    <t>TX00252</t>
  </si>
  <si>
    <t>TX00253</t>
  </si>
  <si>
    <t>TX00254</t>
  </si>
  <si>
    <t>TX00255</t>
  </si>
  <si>
    <t>TX00256</t>
  </si>
  <si>
    <t>TX00257</t>
  </si>
  <si>
    <t>TX00258</t>
  </si>
  <si>
    <t>TX00259</t>
  </si>
  <si>
    <t>TX00260</t>
  </si>
  <si>
    <t>TX00261</t>
  </si>
  <si>
    <t>TX00262</t>
  </si>
  <si>
    <t>TX00263</t>
  </si>
  <si>
    <t>TX00264</t>
  </si>
  <si>
    <t>TX00265</t>
  </si>
  <si>
    <t>TX00266</t>
  </si>
  <si>
    <t>TX00267</t>
  </si>
  <si>
    <t>TX00268</t>
  </si>
  <si>
    <t>TX00269</t>
  </si>
  <si>
    <t>TX00270</t>
  </si>
  <si>
    <t>TX00271</t>
  </si>
  <si>
    <t>TX00272</t>
  </si>
  <si>
    <t>TX00273</t>
  </si>
  <si>
    <t>TX00274</t>
  </si>
  <si>
    <t>TX00275</t>
  </si>
  <si>
    <t>TX00276</t>
  </si>
  <si>
    <t>TX00277</t>
  </si>
  <si>
    <t>TX00278</t>
  </si>
  <si>
    <t>TX00279</t>
  </si>
  <si>
    <t>TX00280</t>
  </si>
  <si>
    <t>TX00281</t>
  </si>
  <si>
    <t>TX00282</t>
  </si>
  <si>
    <t>TX00283</t>
  </si>
  <si>
    <t>TX00284</t>
  </si>
  <si>
    <t>TX00285</t>
  </si>
  <si>
    <t>TX00286</t>
  </si>
  <si>
    <t>TX00287</t>
  </si>
  <si>
    <t>TX00288</t>
  </si>
  <si>
    <t>TX00289</t>
  </si>
  <si>
    <t>TX00290</t>
  </si>
  <si>
    <t>TX00291</t>
  </si>
  <si>
    <t>TX00292</t>
  </si>
  <si>
    <t>TX00293</t>
  </si>
  <si>
    <t>TX00294</t>
  </si>
  <si>
    <t>TX00295</t>
  </si>
  <si>
    <t>TX00296</t>
  </si>
  <si>
    <t>TX00297</t>
  </si>
  <si>
    <t>TX00298</t>
  </si>
  <si>
    <t>TX00299</t>
  </si>
  <si>
    <t>TX00300</t>
  </si>
  <si>
    <t>TX00301</t>
  </si>
  <si>
    <t>TX00302</t>
  </si>
  <si>
    <t>TX00303</t>
  </si>
  <si>
    <t>TX00304</t>
  </si>
  <si>
    <t>TX00305</t>
  </si>
  <si>
    <t>TX00306</t>
  </si>
  <si>
    <t>TX00307</t>
  </si>
  <si>
    <t>TX00308</t>
  </si>
  <si>
    <t>TX00309</t>
  </si>
  <si>
    <t>TX00310</t>
  </si>
  <si>
    <t>TX00311</t>
  </si>
  <si>
    <t>TX00312</t>
  </si>
  <si>
    <t>TX00313</t>
  </si>
  <si>
    <t>TX00314</t>
  </si>
  <si>
    <t>TX00315</t>
  </si>
  <si>
    <t>TX00316</t>
  </si>
  <si>
    <t>TX00317</t>
  </si>
  <si>
    <t>TX00318</t>
  </si>
  <si>
    <t>TX00319</t>
  </si>
  <si>
    <t>TX00320</t>
  </si>
  <si>
    <t>TX00321</t>
  </si>
  <si>
    <t>TX00322</t>
  </si>
  <si>
    <t>TX00323</t>
  </si>
  <si>
    <t>TX00324</t>
  </si>
  <si>
    <t>TX00325</t>
  </si>
  <si>
    <t>TX00326</t>
  </si>
  <si>
    <t>TX00327</t>
  </si>
  <si>
    <t>TX00328</t>
  </si>
  <si>
    <t>TX00329</t>
  </si>
  <si>
    <t>TX00330</t>
  </si>
  <si>
    <t>TX00331</t>
  </si>
  <si>
    <t>TX00332</t>
  </si>
  <si>
    <t>TX00333</t>
  </si>
  <si>
    <t>TX00334</t>
  </si>
  <si>
    <t>TX00335</t>
  </si>
  <si>
    <t>TX00336</t>
  </si>
  <si>
    <t>TX00337</t>
  </si>
  <si>
    <t>TX00338</t>
  </si>
  <si>
    <t>TX00339</t>
  </si>
  <si>
    <t>TX00340</t>
  </si>
  <si>
    <t>TX00341</t>
  </si>
  <si>
    <t>TX00342</t>
  </si>
  <si>
    <t>TX00343</t>
  </si>
  <si>
    <t>TX00344</t>
  </si>
  <si>
    <t>TX00345</t>
  </si>
  <si>
    <t>TX00346</t>
  </si>
  <si>
    <t>TX00347</t>
  </si>
  <si>
    <t>TX00348</t>
  </si>
  <si>
    <t>TX00349</t>
  </si>
  <si>
    <t>TX00350</t>
  </si>
  <si>
    <t>TX00351</t>
  </si>
  <si>
    <t>TX00352</t>
  </si>
  <si>
    <t>TX00353</t>
  </si>
  <si>
    <t>TX00354</t>
  </si>
  <si>
    <t>TX00355</t>
  </si>
  <si>
    <t>TX00356</t>
  </si>
  <si>
    <t>TX00357</t>
  </si>
  <si>
    <t>TX00358</t>
  </si>
  <si>
    <t>TX00359</t>
  </si>
  <si>
    <t>TX00360</t>
  </si>
  <si>
    <t>TX00361</t>
  </si>
  <si>
    <t>TX00362</t>
  </si>
  <si>
    <t>TX00363</t>
  </si>
  <si>
    <t>TX00364</t>
  </si>
  <si>
    <t>TX00365</t>
  </si>
  <si>
    <t>TX00366</t>
  </si>
  <si>
    <t>TX00367</t>
  </si>
  <si>
    <t>TX00368</t>
  </si>
  <si>
    <t>TX00369</t>
  </si>
  <si>
    <t>TX00370</t>
  </si>
  <si>
    <t>TX00371</t>
  </si>
  <si>
    <t>TX00372</t>
  </si>
  <si>
    <t>TX00373</t>
  </si>
  <si>
    <t>TX00374</t>
  </si>
  <si>
    <t>TX00375</t>
  </si>
  <si>
    <t>TX00376</t>
  </si>
  <si>
    <t>TX00377</t>
  </si>
  <si>
    <t>TX00378</t>
  </si>
  <si>
    <t>TX00379</t>
  </si>
  <si>
    <t>TX00380</t>
  </si>
  <si>
    <t>TX00381</t>
  </si>
  <si>
    <t>TX00382</t>
  </si>
  <si>
    <t>TX00383</t>
  </si>
  <si>
    <t>TX00384</t>
  </si>
  <si>
    <t>TX00385</t>
  </si>
  <si>
    <t>TX00386</t>
  </si>
  <si>
    <t>TX00387</t>
  </si>
  <si>
    <t>TX00388</t>
  </si>
  <si>
    <t>TX00389</t>
  </si>
  <si>
    <t>TX00390</t>
  </si>
  <si>
    <t>TX00391</t>
  </si>
  <si>
    <t>TX00392</t>
  </si>
  <si>
    <t>TX00393</t>
  </si>
  <si>
    <t>TX00394</t>
  </si>
  <si>
    <t>TX00395</t>
  </si>
  <si>
    <t>TX00396</t>
  </si>
  <si>
    <t>TX00397</t>
  </si>
  <si>
    <t>TX00398</t>
  </si>
  <si>
    <t>TX00399</t>
  </si>
  <si>
    <t>TX00400</t>
  </si>
  <si>
    <t>TX00401</t>
  </si>
  <si>
    <t>TX00402</t>
  </si>
  <si>
    <t>TX00403</t>
  </si>
  <si>
    <t>TX00404</t>
  </si>
  <si>
    <t>TX00405</t>
  </si>
  <si>
    <t>TX00406</t>
  </si>
  <si>
    <t>TX00407</t>
  </si>
  <si>
    <t>TX00408</t>
  </si>
  <si>
    <t>TX00409</t>
  </si>
  <si>
    <t>TX00410</t>
  </si>
  <si>
    <t>TX00411</t>
  </si>
  <si>
    <t>TX00412</t>
  </si>
  <si>
    <t>TX00413</t>
  </si>
  <si>
    <t>TX00414</t>
  </si>
  <si>
    <t>TX00415</t>
  </si>
  <si>
    <t>TX00416</t>
  </si>
  <si>
    <t>TX00417</t>
  </si>
  <si>
    <t>TX00418</t>
  </si>
  <si>
    <t>TX00419</t>
  </si>
  <si>
    <t>TX00420</t>
  </si>
  <si>
    <t>TX00421</t>
  </si>
  <si>
    <t>TX00422</t>
  </si>
  <si>
    <t>TX00423</t>
  </si>
  <si>
    <t>TX00424</t>
  </si>
  <si>
    <t>TX00425</t>
  </si>
  <si>
    <t>TX00426</t>
  </si>
  <si>
    <t>TX00427</t>
  </si>
  <si>
    <t>TX00428</t>
  </si>
  <si>
    <t>TX00429</t>
  </si>
  <si>
    <t>TX00430</t>
  </si>
  <si>
    <t>TX00431</t>
  </si>
  <si>
    <t>TX00432</t>
  </si>
  <si>
    <t>TX00433</t>
  </si>
  <si>
    <t>TX00434</t>
  </si>
  <si>
    <t>TXID</t>
  </si>
  <si>
    <t>ชื่อเล่น</t>
  </si>
  <si>
    <t>วันเข้างาน</t>
  </si>
  <si>
    <t>นี</t>
  </si>
  <si>
    <t>ศักดิ์</t>
  </si>
  <si>
    <t>ใจ</t>
  </si>
  <si>
    <t>ใส่เลข 1-100,000</t>
  </si>
  <si>
    <t>ตรวจสอบประเภทข้อมูล</t>
  </si>
  <si>
    <t>TYPE</t>
  </si>
  <si>
    <t>(blank)</t>
  </si>
  <si>
    <t>มี ""</t>
  </si>
  <si>
    <t>ISNUMBER</t>
  </si>
  <si>
    <t>ISTEXT</t>
  </si>
  <si>
    <t>ISLOGICAL</t>
  </si>
  <si>
    <t>สูตร</t>
  </si>
  <si>
    <t>ISERROR</t>
  </si>
  <si>
    <t>ISBLANK</t>
  </si>
  <si>
    <t>ISFORMULA</t>
  </si>
  <si>
    <t>ISNONTEXT</t>
  </si>
  <si>
    <t>ISNA</t>
  </si>
  <si>
    <t>Date</t>
  </si>
  <si>
    <t>Num as Text</t>
  </si>
  <si>
    <t>123</t>
  </si>
  <si>
    <t>มีสัดส่วนยอดขายลูกค้าประเทศลาวกี่ %</t>
  </si>
  <si>
    <r>
      <rPr>
        <sz val="11"/>
        <color rgb="FFFF0000"/>
        <rFont val="Calibri"/>
        <family val="2"/>
        <scheme val="minor"/>
      </rPr>
      <t>อัตรากำไร</t>
    </r>
    <r>
      <rPr>
        <sz val="11"/>
        <rFont val="Calibri"/>
        <family val="2"/>
        <scheme val="minor"/>
      </rPr>
      <t xml:space="preserve"> รายตาม product</t>
    </r>
  </si>
  <si>
    <t>ตั้งแต่ 1000 ขึ้นไป</t>
  </si>
  <si>
    <t>&lt;200</t>
  </si>
  <si>
    <t>ตั้งแต่ 200 แต่ไม่ถึง 400</t>
  </si>
  <si>
    <t>ตั้งแต่ 400 แต่ไม่ถึง 700</t>
  </si>
  <si>
    <t>ตั้งแต่ 700 แต่ไม่ถึง 1000</t>
  </si>
  <si>
    <t>Target</t>
  </si>
  <si>
    <t>Actual</t>
  </si>
  <si>
    <t>Paste Format</t>
  </si>
  <si>
    <t>ข</t>
  </si>
  <si>
    <t>ค</t>
  </si>
  <si>
    <t>ง</t>
  </si>
  <si>
    <t>Highlight สินค้า</t>
  </si>
  <si>
    <t>ทำแบบนี้ยังไง?</t>
  </si>
  <si>
    <t>กำไร</t>
  </si>
  <si>
    <t>ราคาสินค้า</t>
  </si>
  <si>
    <t>AVERAGE</t>
  </si>
  <si>
    <t>MAX</t>
  </si>
  <si>
    <t>MIN</t>
  </si>
  <si>
    <t>COUNT</t>
  </si>
  <si>
    <t>aaa</t>
  </si>
  <si>
    <t>หมายเหตุ</t>
  </si>
  <si>
    <t>อายุ sales</t>
  </si>
  <si>
    <t>ทำให้แสดงเป็น</t>
  </si>
  <si>
    <t>วันอาทิตย์ ที่ 21 กรกฎาคม พ.ศ. 2562</t>
  </si>
  <si>
    <t>ทำยังไงดี?</t>
  </si>
  <si>
    <t>%Pass</t>
  </si>
  <si>
    <t>Score</t>
  </si>
  <si>
    <t>วันที่เน่าๆ</t>
  </si>
  <si>
    <t>ทำไมได้ FALSE?</t>
  </si>
  <si>
    <t>Insert</t>
  </si>
  <si>
    <t>มะพร้าว</t>
  </si>
  <si>
    <t>มังคุด</t>
  </si>
  <si>
    <t>ทุเรียน</t>
  </si>
  <si>
    <t>แตงโม</t>
  </si>
  <si>
    <t>Status Bar?</t>
  </si>
  <si>
    <t>BAHTTEXT</t>
  </si>
  <si>
    <t>แปลงเป็นตัวหนังสือ</t>
  </si>
  <si>
    <r>
      <t xml:space="preserve">อยากได้เป็น </t>
    </r>
    <r>
      <rPr>
        <sz val="11"/>
        <color rgb="FFFF0000"/>
        <rFont val="Calibri"/>
        <family val="2"/>
        <scheme val="minor"/>
      </rPr>
      <t>สามพันสองร้อยชิ้น</t>
    </r>
    <r>
      <rPr>
        <sz val="11"/>
        <color theme="1"/>
        <rFont val="Calibri"/>
        <family val="2"/>
        <scheme val="minor"/>
      </rPr>
      <t xml:space="preserve"> ทำไง?</t>
    </r>
  </si>
  <si>
    <t>25620706</t>
  </si>
  <si>
    <t>25621025</t>
  </si>
  <si>
    <t>25611231</t>
  </si>
  <si>
    <t xml:space="preserve">  C00010</t>
  </si>
  <si>
    <t xml:space="preserve">C00001  </t>
  </si>
  <si>
    <t xml:space="preserve"> C00002</t>
  </si>
  <si>
    <t>สรุปข้อมูลพื้นที่สีเหลือง</t>
  </si>
  <si>
    <t>Grand Total</t>
  </si>
  <si>
    <t>แสดงเป็น % เทียบกับคอลัมน์ตัวเอง</t>
  </si>
  <si>
    <t>Excel มีกี่แถว? จะรู้ได้ไง?</t>
  </si>
  <si>
    <t>ทั้งแถว</t>
  </si>
  <si>
    <t>Highlight ยอดขายตั้งแต่ 400 ขึ้นไป</t>
  </si>
  <si>
    <t>Color Scale / Heat Map</t>
  </si>
  <si>
    <t>แสดง Data Bar ยอดขาย ให้แท่งเต็มที่เลข 1500</t>
  </si>
  <si>
    <t>โจทย์ 1</t>
  </si>
  <si>
    <t>โจทย์ 2</t>
  </si>
  <si>
    <t>Order ID</t>
  </si>
  <si>
    <t>OR0001</t>
  </si>
  <si>
    <t>OR0002</t>
  </si>
  <si>
    <t>OR0003</t>
  </si>
  <si>
    <t>ลำดับที่</t>
  </si>
  <si>
    <t>OR0004</t>
  </si>
  <si>
    <t>OR0005</t>
  </si>
  <si>
    <t>OR0006</t>
  </si>
  <si>
    <t>OR0007</t>
  </si>
  <si>
    <t>OR0008</t>
  </si>
  <si>
    <t>OR0009</t>
  </si>
  <si>
    <t>OR0010</t>
  </si>
  <si>
    <t>OR0011</t>
  </si>
  <si>
    <t>OR0012</t>
  </si>
  <si>
    <t>Question</t>
  </si>
  <si>
    <t>อยู่ลำดับที่? ในพื้นที่เหลือง</t>
  </si>
  <si>
    <t>อยู่ลำดับที่? ในพื้นที่เขียว</t>
  </si>
  <si>
    <t>ในพื้นที่เหลือง</t>
  </si>
  <si>
    <t>แถวที่</t>
  </si>
  <si>
    <t>คอลัมน์ที่</t>
  </si>
  <si>
    <t>ผลลัพธ์คือ?</t>
  </si>
  <si>
    <t>ในพื้นที่เขียว</t>
  </si>
  <si>
    <t>มีบัตรสมาชิก</t>
  </si>
  <si>
    <t>วันที่ shop</t>
  </si>
  <si>
    <t>Mon</t>
  </si>
  <si>
    <t>Tue</t>
  </si>
  <si>
    <t>ได้ลดราคา?</t>
  </si>
  <si>
    <t>Wed</t>
  </si>
  <si>
    <t>Thu</t>
  </si>
  <si>
    <t>Fri</t>
  </si>
  <si>
    <t>Sat</t>
  </si>
  <si>
    <t>Sun</t>
  </si>
  <si>
    <t>ลดเฉพาะสมาชิก</t>
  </si>
  <si>
    <t>ทุกวันอังคารและพฤหัส</t>
  </si>
  <si>
    <t>ประกาศ : เงื่อนไขการลดราคาของร้าน</t>
  </si>
  <si>
    <t>เพศพนักงาน</t>
  </si>
  <si>
    <t>ประเทศลูกค้า</t>
  </si>
  <si>
    <t>ปี</t>
  </si>
  <si>
    <t>commission</t>
  </si>
  <si>
    <t>IsWeekend</t>
  </si>
  <si>
    <t>syntax</t>
  </si>
  <si>
    <t>เครื่องหมายเปรียบเทียบ</t>
  </si>
  <si>
    <t>วันที่และเวลา อยู่ช่องเดียวกัน</t>
  </si>
  <si>
    <t>Month</t>
  </si>
  <si>
    <t>% Change</t>
  </si>
  <si>
    <t>Delete Cell ทั้งหมด</t>
  </si>
  <si>
    <t>Clear ข้อมูลทั้งหมด</t>
  </si>
  <si>
    <t>Clear แต่ Content</t>
  </si>
  <si>
    <t>Clear แต่ Format</t>
  </si>
  <si>
    <t>INT</t>
  </si>
  <si>
    <t>????</t>
  </si>
  <si>
    <t>TableA</t>
  </si>
  <si>
    <t>TableB</t>
  </si>
  <si>
    <t>Remark</t>
  </si>
  <si>
    <t>xxx</t>
  </si>
  <si>
    <t>yyy</t>
  </si>
  <si>
    <t>zzz</t>
  </si>
  <si>
    <r>
      <t>=IF(</t>
    </r>
    <r>
      <rPr>
        <b/>
        <sz val="11"/>
        <color rgb="FF0066FF"/>
        <rFont val="Calibri"/>
        <family val="2"/>
        <scheme val="minor"/>
      </rPr>
      <t>logical_test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00B050"/>
        <rFont val="Calibri"/>
        <family val="2"/>
        <scheme val="minor"/>
      </rPr>
      <t>value_if_true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>value_if_false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</si>
  <si>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rgb="FF0066FF"/>
        <rFont val="Calibri"/>
        <family val="2"/>
        <scheme val="minor"/>
      </rPr>
      <t>logical_test</t>
    </r>
    <r>
      <rPr>
        <sz val="11"/>
        <color theme="1"/>
        <rFont val="Calibri"/>
        <family val="2"/>
        <scheme val="minor"/>
      </rPr>
      <t xml:space="preserve"> ต้องการ Input เป็นค่า TRUE/FALSE</t>
    </r>
  </si>
  <si>
    <r>
      <rPr>
        <b/>
        <sz val="11"/>
        <color rgb="FF00B050"/>
        <rFont val="Calibri"/>
        <family val="2"/>
        <scheme val="minor"/>
      </rPr>
      <t>value_if_true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value_if_false</t>
    </r>
    <r>
      <rPr>
        <sz val="11"/>
        <color theme="1"/>
        <rFont val="Calibri"/>
        <family val="2"/>
        <scheme val="minor"/>
      </rPr>
      <t xml:space="preserve"> เป็นสูตรซับซ้อนแค่ไหนก็ได้</t>
    </r>
  </si>
  <si>
    <t>vat</t>
  </si>
  <si>
    <t>ราคาหลัง vat</t>
  </si>
  <si>
    <t>target ราคาหลัง vat</t>
  </si>
  <si>
    <t>ค่า TRUE/FALSE สร้างได้จากเครื่องหมายเปรียบเทียบระหว่างข้อมูล 2 ฝั่ง</t>
  </si>
  <si>
    <t>Check Point</t>
  </si>
  <si>
    <t>Lookup Value ต้องอยู่คอลัมน์ซ้ายสุดของ Table_Array</t>
  </si>
  <si>
    <t>Table_Array ต้องครอบคลุมผลลัพธ์ที่ต้องการกลับมา</t>
  </si>
  <si>
    <t>คอลัมน์ซ้ายสุดของ Table Array ต้องเรียงจากน้อยไปมาก (อย่าเลือกหัวตาราง)</t>
  </si>
  <si>
    <t>IF 1 ตัวแยกได้ 2 กิ่ง ถ้าผลลัพธ์มีได้ 2 สูตร เหมาะกับการใช้ IF มาก</t>
  </si>
  <si>
    <t>พยายามนึกถึงเงื่อนไขที่นึกไว้ในหัวแล้วสร้างออกมาเป็นสูตร</t>
  </si>
  <si>
    <t>ThepExcel</t>
  </si>
  <si>
    <t>สร้างคอลัมน์ช่วยเหลือโดยใส่ค่าที่น้อยสุดของช่วง</t>
  </si>
  <si>
    <t>Range Lookup เป็น FALSE หรือ 0 ห้ามว่างไว้</t>
  </si>
  <si>
    <t>ระวัง Table_Array เลื่อนจากการ Copy</t>
  </si>
  <si>
    <t>มักเกิดอาการ N/A ในบรรทัดล่างๆ</t>
  </si>
  <si>
    <t>นึกถึงค่าที่แท้จริงเสมอว่าคือจำนวนเต็ม/ทศนิยม</t>
  </si>
  <si>
    <t>นึกถึงหน่วยของค่าที่แท้จริงว่าคืออะไร</t>
  </si>
  <si>
    <t>ตัดสินใจว่าต้องการปัดค่าจริงๆ หรือ ปัดแค่การมองเห็น</t>
  </si>
  <si>
    <t>copy ลาก Fill Handle ได้</t>
  </si>
  <si>
    <t>รู้ว่าค่าที่แท้จริงอาจไม่เหมือนสิ่งที่เห็น</t>
  </si>
  <si>
    <t>Lookup Value คือตัวที่จะหยิบไปค้นหาในตารางอ้างอิง</t>
  </si>
  <si>
    <t>Table Array ต้องครอบคลุมผลลัพธ์ที่ต้องการกลับมา</t>
  </si>
  <si>
    <t>Lookup Value ต้องอยู่คอลัมน์ซ้ายสุดของ Table Array</t>
  </si>
  <si>
    <t>รู้ความต่างของ TODAY และ Ctrl+;</t>
  </si>
  <si>
    <t>รู้วิธีดึงส่วนของวันที่ออกมา</t>
  </si>
  <si>
    <t>รู้วิธีสร้างวันที่จากเลขวันเดือนปี</t>
  </si>
  <si>
    <t>รู้จักการปรับ Custom Format วันที่</t>
  </si>
  <si>
    <t>ถ้ามี Cell Reference หลายตัวให้คิดทีละตัว</t>
  </si>
  <si>
    <t>การใส่ $ มี 4 แบบ ด้วยวิธีกด F4</t>
  </si>
  <si>
    <t>$ อยู่หน้าตัวไหน จะ Fix ตัวนั้นให้อยู่กับที่</t>
  </si>
  <si>
    <t xml:space="preserve">ใน Cell Reference แต่ละตัว ให้คิดทีละทิศ </t>
  </si>
  <si>
    <t>ทิศไปทางขวา</t>
  </si>
  <si>
    <t>ทิศลงข้างล่าง</t>
  </si>
  <si>
    <t>พยายามใส่สูตรที่มุมซ้ายบนอันเดียว แล้ว copy ใช้ทั้งตาราง</t>
  </si>
  <si>
    <t>การแสดงสูตรด้วย FORMULATEXT</t>
  </si>
  <si>
    <t>วิธีการอ่าน Formula Tool Tips ว่าต้องการ input กี่ตัว กำลังกรอกตัวไหน</t>
  </si>
  <si>
    <t>การบังคับให้ข้อมูลเป็น Text ด้วย '</t>
  </si>
  <si>
    <t>การบังคับให้ข้อมูลเป็น Text ด้วย Number Format -&gt; Text</t>
  </si>
  <si>
    <t>วิธีการตรวจสอบประเภทข้อมูล</t>
  </si>
  <si>
    <t>ใช้ TYPE ได้ ผลเป็นรหัสตัวเลข</t>
  </si>
  <si>
    <t>ใช้ IS…. ได้ผลเป็น TRUE FALSE</t>
  </si>
  <si>
    <t>ดูการชิดซ้าย/ขวา</t>
  </si>
  <si>
    <t>รู้ลำดับการคำนวณของแต่ละเครื่องหมาย</t>
  </si>
  <si>
    <t>รู้วิธีการตั้งชื่อด้วย NameBox</t>
  </si>
  <si>
    <t>จัดการชื่อด้วย Name Manager</t>
  </si>
  <si>
    <t>การอ้างอิงชื่อในสูตร vs การเขียนข้อความในสูตร</t>
  </si>
  <si>
    <t>ความหมายของ #NAME?</t>
  </si>
  <si>
    <t>ใช้เครื่องหมาย &amp; เชื่อมข้อความ</t>
  </si>
  <si>
    <t>เว้นวรรคระหว่างชื่อและนามสกุล</t>
  </si>
  <si>
    <t>ความสามารถแฝงของ &amp;</t>
  </si>
  <si>
    <t>ใช้หลักการสะสมค่าจาก cell ก่อนหน้าได้</t>
  </si>
  <si>
    <t>เข้าใจการอ้างอิงข้อมูลเป็น Range</t>
  </si>
  <si>
    <t>เข้าใจการอ้างอิงข้อมูลทั้งคอลัมน์</t>
  </si>
  <si>
    <t>เข้าใจการอ้างอิงข้อมูลทั้งแถว</t>
  </si>
  <si>
    <t>สามารถอ้างอิงข้อมูลข้ามชีทที่ต่อเนื่องกันได้</t>
  </si>
  <si>
    <t>ใช้ Text To Column ได้</t>
  </si>
  <si>
    <t>ความต่างของ Delimit และ Fixed Width</t>
  </si>
  <si>
    <t>ใช้ Flash Fill ได้</t>
  </si>
  <si>
    <t>เข้าใจหลักการทำงาน</t>
  </si>
  <si>
    <t>รู้วิธีแก้เวลา Flash Fill เข้าใจผิด</t>
  </si>
  <si>
    <t>การให้ตัวอย่างที่ดี</t>
  </si>
  <si>
    <t>แตกปัญหาใหญ่เป็นปัญหาย่อยที่เราพอจะทำได้</t>
  </si>
  <si>
    <t>ลองทำ Manual ก่อนเพื่อให้เห็น Pattern</t>
  </si>
  <si>
    <t>คิดว่าตัวที่จะเอาออก รู้คำแน่นอน หรือ ตำแหน่งที่แน่นอน</t>
  </si>
  <si>
    <t>รู้คำแน่นอน ใช้ SUBSTITIUTE</t>
  </si>
  <si>
    <t>รู้ตำแหน่งแน่นอน ใช้ REPLACE</t>
  </si>
  <si>
    <t>รู้ว่าเมื่อไหร่ต้องใช้ Conditional Format แบบ Formula</t>
  </si>
  <si>
    <t>กด F4 ทำ Action สุดท้ายซ้ำ</t>
  </si>
  <si>
    <t>ลาก Fill Hanle</t>
  </si>
  <si>
    <t>Double Click Fill Handle</t>
  </si>
  <si>
    <t>Ctrl+ลาก Fill Handle</t>
  </si>
  <si>
    <t>Fill Series</t>
  </si>
  <si>
    <t>Paste Menu</t>
  </si>
  <si>
    <t>Paste Special</t>
  </si>
  <si>
    <t>การ Move สูตรไม่พัง</t>
  </si>
  <si>
    <t>แปลงสิ่งที่เราทำ Manual ให้เป็นสูตร</t>
  </si>
  <si>
    <t>สามารถรวบสูตรได้หากต้องการ</t>
  </si>
  <si>
    <t>ตรวจสอบ Step การคำนวณได้ด้วย Evaluate Formula</t>
  </si>
  <si>
    <t>ตรวจสอบผลการคำนวณได้ด้วย F9</t>
  </si>
  <si>
    <t>ดูว่าสิ่งที่ทำได้กับเป้าหมายต่างกันตรงไหน gap คืออะไร</t>
  </si>
  <si>
    <t>ทำยังไงถึงจะปิด gap ได้</t>
  </si>
  <si>
    <t>เข้าใจเงื่อนไขแบบ AND คือ เงื่อนไขย่อยต้องเป็นจริงทุกอัน</t>
  </si>
  <si>
    <t>เข้าใจเงื่อนไขแบบ OR คือ อย่างน้อยอันใดอันหนึ่งเป็นจริง</t>
  </si>
  <si>
    <t>Data Validation กำหนดว่าให้กรอกอะไรได้บ้าง</t>
  </si>
  <si>
    <t>Data Validation ที่ทำ drop down ได้คือ List</t>
  </si>
  <si>
    <t>List เลือก source เป็น Range ได้</t>
  </si>
  <si>
    <t>ถ้า Source เป็น Table ใน Sheet เดียวกันจะเพิ่ม choice ได้เลย</t>
  </si>
  <si>
    <t>ถ้า Source เป็น Table ต่าง Sheet ต้องเอาใส่ไว้ใน Name ก่อน</t>
  </si>
  <si>
    <t>ข้อมูล 2 ฝั่ง คั่นกลางด้วยเครื่องหมายเปรียบเทียบ ทำให้เกิด TRUE/FALSE</t>
  </si>
  <si>
    <t>คิดว่ามีผลลัพธ์กี่สูตร อะไรบ้าง</t>
  </si>
  <si>
    <t>เงื่อนไขในการแบ่งคืออะไร</t>
  </si>
  <si>
    <t>แปลงเงื่อนไขเป็น TRUE/FALSE ซะ</t>
  </si>
  <si>
    <t>merge cell มีข้อมูลอยู่แค่ช่องซ้ายบน</t>
  </si>
  <si>
    <t>พยายามหา pattern ที่มีจำนวนน้อยที่สุด</t>
  </si>
  <si>
    <t>เขียนเงื่อนไข IF กับ pattern นั้น</t>
  </si>
  <si>
    <t>สร้าง logical test ให้เป็น TRUE/FALSE</t>
  </si>
  <si>
    <t>ใส่สูตรพร้อมกันหลายช่อง กด Ctrl+Enter</t>
  </si>
  <si>
    <t>เลือก Cell ที่มีลักษณะที่ต้องกด กด Go to (Ctrl+g)--&gt; Special</t>
  </si>
  <si>
    <t>IF 1 ตัวแตกได้ 2 กิ่ง</t>
  </si>
  <si>
    <t>ถ้ามีผลลัพธ์ 5 แบบต้องมี IF 4 ตัว</t>
  </si>
  <si>
    <t>IF สามารถซ้อน IF ได้</t>
  </si>
  <si>
    <t>ปัญหาคือคอลัมน์แรกของ Table Array มีข้อมูลซ้ำกัน</t>
  </si>
  <si>
    <t>VLOOKUP exact match จะเจอเฉพาะอันบนสุด</t>
  </si>
  <si>
    <t>ทำยังไงให้คอลัมน์แรกของ Table Array ไม่ซ้ำกัน และยัง link กับ lookup_value ได้</t>
  </si>
  <si>
    <t>การ sort ไม่มี unsort</t>
  </si>
  <si>
    <t>การเพิ่มคอลัมน์ข้างๆ ข้อมูลที่ Filter หัว Filter จะไม่ติดไปด้วย</t>
  </si>
  <si>
    <t>ต้องปลด filter และเปิดใหม่</t>
  </si>
  <si>
    <t>เมื่อ Filter แล้วเลขแถวจะเป็นสีฟ้า</t>
  </si>
  <si>
    <t>เมื่อ Filter แล้ว แก้ข้อมูล จะส่งผลเฉพาะตัวที่มองเห็น</t>
  </si>
  <si>
    <t>เมื่อ Filter แล้ว  copy ข้อมูลไปที่อื่น จะไปเฉพาะตัวที่มองเห็น</t>
  </si>
  <si>
    <t>เมื่อ copy ข้อมูลจากที่อื่นมาลงที่ Filter จะลงทุกตัวทั้งเห็นและไม่เห็น</t>
  </si>
  <si>
    <t>ถ้า SUM ธรรมดา จะไม่สนการ Flter</t>
  </si>
  <si>
    <t>ถ้าใช้ SUBTOTAL จะสรุปเฉพาะที่มองเห็น</t>
  </si>
  <si>
    <t>เวลาคำนวณสรุปข้อมูลที่ Filter</t>
  </si>
  <si>
    <t>ถ้าดูที่ Status Bar จะสรุปเฉพาะที่มองเห็น</t>
  </si>
  <si>
    <t>ระวังเรื่อง Scale ของตัวเลขบนกราฟ</t>
  </si>
  <si>
    <t>เราสามารถ Plot series ลงบนแกน Y อีกอันได้ (secondary y axis)</t>
  </si>
  <si>
    <t>เราสามารถเปลี่ยนประเภทกราฟของบาง series ได้ (combo chart)</t>
  </si>
  <si>
    <t>stack column vs cluster column</t>
  </si>
  <si>
    <t>เรา copy paste รูปลงกราฟได้</t>
  </si>
  <si>
    <t>ใช้กราฟ 2 อันให้มองกลายเป็นอันเดียวได้</t>
  </si>
  <si>
    <t>ถ้าเราขาด Field อะไรใน Pivot ใก้มาสร้างคอลัมน์นั้นเพิ่มในตารางดิบ</t>
  </si>
  <si>
    <t>ดูว่าเราต้องการหาคำตอบอะไร และต้องการ Field อะไร</t>
  </si>
  <si>
    <t>การสร้างเพิ่ม ทำยังไงให้อัตโนมัติมากที่สุด</t>
  </si>
  <si>
    <t>IF</t>
  </si>
  <si>
    <t>VLOOKUP</t>
  </si>
  <si>
    <t>ข้อมูลมีช่องว่างปนหรือไม่</t>
  </si>
  <si>
    <t>TRIM ช่องว่างส่วนเกินออก</t>
  </si>
  <si>
    <t>เราสามารถ Link ชื่อกราฟ (รวมถึง element แสดงข้อความ) กับสิ่งที่อยู่ใน Cell ได้ โดยใส่ใน Formula Bar</t>
  </si>
  <si>
    <t>เราสามารถปรับกราฟ Overlap ให้มาซ้อนกันได้</t>
  </si>
  <si>
    <t>เข้าใจการทำงานของ Conditional Format แบบเมนูมาตรฐาน</t>
  </si>
  <si>
    <t>ปรับเงื่อนไขละเอียดได้ใน More Rules.. / Manage Rules</t>
  </si>
  <si>
    <t>ลักษณะของข้อมูลเชิง Database</t>
  </si>
  <si>
    <t>Header หัวตารางแค่ 1 บรรทัด (บอกว่าคอลัมน์นั้นคือข้อมูลอะไร)</t>
  </si>
  <si>
    <t>ในแต่ละคอลัมน์ เป็นเรื่องเดียวกันทุกบรรทัด</t>
  </si>
  <si>
    <t>รอบๆ ไม่มีข้อมูลอื่น</t>
  </si>
  <si>
    <t>ข้อมูลไม่ขาดทั้งแถว/ทั้งคอลัมน์</t>
  </si>
  <si>
    <t>ไม่เว้นข้อมูลว่างไว้ในฐานที่คนเข้าใจ (แต่คอมพ์ไม่เข้าใจ)</t>
  </si>
  <si>
    <t>ไม่ต้องมีข้อมูลสรุป เช่น Grand Total (ใช้ Table หรือ Pivot ทำทีหลัง)</t>
  </si>
  <si>
    <t>ทำข้อมูลให้เป็น Table ก่อนเอาเข้า Pivot Table</t>
  </si>
  <si>
    <t>พยายามเทียบกับการ Filter แล้ว สรุปข้อมูล</t>
  </si>
  <si>
    <r>
      <t>ใช้ พวก SUMIF</t>
    </r>
    <r>
      <rPr>
        <sz val="11"/>
        <color rgb="FFFF0000"/>
        <rFont val="Calibri"/>
        <family val="2"/>
        <scheme val="minor"/>
      </rPr>
      <t>S/</t>
    </r>
    <r>
      <rPr>
        <sz val="11"/>
        <rFont val="Calibri"/>
        <family val="2"/>
        <scheme val="minor"/>
      </rPr>
      <t>COUNTIF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ไปเลย ไม่ต้องใช้ SUMIF, COUNTIF แบบไม่มี s</t>
    </r>
  </si>
  <si>
    <r>
      <rPr>
        <b/>
        <sz val="11"/>
        <color theme="1"/>
        <rFont val="Calibri"/>
        <family val="2"/>
        <scheme val="minor"/>
      </rPr>
      <t>การเลือกฟังก์ชัน</t>
    </r>
    <r>
      <rPr>
        <sz val="11"/>
        <color theme="1"/>
        <rFont val="Calibri"/>
        <family val="2"/>
        <scheme val="minor"/>
      </rPr>
      <t xml:space="preserve"> = ขึ้นอยู่ตอนสรุปว่าจะ Sum, Average, Count, Max, Min</t>
    </r>
  </si>
  <si>
    <t>เลือกฟังก์ชัน</t>
  </si>
  <si>
    <t>Sum_range</t>
  </si>
  <si>
    <t>Criteria_Range</t>
  </si>
  <si>
    <t>Criteria</t>
  </si>
  <si>
    <r>
      <rPr>
        <b/>
        <sz val="11"/>
        <color theme="1"/>
        <rFont val="Calibri"/>
        <family val="2"/>
        <scheme val="minor"/>
      </rPr>
      <t>Sum_range</t>
    </r>
    <r>
      <rPr>
        <sz val="11"/>
        <color theme="1"/>
        <rFont val="Calibri"/>
        <family val="2"/>
        <scheme val="minor"/>
      </rPr>
      <t xml:space="preserve"> คือ </t>
    </r>
    <r>
      <rPr>
        <sz val="11"/>
        <color rgb="FFFF000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 ที่จะหาผลรวม = ตอน Filter Sum ตัวไหน</t>
    </r>
  </si>
  <si>
    <r>
      <rPr>
        <b/>
        <sz val="11"/>
        <color theme="1"/>
        <rFont val="Calibri"/>
        <family val="2"/>
        <scheme val="minor"/>
      </rPr>
      <t>Criteria_Range</t>
    </r>
    <r>
      <rPr>
        <sz val="11"/>
        <color theme="1"/>
        <rFont val="Calibri"/>
        <family val="2"/>
        <scheme val="minor"/>
      </rPr>
      <t xml:space="preserve"> คือ </t>
    </r>
    <r>
      <rPr>
        <sz val="11"/>
        <color rgb="FFFF000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 เงื่อนไขที่ขนาดเท่า sum range = ตอน Filter ไปกดที่ Column ไหน</t>
    </r>
  </si>
  <si>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ไม่ใช่ range ดังนั้นเป็นช่องเดี่ยว</t>
    </r>
    <r>
      <rPr>
        <sz val="11"/>
        <color theme="1"/>
        <rFont val="Calibri"/>
        <family val="2"/>
        <scheme val="minor"/>
      </rPr>
      <t xml:space="preserve"> = ตอนกด Filter ต้องการเงื่อนไขอะไร</t>
    </r>
  </si>
  <si>
    <t>สรุปเขียนสูตร</t>
  </si>
  <si>
    <t>Q1 : Sales ก ทำยอดขายได้ทั้งหมดเท่าไหร่</t>
  </si>
  <si>
    <t>Q2 : ขาย dvd หนังได้ทั้งหมดกี่ชิ้น</t>
  </si>
  <si>
    <t>Q4 : Sales ก ขาย อาหารได้ยอดขายรวมเท่าไหร่</t>
  </si>
  <si>
    <t>Q3 : มีการขายของด้วยเงินสดกี่ transaction</t>
  </si>
  <si>
    <t>Q7 : ยอดขายเฉลี่ยต่อ transaction ของ transaction ที่ยอดขายเกิน 300 บาท</t>
  </si>
  <si>
    <t>sira.e@gmail.com</t>
  </si>
  <si>
    <t>xxx@gmail.com</t>
  </si>
  <si>
    <t>ใช่ช่องว่างหรือไม่?</t>
  </si>
  <si>
    <t>ใช่ error NA หรือไม่?</t>
  </si>
  <si>
    <t>ใช่ error หรือไม่?</t>
  </si>
  <si>
    <t>ใช่ตัวเลขหรือไม่?</t>
  </si>
  <si>
    <t>ใช่ข้อความหรือไม่?</t>
  </si>
  <si>
    <t>ตรวจประเภทข้อมูล</t>
  </si>
  <si>
    <t>ใช่ TRUE/FALSE หรือไม่?</t>
  </si>
  <si>
    <t>ใช่สูตรหรือไม่?</t>
  </si>
  <si>
    <t>ไม่ใช่ Text ใช่หรือไม่?</t>
  </si>
  <si>
    <t>สินค้าใดขายดีเป็นพิเศษในวันเสาร์อาทิตย์ (คิดจาก % เมื่อเทียบกับการขายในวันธรรมดา)</t>
  </si>
  <si>
    <t>Q1: มี Transaction ซ้ำใน List หรือไม่?</t>
  </si>
  <si>
    <t>Q2: sales คนนั้นๆ ขายของเดิมมากกว่า 1 รอบหรือไม่?</t>
  </si>
  <si>
    <t>ยอดขายสะสมทุกสินค้าของ sales ในบรรทัด</t>
  </si>
  <si>
    <t>concept ของการสะสมค่าจากบรรทัดก่อนหน้า</t>
  </si>
  <si>
    <t>รายชื่อคนที่สอบผ่านวิชา Math</t>
  </si>
  <si>
    <t>รายชื่อคนที่สอบผ่านวิชา Excel</t>
  </si>
  <si>
    <t>H</t>
  </si>
  <si>
    <t>F</t>
  </si>
  <si>
    <t>I</t>
  </si>
  <si>
    <t>G</t>
  </si>
  <si>
    <t>J</t>
  </si>
  <si>
    <t>L</t>
  </si>
  <si>
    <t>K</t>
  </si>
  <si>
    <t>M</t>
  </si>
  <si>
    <t>1. หาคนที่สอบผ่านทั้งสองวิชา</t>
  </si>
  <si>
    <t>คำถาม ให้เขียนสูตร (เผื่อข้อมูลเปลี่ยน)</t>
  </si>
  <si>
    <t>2. หาคนที่ผ่าน Math แต่ไม่ผ่าน Excel</t>
  </si>
  <si>
    <r>
      <t xml:space="preserve">ผลประเมิน 
</t>
    </r>
    <r>
      <rPr>
        <b/>
        <sz val="8"/>
        <color rgb="FFFF0000"/>
        <rFont val="Calibri"/>
        <family val="2"/>
        <scheme val="minor"/>
      </rPr>
      <t>ให้เขียนสูตรเพื่อออกมาเป็น ABCD</t>
    </r>
  </si>
  <si>
    <r>
      <t>วันสอบล่าสุด (</t>
    </r>
    <r>
      <rPr>
        <b/>
        <sz val="11"/>
        <color rgb="FFFF0000"/>
        <rFont val="Calibri"/>
        <family val="2"/>
        <scheme val="minor"/>
      </rPr>
      <t>เขียนสูตร</t>
    </r>
    <r>
      <rPr>
        <b/>
        <sz val="11"/>
        <color theme="1"/>
        <rFont val="Calibri"/>
        <family val="2"/>
        <scheme val="minor"/>
      </rPr>
      <t>)</t>
    </r>
  </si>
  <si>
    <t>T</t>
  </si>
  <si>
    <t xml:space="preserve">ผลลัพธ์ </t>
  </si>
  <si>
    <t>พนักงาน</t>
  </si>
  <si>
    <t>เริ่มงาน</t>
  </si>
  <si>
    <t>เลิกงาน</t>
  </si>
  <si>
    <t>เริ่มพัก1</t>
  </si>
  <si>
    <t>จบพัก1</t>
  </si>
  <si>
    <t>รวมเวลาทำงานในวัน</t>
  </si>
  <si>
    <t>ค่าจ้างต่อชม</t>
  </si>
  <si>
    <t>ค่าจ้าง</t>
  </si>
  <si>
    <t>จงอธิบายการทำงานของ PivotTable เท่าที่คุณรู้</t>
  </si>
  <si>
    <t>พนักงานบริษัท 1</t>
  </si>
  <si>
    <t>เงินเดือน</t>
  </si>
  <si>
    <t>พนักงานบริษัท 2</t>
  </si>
  <si>
    <t>AVERAGE (Mean) เงินเดือน</t>
  </si>
  <si>
    <t>บาท/เดือน</t>
  </si>
  <si>
    <t>ฃ</t>
  </si>
  <si>
    <t>ฅ</t>
  </si>
  <si>
    <t>ฆ</t>
  </si>
  <si>
    <t>จ</t>
  </si>
  <si>
    <t>ฉ</t>
  </si>
  <si>
    <t>ช</t>
  </si>
  <si>
    <t>ซ</t>
  </si>
  <si>
    <t>ฌ</t>
  </si>
  <si>
    <t>ญ</t>
  </si>
  <si>
    <t>N</t>
  </si>
  <si>
    <t>ฎ</t>
  </si>
  <si>
    <t>O</t>
  </si>
  <si>
    <t>ฏ</t>
  </si>
  <si>
    <t>P</t>
  </si>
  <si>
    <t>ฐ</t>
  </si>
  <si>
    <t>Q</t>
  </si>
  <si>
    <t>ฑ</t>
  </si>
  <si>
    <t>R</t>
  </si>
  <si>
    <t>ฒ</t>
  </si>
  <si>
    <t>S</t>
  </si>
  <si>
    <t>ณ</t>
  </si>
  <si>
    <t>ด</t>
  </si>
  <si>
    <t>U</t>
  </si>
  <si>
    <t>ต</t>
  </si>
  <si>
    <t>V</t>
  </si>
  <si>
    <t>ถ</t>
  </si>
  <si>
    <t>W</t>
  </si>
  <si>
    <t>ท</t>
  </si>
  <si>
    <t>X</t>
  </si>
  <si>
    <t>ธ</t>
  </si>
  <si>
    <t>น</t>
  </si>
  <si>
    <t>Z</t>
  </si>
  <si>
    <t>บ</t>
  </si>
  <si>
    <t>LARGE</t>
  </si>
  <si>
    <t>SMALL</t>
  </si>
  <si>
    <t>ปรับ Format</t>
  </si>
  <si>
    <t>เช็คว่าข้อมูลเท่ากันหรือไม่ด้วย =cellแรก=cellที่สอง</t>
  </si>
  <si>
    <t>รู้ว่าวันที่ต้องชิดขวา และต้องกรอกตาม control panel และเป็น ค.ศ.</t>
  </si>
  <si>
    <t>กด Alt+= ได้ Autosum</t>
  </si>
  <si>
    <t>กด F4 ได้ผล (ถ้าไม่ได้ให้กด Fn+F4)</t>
  </si>
  <si>
    <t>Ctrl + ลูกศร = กระโดด</t>
  </si>
  <si>
    <t>Shift + ลูกศร = เลือกข้อมูล</t>
  </si>
  <si>
    <t>Shift + Ctrl + ลูกศร = เลือกด้วยกระโดดด้วย</t>
  </si>
  <si>
    <t>ลากขอบเพื่อ Move</t>
  </si>
  <si>
    <t>Ctrl+ลากขอบ เพื่อ Copy</t>
  </si>
  <si>
    <t>Shift+ลากขอบ เพื่อ Insert</t>
  </si>
  <si>
    <t>ฟังก์ชันสรุปจะ Error เมื่อมีข้อมูล Error ใน range</t>
  </si>
  <si>
    <t>ฟังก์ชันสรุปจะคำนวณเฉพาะข้อมูลตัวเลขเท่านั้น</t>
  </si>
  <si>
    <t>นอกจากวิธีเขียนสูตร เรายังดูตัวเลขสรุปได้ที่ status bar</t>
  </si>
  <si>
    <t>ปัดค่าจริง = ใช้ฟังก์ชัน, ปัดแค่การมองเห็น ใช้ increase/decrease decimal</t>
  </si>
  <si>
    <t>การแสดงสูตรด้วย ' (ถ้าไม่มี FORMULATEXT)</t>
  </si>
  <si>
    <t>ระวังการเทียบค่าทศนิยมไม่เป๊ะ เนื่องจาก Floating Point</t>
  </si>
  <si>
    <t>Ctrl+:   (shift+ว)</t>
  </si>
  <si>
    <t>Ctrl+;   (ว)</t>
  </si>
  <si>
    <t>วันทำการ</t>
  </si>
  <si>
    <t>มกราคม</t>
  </si>
  <si>
    <t>การเลื่อนวันด้วย EDATE</t>
  </si>
  <si>
    <t>การหาวันสิ้นเดือนด้วย EOMONTH</t>
  </si>
  <si>
    <t>หาวันสิ้นเดือน</t>
  </si>
  <si>
    <t>เลื่อนวัน</t>
  </si>
  <si>
    <t>สร้างวันที่</t>
  </si>
  <si>
    <t>เลขวันประจำสัปดาห์</t>
  </si>
  <si>
    <t>ดึงส่วนของวัน</t>
  </si>
  <si>
    <t>ปัดตามหลักคณิตศาสตร์</t>
  </si>
  <si>
    <t>ปัดเศษขึ้นเสมอ</t>
  </si>
  <si>
    <t>ปัดเศษทิ้งเสมอ</t>
  </si>
  <si>
    <t>คำนวณหาจำนวนวันทำการ</t>
  </si>
  <si>
    <t>คำนวณหาจำนวนวันสิ้นสุด</t>
  </si>
  <si>
    <t>นับวันเริ่ม</t>
  </si>
  <si>
    <t>รู้จักใช้ Helper Column</t>
  </si>
  <si>
    <t>จำนวนวันทำการในเดือน</t>
  </si>
  <si>
    <t>วันสุดท้ายวันอะไร?
(Mon-Sun, 1-7)</t>
  </si>
  <si>
    <t>เปลี่ยน Format 
เป็น Text ก่อนพิมพ์</t>
  </si>
  <si>
    <t xml:space="preserve">พิมพ์ก่อนเปลี่ยน Format 
เป็น Text </t>
  </si>
  <si>
    <t>บังคับ
เป็น Text ด้วย '</t>
  </si>
  <si>
    <t>ความสามารถแฝงของ Number Operator</t>
  </si>
  <si>
    <t>Cell*1 หรือ --Cell เพื่อแปลงเป็นตัวเลข</t>
  </si>
  <si>
    <t>แปลงเป็นเลข
ด่วยการใส่ --</t>
  </si>
  <si>
    <t>แปลงเป็นเลข
ด้วยการคูณ</t>
  </si>
  <si>
    <t>เชื่อมคำนำหน้า ชื่อ</t>
  </si>
  <si>
    <t>เชื่อมคำนำหน้า ชื่อ นามสกุล</t>
  </si>
  <si>
    <t>ใช้ Goal Seek ทดลอง Trial &amp; Error แทนเราได้จนกว่าจะได้ตามต้องการ</t>
  </si>
  <si>
    <t>กลุ่ม</t>
  </si>
  <si>
    <t>ค่าข้าว 59 บาท</t>
  </si>
  <si>
    <t>ค่าส่งของ 108.5 บาท</t>
  </si>
  <si>
    <t>ธูป เทียน 76 บาท</t>
  </si>
  <si>
    <t>ยืมเพื่อน9บาท</t>
  </si>
  <si>
    <t>ซื้อหวย74ลุ้นมาก</t>
  </si>
  <si>
    <t>เจอเศษตัง43.25บาท</t>
  </si>
  <si>
    <t>รายการที่จดไว้</t>
  </si>
  <si>
    <t>คอลัมน์ทดสอบ1</t>
  </si>
  <si>
    <t>คอลัมน์ทดสอบ2</t>
  </si>
  <si>
    <t>คอลัมน์ทดสอบ3</t>
  </si>
  <si>
    <t>คอลัมน์ทดสอบ4</t>
  </si>
  <si>
    <t>ทำให้คอลัมน์ทดสอบเป็น TRUE หากสินค้าตรงกับค่าใน C1</t>
  </si>
  <si>
    <t>สินค้าที่สนใจ</t>
  </si>
  <si>
    <t>Table-For-Pivot</t>
  </si>
  <si>
    <t>เพื่อแก้ปัญหา Data Source มีข้อมูลเพิ่มขึ้นในอนาคต</t>
  </si>
  <si>
    <t xml:space="preserve">  Sira  Ekabut  </t>
  </si>
  <si>
    <t xml:space="preserve">  Gustavo   Reese</t>
  </si>
  <si>
    <t xml:space="preserve">Braden   Blanchard  </t>
  </si>
  <si>
    <t>xy@gmail.com</t>
  </si>
  <si>
    <t xml:space="preserve">แทรกเครื่องหมาย – ที่ตำแหน่งที่ 5 </t>
  </si>
  <si>
    <t>กขคงจด123</t>
  </si>
  <si>
    <t>JKLMNO12345</t>
  </si>
  <si>
    <t>JKLM-NO12345</t>
  </si>
  <si>
    <t>กขคง-จด123</t>
  </si>
  <si>
    <t>เปลี่ยน email จาก mail อะไรก็ตามให้เป็นเมลบริษัทคุณ</t>
  </si>
  <si>
    <t>เปลี่ยน email จาก gmail.com ให้เป็นเมลบริษัทคุณ</t>
  </si>
  <si>
    <t>xxx@hotmail.com</t>
  </si>
  <si>
    <t>xy@yahoo.com</t>
  </si>
  <si>
    <t>วัน</t>
  </si>
  <si>
    <t>สร้างวันที่ได้ด้วยฟังก์ชัน DATE</t>
  </si>
  <si>
    <t>ฟังก์ชัน DATE ต้องการ Input เป็นเลข ปี เดือน วัน</t>
  </si>
  <si>
    <t>ปี = ด้านซ้าย</t>
  </si>
  <si>
    <t>ปี = ต้องเป็น ค.ศ.</t>
  </si>
  <si>
    <t>Option Explicit</t>
  </si>
  <si>
    <t>'Main Function</t>
  </si>
  <si>
    <t>Function SpellNumber(ByVal MyNumber)</t>
  </si>
  <si>
    <t>Dim Dollars, Cents, Temp</t>
  </si>
  <si>
    <t>Dim DecimalPlace, Count</t>
  </si>
  <si>
    <t>ReDim Place(9) As String</t>
  </si>
  <si>
    <t>Place(2) = " Thousand "</t>
  </si>
  <si>
    <t>Place(3) = " Million "</t>
  </si>
  <si>
    <t>Place(4) = " Billion "</t>
  </si>
  <si>
    <t>Place(5) = " Trillion "</t>
  </si>
  <si>
    <t>' String representation of amount.</t>
  </si>
  <si>
    <t>MyNumber = Trim(Str(MyNumber))</t>
  </si>
  <si>
    <t>' Position of decimal place 0 if none.</t>
  </si>
  <si>
    <t>DecimalPlace = InStr(MyNumber, ".")</t>
  </si>
  <si>
    <t>' Convert cents and set MyNumber to dollar amount.</t>
  </si>
  <si>
    <t>If DecimalPlace &gt; 0 Then</t>
  </si>
  <si>
    <t>Cents = GetTens(Left(Mid(MyNumber, DecimalPlace + 1) &amp; "00", 2))</t>
  </si>
  <si>
    <t>MyNumber = Trim(Left(MyNumber, DecimalPlace - 1))</t>
  </si>
  <si>
    <t>End If</t>
  </si>
  <si>
    <t>Count = 1</t>
  </si>
  <si>
    <t>Do While MyNumber &lt;&gt; ""</t>
  </si>
  <si>
    <t>Temp = GetHundreds(Right(MyNumber, 3))</t>
  </si>
  <si>
    <t>If Temp &lt;&gt; "" Then Dollars = Temp &amp; Place(Count) &amp; Dollars</t>
  </si>
  <si>
    <t>If Len(MyNumber) &gt; 3 Then</t>
  </si>
  <si>
    <t>MyNumber = Left(MyNumber, Len(MyNumber) - 3)</t>
  </si>
  <si>
    <t>Else</t>
  </si>
  <si>
    <t>MyNumber = ""</t>
  </si>
  <si>
    <t>Count = Count + 1</t>
  </si>
  <si>
    <t>Loop</t>
  </si>
  <si>
    <t>Select Case Dollars</t>
  </si>
  <si>
    <t>Case ""</t>
  </si>
  <si>
    <t>Dollars = "No Dollars"</t>
  </si>
  <si>
    <t>Case "One"</t>
  </si>
  <si>
    <t>Dollars = "One Dollar"</t>
  </si>
  <si>
    <t>Case Else</t>
  </si>
  <si>
    <t>Dollars = Dollars &amp; " Dollars"</t>
  </si>
  <si>
    <t>End Select</t>
  </si>
  <si>
    <t>Select Case Cents</t>
  </si>
  <si>
    <t>Cents = " and No Cents"</t>
  </si>
  <si>
    <t>Cents = " and One Cent"</t>
  </si>
  <si>
    <t>Cents = " and " &amp; Cents &amp; " Cents"</t>
  </si>
  <si>
    <t>SpellNumber = Dollars &amp; Cents</t>
  </si>
  <si>
    <t>End Function</t>
  </si>
  <si>
    <t>' Converts a number from 100-999 into text</t>
  </si>
  <si>
    <t>Function GetHundreds(ByVal MyNumber)</t>
  </si>
  <si>
    <t>Dim Result As String</t>
  </si>
  <si>
    <t>If Val(MyNumber) = 0 Then Exit Function</t>
  </si>
  <si>
    <t>MyNumber = Right("000" &amp; MyNumber, 3)</t>
  </si>
  <si>
    <t>' Convert the hundreds place.</t>
  </si>
  <si>
    <t>If Mid(MyNumber, 1, 1) &lt;&gt; "0" Then</t>
  </si>
  <si>
    <t>Result = GetDigit(Mid(MyNumber, 1, 1)) &amp; " Hundred "</t>
  </si>
  <si>
    <t>' Convert the tens and ones place.</t>
  </si>
  <si>
    <t>If Mid(MyNumber, 2, 1) &lt;&gt; "0" Then</t>
  </si>
  <si>
    <t>Result = Result &amp; GetTens(Mid(MyNumber, 2))</t>
  </si>
  <si>
    <t>Result = Result &amp; GetDigit(Mid(MyNumber, 3))</t>
  </si>
  <si>
    <t>GetHundreds = Result</t>
  </si>
  <si>
    <t>' Converts a number from 10 to 99 into text.</t>
  </si>
  <si>
    <t>Function GetTens(TensText)</t>
  </si>
  <si>
    <t>Result = "" ' Null out the temporary function value.</t>
  </si>
  <si>
    <t>If Val(Left(TensText, 1)) = 1 Then ' If value between 10-19...</t>
  </si>
  <si>
    <t>Select Case Val(TensText)</t>
  </si>
  <si>
    <t>Case 10: Result = "Ten"</t>
  </si>
  <si>
    <t>Case 11: Result = "Eleven"</t>
  </si>
  <si>
    <t>Case 12: Result = "Twelve"</t>
  </si>
  <si>
    <t>Case 13: Result = "Thirteen"</t>
  </si>
  <si>
    <t>Case 14: Result = "Fourteen"</t>
  </si>
  <si>
    <t>Case 15: Result = "Fifteen"</t>
  </si>
  <si>
    <t>Case 16: Result = "Sixteen"</t>
  </si>
  <si>
    <t>Case 17: Result = "Seventeen"</t>
  </si>
  <si>
    <t>Case 18: Result = "Eighteen"</t>
  </si>
  <si>
    <t>Case 19: Result = "Nineteen"</t>
  </si>
  <si>
    <t>Else ' If value between 20-99...</t>
  </si>
  <si>
    <t>Select Case Val(Left(TensText, 1))</t>
  </si>
  <si>
    <t>Case 2: Result = "Twenty "</t>
  </si>
  <si>
    <t>Case 3: Result = "Thirty "</t>
  </si>
  <si>
    <t>Case 4: Result = "Forty "</t>
  </si>
  <si>
    <t>Case 5: Result = "Fifty "</t>
  </si>
  <si>
    <t>Case 6: Result = "Sixty "</t>
  </si>
  <si>
    <t>Case 7: Result = "Seventy "</t>
  </si>
  <si>
    <t>Case 8: Result = "Eighty "</t>
  </si>
  <si>
    <t>Case 9: Result = "Ninety "</t>
  </si>
  <si>
    <t>Result = Result &amp; GetDigit(Right(TensText, 1)) ' Retrieve ones place.</t>
  </si>
  <si>
    <t>GetTens = Result</t>
  </si>
  <si>
    <t>' Converts a number from 1 to 9 into text.</t>
  </si>
  <si>
    <t>Function GetDigit(Digit)</t>
  </si>
  <si>
    <t>Select Case Val(Digit)</t>
  </si>
  <si>
    <t>Case 1: GetDigit = "One"</t>
  </si>
  <si>
    <t>Case 2: GetDigit = "Two"</t>
  </si>
  <si>
    <t>Case 3: GetDigit = "Three"</t>
  </si>
  <si>
    <t>Case 4: GetDigit = "Four"</t>
  </si>
  <si>
    <t>Case 5: GetDigit = "Five"</t>
  </si>
  <si>
    <t>Case 6: GetDigit = "Six"</t>
  </si>
  <si>
    <t>Case 7: GetDigit = "Seven"</t>
  </si>
  <si>
    <t>Case 8: GetDigit = "Eight"</t>
  </si>
  <si>
    <t>Case 9: GetDigit = "Nine"</t>
  </si>
  <si>
    <t>Case Else: GetDigit = ""</t>
  </si>
  <si>
    <r>
      <t>ถ้าเป็นภาษาอังกฤษต้องใช้ code VBA เช่น</t>
    </r>
    <r>
      <rPr>
        <sz val="11"/>
        <color rgb="FFFF0000"/>
        <rFont val="Calibri"/>
        <family val="2"/>
        <scheme val="minor"/>
      </rPr>
      <t xml:space="preserve"> SpellNumber ถ้าจะทำเป็นบาทกับสตางค์ก็ SUBSTITUTE ได้</t>
    </r>
  </si>
  <si>
    <t xml:space="preserve">cat </t>
  </si>
  <si>
    <t>เขียนสูตรต้นทุนต่อชิ้นในช่องเหลืองเท่านั้น แล้ว copy paste ลงไป</t>
  </si>
  <si>
    <t>เงื่อนไขที่จะได้ลดราคา</t>
  </si>
  <si>
    <t>AND (และ) : ต้องทำเงื่อนไขทั้งหมดให้ได้</t>
  </si>
  <si>
    <t>OR (หรือ) : ทำอย่างน้อยตัวใดตัวหนึ่งก็พอ</t>
  </si>
  <si>
    <t>นิยาม</t>
  </si>
  <si>
    <t>แผนก</t>
  </si>
  <si>
    <t>Target ยอดขาย (ลบ.) ของทีมขายแต่ละแผนก รายสินค้า</t>
  </si>
  <si>
    <t>Skip Blank</t>
  </si>
  <si>
    <t>Q5 : ยอดขายรวมของสินค้าที่ราคาต่อชิ้นเกิน 200</t>
  </si>
  <si>
    <t>Q6 : ยอดขายรวมของสินค้าที่ราคาต่อชิ้นระหว่าง 100-300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</si>
</sst>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[$-1010000]d/m/yyyy\ h:mm\ &quot;น.&quot;;@"/>
    <numFmt numFmtId="165" formatCode="0.000"/>
    <numFmt numFmtId="166" formatCode="[$-F400]h:mm:ss\ AM/PM"/>
    <numFmt numFmtId="167" formatCode="dd/mm/yyyy;@"/>
    <numFmt numFmtId="168" formatCode="[$-1010000]d/m/yyyy;@"/>
    <numFmt numFmtId="169" formatCode="_(&quot;$&quot;* #,##0.00_);_(&quot;$&quot;* \(#,##0.00\);_(&quot;$&quot;* &quot;-&quot;??_);_(@_)"/>
    <numFmt numFmtId="170" formatCode="_-* #,##0_-;\-* #,##0_-;_-* &quot;-&quot;??_-;_-@_-"/>
    <numFmt numFmtId="171" formatCode=";;;"/>
    <numFmt numFmtId="172" formatCode="&quot;฿&quot;#,##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b/>
      <sz val="11"/>
      <color rgb="FFFF0000"/>
      <name val="Calibri"/>
      <family val="2"/>
      <charset val="222"/>
      <scheme val="minor"/>
    </font>
    <font>
      <b/>
      <sz val="22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2">
    <xf numFmtId="0" fontId="0" fillId="0" borderId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6" fillId="0" borderId="0"/>
    <xf numFmtId="0" fontId="5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4" fillId="0" borderId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quotePrefix="1"/>
    <xf numFmtId="0" fontId="8" fillId="0" borderId="0" xfId="0" applyFont="1"/>
    <xf numFmtId="14" fontId="0" fillId="0" borderId="0" xfId="0" applyNumberFormat="1"/>
    <xf numFmtId="20" fontId="0" fillId="0" borderId="0" xfId="0" applyNumberFormat="1"/>
    <xf numFmtId="0" fontId="9" fillId="0" borderId="0" xfId="0" applyFont="1"/>
    <xf numFmtId="0" fontId="10" fillId="0" borderId="0" xfId="0" applyFont="1"/>
    <xf numFmtId="0" fontId="8" fillId="2" borderId="2" xfId="0" applyFont="1" applyFill="1" applyBorder="1"/>
    <xf numFmtId="0" fontId="8" fillId="2" borderId="1" xfId="0" applyFont="1" applyFill="1" applyBorder="1"/>
    <xf numFmtId="0" fontId="8" fillId="2" borderId="3" xfId="0" applyFont="1" applyFill="1" applyBorder="1"/>
    <xf numFmtId="0" fontId="1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3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1" xfId="0" applyBorder="1"/>
    <xf numFmtId="0" fontId="0" fillId="0" borderId="4" xfId="0" applyBorder="1" applyAlignment="1">
      <alignment wrapText="1"/>
    </xf>
    <xf numFmtId="0" fontId="0" fillId="6" borderId="0" xfId="0" applyFill="1"/>
    <xf numFmtId="0" fontId="0" fillId="2" borderId="0" xfId="0" applyFill="1"/>
    <xf numFmtId="0" fontId="0" fillId="9" borderId="0" xfId="0" applyFill="1"/>
    <xf numFmtId="0" fontId="8" fillId="8" borderId="0" xfId="0" applyFont="1" applyFill="1"/>
    <xf numFmtId="0" fontId="8" fillId="7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14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9" fontId="12" fillId="0" borderId="0" xfId="1" applyFont="1"/>
    <xf numFmtId="0" fontId="0" fillId="4" borderId="1" xfId="0" applyFill="1" applyBorder="1"/>
    <xf numFmtId="0" fontId="17" fillId="0" borderId="0" xfId="0" applyFont="1"/>
    <xf numFmtId="167" fontId="0" fillId="0" borderId="0" xfId="0" applyNumberFormat="1"/>
    <xf numFmtId="14" fontId="0" fillId="6" borderId="0" xfId="0" applyNumberFormat="1" applyFill="1"/>
    <xf numFmtId="0" fontId="0" fillId="8" borderId="0" xfId="0" applyFill="1"/>
    <xf numFmtId="0" fontId="8" fillId="4" borderId="0" xfId="0" applyFont="1" applyFill="1"/>
    <xf numFmtId="9" fontId="0" fillId="0" borderId="0" xfId="1" applyFont="1"/>
    <xf numFmtId="14" fontId="11" fillId="0" borderId="0" xfId="0" applyNumberFormat="1" applyFont="1"/>
    <xf numFmtId="22" fontId="0" fillId="6" borderId="0" xfId="0" applyNumberFormat="1" applyFill="1"/>
    <xf numFmtId="166" fontId="0" fillId="6" borderId="0" xfId="0" applyNumberFormat="1" applyFill="1"/>
    <xf numFmtId="0" fontId="0" fillId="10" borderId="0" xfId="0" applyFill="1"/>
    <xf numFmtId="20" fontId="0" fillId="6" borderId="0" xfId="0" applyNumberFormat="1" applyFill="1"/>
    <xf numFmtId="0" fontId="0" fillId="0" borderId="1" xfId="0" applyBorder="1" applyAlignment="1">
      <alignment wrapText="1"/>
    </xf>
    <xf numFmtId="168" fontId="0" fillId="0" borderId="0" xfId="0" applyNumberFormat="1"/>
    <xf numFmtId="0" fontId="0" fillId="12" borderId="1" xfId="0" applyFill="1" applyBorder="1"/>
    <xf numFmtId="0" fontId="8" fillId="2" borderId="0" xfId="0" applyFont="1" applyFill="1"/>
    <xf numFmtId="0" fontId="8" fillId="3" borderId="0" xfId="0" applyFont="1" applyFill="1"/>
    <xf numFmtId="0" fontId="13" fillId="4" borderId="0" xfId="0" applyFont="1" applyFill="1"/>
    <xf numFmtId="0" fontId="0" fillId="5" borderId="1" xfId="0" applyFill="1" applyBorder="1"/>
    <xf numFmtId="14" fontId="0" fillId="0" borderId="1" xfId="0" applyNumberFormat="1" applyBorder="1"/>
    <xf numFmtId="0" fontId="8" fillId="6" borderId="0" xfId="0" applyFont="1" applyFill="1"/>
    <xf numFmtId="0" fontId="8" fillId="3" borderId="1" xfId="0" applyFont="1" applyFill="1" applyBorder="1"/>
    <xf numFmtId="0" fontId="8" fillId="13" borderId="1" xfId="0" applyFont="1" applyFill="1" applyBorder="1"/>
    <xf numFmtId="0" fontId="0" fillId="6" borderId="1" xfId="0" applyFill="1" applyBorder="1"/>
    <xf numFmtId="0" fontId="9" fillId="0" borderId="0" xfId="0" quotePrefix="1" applyFont="1"/>
    <xf numFmtId="0" fontId="0" fillId="0" borderId="1" xfId="0" quotePrefix="1" applyBorder="1"/>
    <xf numFmtId="0" fontId="0" fillId="2" borderId="1" xfId="0" applyFill="1" applyBorder="1"/>
    <xf numFmtId="0" fontId="8" fillId="3" borderId="1" xfId="0" applyFont="1" applyFill="1" applyBorder="1" applyAlignment="1">
      <alignment horizontal="center"/>
    </xf>
    <xf numFmtId="0" fontId="8" fillId="14" borderId="1" xfId="0" applyFont="1" applyFill="1" applyBorder="1"/>
    <xf numFmtId="0" fontId="8" fillId="6" borderId="1" xfId="0" applyFont="1" applyFill="1" applyBorder="1"/>
    <xf numFmtId="0" fontId="0" fillId="0" borderId="0" xfId="0" applyAlignment="1">
      <alignment horizontal="center"/>
    </xf>
    <xf numFmtId="0" fontId="8" fillId="0" borderId="1" xfId="0" applyFont="1" applyBorder="1"/>
    <xf numFmtId="0" fontId="0" fillId="14" borderId="1" xfId="0" applyFill="1" applyBorder="1"/>
    <xf numFmtId="0" fontId="18" fillId="0" borderId="0" xfId="0" applyFont="1"/>
    <xf numFmtId="0" fontId="0" fillId="12" borderId="7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5" xfId="0" applyFill="1" applyBorder="1" applyAlignment="1">
      <alignment horizontal="right"/>
    </xf>
    <xf numFmtId="0" fontId="0" fillId="4" borderId="0" xfId="0" applyFill="1" applyAlignment="1">
      <alignment horizontal="center"/>
    </xf>
    <xf numFmtId="0" fontId="0" fillId="4" borderId="1" xfId="0" quotePrefix="1" applyFill="1" applyBorder="1"/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15" borderId="0" xfId="0" applyFill="1"/>
    <xf numFmtId="170" fontId="0" fillId="0" borderId="0" xfId="9" applyNumberFormat="1" applyFont="1"/>
    <xf numFmtId="0" fontId="0" fillId="0" borderId="0" xfId="9" applyNumberFormat="1" applyFont="1"/>
    <xf numFmtId="0" fontId="0" fillId="0" borderId="0" xfId="0" applyFont="1"/>
    <xf numFmtId="0" fontId="8" fillId="0" borderId="9" xfId="0" applyFont="1" applyBorder="1"/>
    <xf numFmtId="0" fontId="19" fillId="16" borderId="0" xfId="0" applyFont="1" applyFill="1"/>
    <xf numFmtId="0" fontId="0" fillId="0" borderId="0" xfId="0" applyNumberFormat="1" applyFont="1"/>
    <xf numFmtId="0" fontId="8" fillId="0" borderId="9" xfId="0" applyNumberFormat="1" applyFont="1" applyBorder="1"/>
    <xf numFmtId="170" fontId="8" fillId="0" borderId="9" xfId="9" applyNumberFormat="1" applyFont="1" applyBorder="1"/>
    <xf numFmtId="0" fontId="20" fillId="0" borderId="0" xfId="0" applyFont="1"/>
    <xf numFmtId="0" fontId="21" fillId="0" borderId="0" xfId="0" applyFont="1"/>
    <xf numFmtId="0" fontId="12" fillId="0" borderId="0" xfId="0" applyFont="1"/>
    <xf numFmtId="0" fontId="0" fillId="14" borderId="0" xfId="0" applyFill="1"/>
    <xf numFmtId="0" fontId="22" fillId="4" borderId="1" xfId="0" applyFont="1" applyFill="1" applyBorder="1" applyAlignment="1">
      <alignment horizontal="center"/>
    </xf>
    <xf numFmtId="0" fontId="0" fillId="0" borderId="0" xfId="0" applyNumberFormat="1"/>
    <xf numFmtId="0" fontId="19" fillId="16" borderId="10" xfId="0" applyFont="1" applyFill="1" applyBorder="1"/>
    <xf numFmtId="0" fontId="0" fillId="17" borderId="11" xfId="0" applyFill="1" applyBorder="1"/>
    <xf numFmtId="14" fontId="0" fillId="17" borderId="11" xfId="0" applyNumberFormat="1" applyFill="1" applyBorder="1"/>
    <xf numFmtId="0" fontId="0" fillId="0" borderId="11" xfId="0" applyBorder="1"/>
    <xf numFmtId="14" fontId="0" fillId="0" borderId="11" xfId="0" applyNumberFormat="1" applyBorder="1"/>
    <xf numFmtId="0" fontId="0" fillId="17" borderId="12" xfId="0" applyFill="1" applyBorder="1"/>
    <xf numFmtId="14" fontId="0" fillId="17" borderId="12" xfId="0" applyNumberFormat="1" applyFill="1" applyBorder="1"/>
    <xf numFmtId="0" fontId="19" fillId="16" borderId="11" xfId="0" applyFont="1" applyFill="1" applyBorder="1"/>
    <xf numFmtId="0" fontId="19" fillId="16" borderId="13" xfId="0" applyFont="1" applyFill="1" applyBorder="1"/>
    <xf numFmtId="0" fontId="0" fillId="0" borderId="13" xfId="0" applyBorder="1"/>
    <xf numFmtId="0" fontId="0" fillId="17" borderId="13" xfId="0" applyFill="1" applyBorder="1"/>
    <xf numFmtId="0" fontId="0" fillId="17" borderId="0" xfId="0" applyFill="1"/>
    <xf numFmtId="0" fontId="0" fillId="0" borderId="0" xfId="0"/>
    <xf numFmtId="9" fontId="0" fillId="0" borderId="0" xfId="0" applyNumberFormat="1"/>
    <xf numFmtId="171" fontId="0" fillId="0" borderId="0" xfId="0" applyNumberFormat="1" applyAlignment="1">
      <alignment vertical="top" wrapText="1"/>
    </xf>
    <xf numFmtId="0" fontId="8" fillId="5" borderId="0" xfId="0" applyFont="1" applyFill="1"/>
    <xf numFmtId="0" fontId="0" fillId="0" borderId="0" xfId="0" applyAlignment="1">
      <alignment horizontal="left" indent="2"/>
    </xf>
    <xf numFmtId="0" fontId="0" fillId="11" borderId="1" xfId="0" applyFill="1" applyBorder="1"/>
    <xf numFmtId="0" fontId="26" fillId="0" borderId="1" xfId="19" applyBorder="1"/>
    <xf numFmtId="0" fontId="8" fillId="4" borderId="0" xfId="0" applyFont="1" applyFill="1" applyAlignment="1">
      <alignment wrapText="1"/>
    </xf>
    <xf numFmtId="0" fontId="27" fillId="4" borderId="0" xfId="0" applyFont="1" applyFill="1"/>
    <xf numFmtId="0" fontId="1" fillId="0" borderId="0" xfId="20"/>
    <xf numFmtId="0" fontId="29" fillId="0" borderId="0" xfId="20" applyFont="1"/>
    <xf numFmtId="0" fontId="29" fillId="8" borderId="1" xfId="20" applyFont="1" applyFill="1" applyBorder="1"/>
    <xf numFmtId="0" fontId="20" fillId="0" borderId="0" xfId="20" applyFont="1"/>
    <xf numFmtId="0" fontId="29" fillId="4" borderId="1" xfId="20" applyFont="1" applyFill="1" applyBorder="1"/>
    <xf numFmtId="0" fontId="8" fillId="0" borderId="0" xfId="20" applyFont="1"/>
    <xf numFmtId="0" fontId="21" fillId="4" borderId="0" xfId="20" applyFont="1" applyFill="1" applyAlignment="1">
      <alignment wrapText="1"/>
    </xf>
    <xf numFmtId="0" fontId="8" fillId="0" borderId="0" xfId="20" applyFont="1" applyAlignment="1">
      <alignment wrapText="1"/>
    </xf>
    <xf numFmtId="0" fontId="21" fillId="4" borderId="0" xfId="20" applyFont="1" applyFill="1"/>
    <xf numFmtId="20" fontId="1" fillId="0" borderId="0" xfId="20" applyNumberFormat="1"/>
    <xf numFmtId="166" fontId="1" fillId="0" borderId="0" xfId="20" applyNumberFormat="1"/>
    <xf numFmtId="172" fontId="1" fillId="0" borderId="0" xfId="20" applyNumberFormat="1"/>
    <xf numFmtId="172" fontId="0" fillId="0" borderId="0" xfId="21" applyNumberFormat="1" applyFont="1"/>
    <xf numFmtId="0" fontId="30" fillId="4" borderId="14" xfId="20" applyFont="1" applyFill="1" applyBorder="1"/>
    <xf numFmtId="170" fontId="8" fillId="0" borderId="0" xfId="9" applyNumberFormat="1" applyFont="1"/>
    <xf numFmtId="170" fontId="0" fillId="6" borderId="0" xfId="0" applyNumberFormat="1" applyFill="1"/>
    <xf numFmtId="0" fontId="0" fillId="0" borderId="0" xfId="0" applyAlignment="1">
      <alignment wrapText="1"/>
    </xf>
    <xf numFmtId="0" fontId="0" fillId="18" borderId="0" xfId="0" applyFill="1"/>
    <xf numFmtId="0" fontId="0" fillId="14" borderId="0" xfId="0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11" borderId="0" xfId="0" applyFill="1"/>
    <xf numFmtId="168" fontId="31" fillId="0" borderId="0" xfId="0" applyNumberFormat="1" applyFont="1"/>
    <xf numFmtId="0" fontId="26" fillId="0" borderId="0" xfId="19" applyBorder="1"/>
    <xf numFmtId="0" fontId="0" fillId="0" borderId="0" xfId="0" applyBorder="1"/>
    <xf numFmtId="0" fontId="0" fillId="19" borderId="1" xfId="0" applyFill="1" applyBorder="1"/>
    <xf numFmtId="0" fontId="0" fillId="2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2">
    <cellStyle name="Comma" xfId="9" builtinId="3"/>
    <cellStyle name="Comma 2" xfId="5" xr:uid="{00000000-0005-0000-0000-000000000000}"/>
    <cellStyle name="Comma 2 2" xfId="14" xr:uid="{52937F7A-42BE-42DB-88C7-0D3ACD206CC3}"/>
    <cellStyle name="Comma 3" xfId="11" xr:uid="{080ED16F-118E-4581-8ED1-68DC7A321723}"/>
    <cellStyle name="Comma 4" xfId="18" xr:uid="{AE4510DA-E282-4755-BD1B-4B88E37EF6BC}"/>
    <cellStyle name="Currency 2" xfId="2" xr:uid="{00000000-0005-0000-0000-000001000000}"/>
    <cellStyle name="Currency 3" xfId="6" xr:uid="{00000000-0005-0000-0000-000002000000}"/>
    <cellStyle name="Currency 3 2" xfId="15" xr:uid="{F5E02C4E-A708-46F7-A22A-13CD5DBB4A30}"/>
    <cellStyle name="Currency 4" xfId="21" xr:uid="{A33C22C6-EE0A-4B8E-8DC2-955364DC55B4}"/>
    <cellStyle name="Hyperlink" xfId="19" builtinId="8"/>
    <cellStyle name="Normal" xfId="0" builtinId="0"/>
    <cellStyle name="Normal 2" xfId="3" xr:uid="{00000000-0005-0000-0000-000004000000}"/>
    <cellStyle name="Normal 2 2" xfId="4" xr:uid="{00000000-0005-0000-0000-000005000000}"/>
    <cellStyle name="Normal 2 2 2" xfId="13" xr:uid="{159A80B5-72FC-4C72-AF94-E6D8EDE7CCDD}"/>
    <cellStyle name="Normal 2 3" xfId="8" xr:uid="{00000000-0005-0000-0000-000006000000}"/>
    <cellStyle name="Normal 2 3 2" xfId="17" xr:uid="{05EB3D97-0126-4312-A376-6BB92626F55C}"/>
    <cellStyle name="Normal 2 4" xfId="12" xr:uid="{A7BF9BEC-59D0-4EF2-B1E5-5900C809EBA2}"/>
    <cellStyle name="Normal 3" xfId="7" xr:uid="{00000000-0005-0000-0000-000007000000}"/>
    <cellStyle name="Normal 3 2" xfId="16" xr:uid="{9F0AF99E-691D-4962-AC9A-5B68184592CC}"/>
    <cellStyle name="Normal 4" xfId="10" xr:uid="{82488FB8-5474-4E48-A6A4-AD51973E26AD}"/>
    <cellStyle name="Normal 5" xfId="20" xr:uid="{7D7D86BA-609D-4A8B-BB4E-D8277E1568CC}"/>
    <cellStyle name="Percent" xfId="1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00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915295D-C4FD-493D-B12D-C3B397F51EFB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th-TH"/>
        </a:p>
      </dgm:t>
    </dgm:pt>
    <dgm:pt modelId="{8D79FFCF-79ED-4DE1-ADC8-E3B4FDB574B4}">
      <dgm:prSet phldrT="[Text]"/>
      <dgm:spPr>
        <a:solidFill>
          <a:srgbClr val="C00000"/>
        </a:solidFill>
      </dgm:spPr>
      <dgm:t>
        <a:bodyPr/>
        <a:lstStyle/>
        <a:p>
          <a:pPr algn="ctr"/>
          <a:r>
            <a:rPr lang="en-US"/>
            <a:t>A2&lt;50</a:t>
          </a:r>
          <a:endParaRPr lang="th-TH"/>
        </a:p>
      </dgm:t>
    </dgm:pt>
    <dgm:pt modelId="{B5C4BED8-36E8-40F5-8F7A-20DE5AD32404}" type="parTrans" cxnId="{58A0E926-4C0E-47F1-9E37-29B90368F89C}">
      <dgm:prSet/>
      <dgm:spPr/>
      <dgm:t>
        <a:bodyPr/>
        <a:lstStyle/>
        <a:p>
          <a:pPr algn="ctr"/>
          <a:endParaRPr lang="th-TH"/>
        </a:p>
      </dgm:t>
    </dgm:pt>
    <dgm:pt modelId="{D9EC9D85-632C-4CC0-B4B5-DB576AC8BDBE}" type="sibTrans" cxnId="{58A0E926-4C0E-47F1-9E37-29B90368F89C}">
      <dgm:prSet/>
      <dgm:spPr/>
      <dgm:t>
        <a:bodyPr/>
        <a:lstStyle/>
        <a:p>
          <a:pPr algn="ctr"/>
          <a:endParaRPr lang="th-TH"/>
        </a:p>
      </dgm:t>
    </dgm:pt>
    <dgm:pt modelId="{28729742-C983-4BFB-9267-BB2762BBDDA9}">
      <dgm:prSet phldrT="[Text]"/>
      <dgm:spPr>
        <a:solidFill>
          <a:srgbClr val="00B050"/>
        </a:solidFill>
      </dgm:spPr>
      <dgm:t>
        <a:bodyPr/>
        <a:lstStyle/>
        <a:p>
          <a:pPr algn="ctr"/>
          <a:r>
            <a:rPr lang="en-US"/>
            <a:t>A2&lt;60</a:t>
          </a:r>
          <a:endParaRPr lang="th-TH"/>
        </a:p>
      </dgm:t>
    </dgm:pt>
    <dgm:pt modelId="{EA4058E5-7CDE-4B95-90B4-E5D886C7258B}" type="parTrans" cxnId="{1C1FEE1F-62B8-4A7D-B22E-24B944826FBC}">
      <dgm:prSet/>
      <dgm:spPr>
        <a:ln>
          <a:solidFill>
            <a:schemeClr val="accent1"/>
          </a:solidFill>
          <a:headEnd type="none" w="med" len="med"/>
          <a:tailEnd type="none" w="med" len="med"/>
        </a:ln>
      </dgm:spPr>
      <dgm:t>
        <a:bodyPr/>
        <a:lstStyle/>
        <a:p>
          <a:pPr algn="ctr"/>
          <a:endParaRPr lang="th-TH"/>
        </a:p>
      </dgm:t>
    </dgm:pt>
    <dgm:pt modelId="{476035CC-B60B-4457-8C3A-1DD2FCE0EA46}" type="sibTrans" cxnId="{1C1FEE1F-62B8-4A7D-B22E-24B944826FBC}">
      <dgm:prSet/>
      <dgm:spPr/>
      <dgm:t>
        <a:bodyPr/>
        <a:lstStyle/>
        <a:p>
          <a:pPr algn="ctr"/>
          <a:endParaRPr lang="th-TH"/>
        </a:p>
      </dgm:t>
    </dgm:pt>
    <dgm:pt modelId="{FD88DE3C-C9BF-4F55-804D-37C316443787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"D"</a:t>
          </a:r>
          <a:endParaRPr lang="th-TH"/>
        </a:p>
      </dgm:t>
    </dgm:pt>
    <dgm:pt modelId="{CD02BC28-A6D6-4CB6-9139-521354B47535}" type="parTrans" cxnId="{08816175-E6C2-4756-A5C0-4AEF0E0C218A}">
      <dgm:prSet/>
      <dgm:spPr/>
      <dgm:t>
        <a:bodyPr/>
        <a:lstStyle/>
        <a:p>
          <a:endParaRPr lang="th-TH"/>
        </a:p>
      </dgm:t>
    </dgm:pt>
    <dgm:pt modelId="{9B8CE9A9-87C5-472F-930C-80C8BEE1B28D}" type="sibTrans" cxnId="{08816175-E6C2-4756-A5C0-4AEF0E0C218A}">
      <dgm:prSet/>
      <dgm:spPr/>
      <dgm:t>
        <a:bodyPr/>
        <a:lstStyle/>
        <a:p>
          <a:endParaRPr lang="th-TH"/>
        </a:p>
      </dgm:t>
    </dgm:pt>
    <dgm:pt modelId="{F701F652-D8DC-4E53-8064-F9B9D582671F}">
      <dgm:prSet phldrT="[Text]"/>
      <dgm:spPr>
        <a:solidFill>
          <a:srgbClr val="0000CC"/>
        </a:solidFill>
      </dgm:spPr>
      <dgm:t>
        <a:bodyPr/>
        <a:lstStyle/>
        <a:p>
          <a:pPr algn="ctr"/>
          <a:r>
            <a:rPr lang="en-US"/>
            <a:t>A2&lt;70</a:t>
          </a:r>
          <a:endParaRPr lang="th-TH"/>
        </a:p>
      </dgm:t>
    </dgm:pt>
    <dgm:pt modelId="{C27CF4C6-B4F9-4CCC-A670-8966CCB855C0}" type="parTrans" cxnId="{C771DE6E-1377-45C8-8D76-D8A29F711DFD}">
      <dgm:prSet/>
      <dgm:spPr/>
      <dgm:t>
        <a:bodyPr/>
        <a:lstStyle/>
        <a:p>
          <a:endParaRPr lang="th-TH"/>
        </a:p>
      </dgm:t>
    </dgm:pt>
    <dgm:pt modelId="{52579185-5174-4E9F-A6CB-A12F18146A09}" type="sibTrans" cxnId="{C771DE6E-1377-45C8-8D76-D8A29F711DFD}">
      <dgm:prSet/>
      <dgm:spPr/>
      <dgm:t>
        <a:bodyPr/>
        <a:lstStyle/>
        <a:p>
          <a:endParaRPr lang="th-TH"/>
        </a:p>
      </dgm:t>
    </dgm:pt>
    <dgm:pt modelId="{B771D409-2B52-4606-98E7-52FDFE6B0377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"F"</a:t>
          </a:r>
          <a:endParaRPr lang="th-TH"/>
        </a:p>
      </dgm:t>
    </dgm:pt>
    <dgm:pt modelId="{41EF0456-1B35-457B-A210-1F9A7EFC47DD}" type="parTrans" cxnId="{86E3CD0E-16A1-49F1-8E30-C2072BD274E9}">
      <dgm:prSet/>
      <dgm:spPr/>
      <dgm:t>
        <a:bodyPr/>
        <a:lstStyle/>
        <a:p>
          <a:endParaRPr lang="th-TH"/>
        </a:p>
      </dgm:t>
    </dgm:pt>
    <dgm:pt modelId="{B702F78F-0017-4D9E-A7EE-7892D4A9B587}" type="sibTrans" cxnId="{86E3CD0E-16A1-49F1-8E30-C2072BD274E9}">
      <dgm:prSet/>
      <dgm:spPr/>
      <dgm:t>
        <a:bodyPr/>
        <a:lstStyle/>
        <a:p>
          <a:endParaRPr lang="th-TH"/>
        </a:p>
      </dgm:t>
    </dgm:pt>
    <dgm:pt modelId="{98772337-0B2F-487B-B660-7F026B88C846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"C"</a:t>
          </a:r>
          <a:endParaRPr lang="th-TH"/>
        </a:p>
      </dgm:t>
    </dgm:pt>
    <dgm:pt modelId="{A79BA53A-241F-4654-AD3F-6C35818AE4A3}" type="parTrans" cxnId="{9F1842BA-EDAD-4F3C-B170-715D5CEBAD18}">
      <dgm:prSet/>
      <dgm:spPr/>
      <dgm:t>
        <a:bodyPr/>
        <a:lstStyle/>
        <a:p>
          <a:endParaRPr lang="th-TH"/>
        </a:p>
      </dgm:t>
    </dgm:pt>
    <dgm:pt modelId="{A78A27B6-B4A5-4065-A299-1D433E9CBA6B}" type="sibTrans" cxnId="{9F1842BA-EDAD-4F3C-B170-715D5CEBAD18}">
      <dgm:prSet/>
      <dgm:spPr/>
      <dgm:t>
        <a:bodyPr/>
        <a:lstStyle/>
        <a:p>
          <a:endParaRPr lang="th-TH"/>
        </a:p>
      </dgm:t>
    </dgm:pt>
    <dgm:pt modelId="{ECCD1921-623D-445B-84A4-695C87581E2C}">
      <dgm:prSet phldrT="[Text]"/>
      <dgm:spPr>
        <a:solidFill>
          <a:srgbClr val="FF3399"/>
        </a:solidFill>
      </dgm:spPr>
      <dgm:t>
        <a:bodyPr/>
        <a:lstStyle/>
        <a:p>
          <a:pPr algn="ctr"/>
          <a:r>
            <a:rPr lang="en-US"/>
            <a:t>A2&lt;80</a:t>
          </a:r>
          <a:endParaRPr lang="th-TH"/>
        </a:p>
      </dgm:t>
    </dgm:pt>
    <dgm:pt modelId="{355E922A-2E4F-4312-AB0B-86EFAAE5CFC1}" type="parTrans" cxnId="{32B2C024-555C-4DE1-A7F5-7D030215E8AD}">
      <dgm:prSet/>
      <dgm:spPr/>
      <dgm:t>
        <a:bodyPr/>
        <a:lstStyle/>
        <a:p>
          <a:endParaRPr lang="th-TH"/>
        </a:p>
      </dgm:t>
    </dgm:pt>
    <dgm:pt modelId="{4A2D62F0-2559-465B-ADFE-13A27FD6691D}" type="sibTrans" cxnId="{32B2C024-555C-4DE1-A7F5-7D030215E8AD}">
      <dgm:prSet/>
      <dgm:spPr/>
      <dgm:t>
        <a:bodyPr/>
        <a:lstStyle/>
        <a:p>
          <a:endParaRPr lang="th-TH"/>
        </a:p>
      </dgm:t>
    </dgm:pt>
    <dgm:pt modelId="{756055AA-9A4F-4E5C-9864-88B4F07FBADA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"B"</a:t>
          </a:r>
          <a:endParaRPr lang="th-TH"/>
        </a:p>
      </dgm:t>
    </dgm:pt>
    <dgm:pt modelId="{59A958F4-032C-4365-A7FF-893A566789E8}" type="parTrans" cxnId="{D67F08C9-64F9-4D6B-9857-94705B5615A3}">
      <dgm:prSet/>
      <dgm:spPr/>
      <dgm:t>
        <a:bodyPr/>
        <a:lstStyle/>
        <a:p>
          <a:endParaRPr lang="th-TH"/>
        </a:p>
      </dgm:t>
    </dgm:pt>
    <dgm:pt modelId="{D21A30A1-A26E-4364-88A4-E98E48178008}" type="sibTrans" cxnId="{D67F08C9-64F9-4D6B-9857-94705B5615A3}">
      <dgm:prSet/>
      <dgm:spPr/>
      <dgm:t>
        <a:bodyPr/>
        <a:lstStyle/>
        <a:p>
          <a:endParaRPr lang="th-TH"/>
        </a:p>
      </dgm:t>
    </dgm:pt>
    <dgm:pt modelId="{45DE52D2-EA82-4E89-9936-58C23CB5C5C9}">
      <dgm:prSet phldrT="[Text]"/>
      <dgm:spPr>
        <a:solidFill>
          <a:schemeClr val="bg1">
            <a:lumMod val="50000"/>
          </a:schemeClr>
        </a:solidFill>
      </dgm:spPr>
      <dgm:t>
        <a:bodyPr/>
        <a:lstStyle/>
        <a:p>
          <a:pPr algn="ctr"/>
          <a:r>
            <a:rPr lang="en-US"/>
            <a:t>"A"</a:t>
          </a:r>
          <a:endParaRPr lang="th-TH"/>
        </a:p>
      </dgm:t>
    </dgm:pt>
    <dgm:pt modelId="{38384E44-6D6F-4F95-AC37-C341A0C2FEC7}" type="parTrans" cxnId="{E4B46B35-2B3C-457C-8464-4CB5CAC921A8}">
      <dgm:prSet/>
      <dgm:spPr/>
      <dgm:t>
        <a:bodyPr/>
        <a:lstStyle/>
        <a:p>
          <a:endParaRPr lang="th-TH"/>
        </a:p>
      </dgm:t>
    </dgm:pt>
    <dgm:pt modelId="{3B5A60B9-1C4B-4986-B968-FE8E3A5F0C2B}" type="sibTrans" cxnId="{E4B46B35-2B3C-457C-8464-4CB5CAC921A8}">
      <dgm:prSet/>
      <dgm:spPr/>
      <dgm:t>
        <a:bodyPr/>
        <a:lstStyle/>
        <a:p>
          <a:endParaRPr lang="th-TH"/>
        </a:p>
      </dgm:t>
    </dgm:pt>
    <dgm:pt modelId="{345CEB00-41B8-44E2-8098-73F8B95740E3}" type="pres">
      <dgm:prSet presAssocID="{8915295D-C4FD-493D-B12D-C3B397F51EFB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A039FBA-20DC-4D29-8E52-3620D19638D1}" type="pres">
      <dgm:prSet presAssocID="{8D79FFCF-79ED-4DE1-ADC8-E3B4FDB574B4}" presName="root1" presStyleCnt="0"/>
      <dgm:spPr/>
    </dgm:pt>
    <dgm:pt modelId="{A9918274-252B-4D63-9381-580584F22DD9}" type="pres">
      <dgm:prSet presAssocID="{8D79FFCF-79ED-4DE1-ADC8-E3B4FDB574B4}" presName="LevelOneTextNode" presStyleLbl="node0" presStyleIdx="0" presStyleCnt="1">
        <dgm:presLayoutVars>
          <dgm:chPref val="3"/>
        </dgm:presLayoutVars>
      </dgm:prSet>
      <dgm:spPr/>
    </dgm:pt>
    <dgm:pt modelId="{30272184-40A0-4EE3-9188-DE638558C5EE}" type="pres">
      <dgm:prSet presAssocID="{8D79FFCF-79ED-4DE1-ADC8-E3B4FDB574B4}" presName="level2hierChild" presStyleCnt="0"/>
      <dgm:spPr/>
    </dgm:pt>
    <dgm:pt modelId="{2C1B65BD-3A56-4B9D-934B-2B9A237189E7}" type="pres">
      <dgm:prSet presAssocID="{41EF0456-1B35-457B-A210-1F9A7EFC47DD}" presName="conn2-1" presStyleLbl="parChTrans1D2" presStyleIdx="0" presStyleCnt="2"/>
      <dgm:spPr/>
    </dgm:pt>
    <dgm:pt modelId="{3C1E753C-3C73-4AF2-92C8-C3C85463AFF8}" type="pres">
      <dgm:prSet presAssocID="{41EF0456-1B35-457B-A210-1F9A7EFC47DD}" presName="connTx" presStyleLbl="parChTrans1D2" presStyleIdx="0" presStyleCnt="2"/>
      <dgm:spPr/>
    </dgm:pt>
    <dgm:pt modelId="{63DF2294-3FDC-4AD6-80AD-D57EF4B84B6E}" type="pres">
      <dgm:prSet presAssocID="{B771D409-2B52-4606-98E7-52FDFE6B0377}" presName="root2" presStyleCnt="0"/>
      <dgm:spPr/>
    </dgm:pt>
    <dgm:pt modelId="{4B8F1907-11ED-413A-B6E5-E97EB4C0A601}" type="pres">
      <dgm:prSet presAssocID="{B771D409-2B52-4606-98E7-52FDFE6B0377}" presName="LevelTwoTextNode" presStyleLbl="node2" presStyleIdx="0" presStyleCnt="2">
        <dgm:presLayoutVars>
          <dgm:chPref val="3"/>
        </dgm:presLayoutVars>
      </dgm:prSet>
      <dgm:spPr/>
    </dgm:pt>
    <dgm:pt modelId="{860D1EC0-2DE0-4F11-95D9-BE29B3C59652}" type="pres">
      <dgm:prSet presAssocID="{B771D409-2B52-4606-98E7-52FDFE6B0377}" presName="level3hierChild" presStyleCnt="0"/>
      <dgm:spPr/>
    </dgm:pt>
    <dgm:pt modelId="{235C0591-0EE4-46D7-A904-113C37B4371A}" type="pres">
      <dgm:prSet presAssocID="{EA4058E5-7CDE-4B95-90B4-E5D886C7258B}" presName="conn2-1" presStyleLbl="parChTrans1D2" presStyleIdx="1" presStyleCnt="2"/>
      <dgm:spPr/>
    </dgm:pt>
    <dgm:pt modelId="{E68BA5FD-EF9B-4C50-BF40-14AA729D6155}" type="pres">
      <dgm:prSet presAssocID="{EA4058E5-7CDE-4B95-90B4-E5D886C7258B}" presName="connTx" presStyleLbl="parChTrans1D2" presStyleIdx="1" presStyleCnt="2"/>
      <dgm:spPr/>
    </dgm:pt>
    <dgm:pt modelId="{B9C9B567-EE00-4FAA-A364-44722319F659}" type="pres">
      <dgm:prSet presAssocID="{28729742-C983-4BFB-9267-BB2762BBDDA9}" presName="root2" presStyleCnt="0"/>
      <dgm:spPr/>
    </dgm:pt>
    <dgm:pt modelId="{4B0F8082-7F11-4BC6-90FE-5F74534C4EB2}" type="pres">
      <dgm:prSet presAssocID="{28729742-C983-4BFB-9267-BB2762BBDDA9}" presName="LevelTwoTextNode" presStyleLbl="node2" presStyleIdx="1" presStyleCnt="2">
        <dgm:presLayoutVars>
          <dgm:chPref val="3"/>
        </dgm:presLayoutVars>
      </dgm:prSet>
      <dgm:spPr/>
    </dgm:pt>
    <dgm:pt modelId="{3A890466-9842-4B3C-B8C0-7484FECEFF90}" type="pres">
      <dgm:prSet presAssocID="{28729742-C983-4BFB-9267-BB2762BBDDA9}" presName="level3hierChild" presStyleCnt="0"/>
      <dgm:spPr/>
    </dgm:pt>
    <dgm:pt modelId="{4892ED4F-E201-407C-B730-61365027065D}" type="pres">
      <dgm:prSet presAssocID="{CD02BC28-A6D6-4CB6-9139-521354B47535}" presName="conn2-1" presStyleLbl="parChTrans1D3" presStyleIdx="0" presStyleCnt="2"/>
      <dgm:spPr/>
    </dgm:pt>
    <dgm:pt modelId="{8B5CDA0F-275A-40BE-AA02-636DC2A8F295}" type="pres">
      <dgm:prSet presAssocID="{CD02BC28-A6D6-4CB6-9139-521354B47535}" presName="connTx" presStyleLbl="parChTrans1D3" presStyleIdx="0" presStyleCnt="2"/>
      <dgm:spPr/>
    </dgm:pt>
    <dgm:pt modelId="{A901E44F-9944-4971-84C6-F931C040C1B8}" type="pres">
      <dgm:prSet presAssocID="{FD88DE3C-C9BF-4F55-804D-37C316443787}" presName="root2" presStyleCnt="0"/>
      <dgm:spPr/>
    </dgm:pt>
    <dgm:pt modelId="{231A53DB-0587-4A2A-9673-19A91D453757}" type="pres">
      <dgm:prSet presAssocID="{FD88DE3C-C9BF-4F55-804D-37C316443787}" presName="LevelTwoTextNode" presStyleLbl="node3" presStyleIdx="0" presStyleCnt="2">
        <dgm:presLayoutVars>
          <dgm:chPref val="3"/>
        </dgm:presLayoutVars>
      </dgm:prSet>
      <dgm:spPr/>
    </dgm:pt>
    <dgm:pt modelId="{A22B4379-EF65-48BC-91DD-669A477C5310}" type="pres">
      <dgm:prSet presAssocID="{FD88DE3C-C9BF-4F55-804D-37C316443787}" presName="level3hierChild" presStyleCnt="0"/>
      <dgm:spPr/>
    </dgm:pt>
    <dgm:pt modelId="{AF593A9C-C7A0-4AA5-A190-34CAFEF65CBE}" type="pres">
      <dgm:prSet presAssocID="{C27CF4C6-B4F9-4CCC-A670-8966CCB855C0}" presName="conn2-1" presStyleLbl="parChTrans1D3" presStyleIdx="1" presStyleCnt="2"/>
      <dgm:spPr/>
    </dgm:pt>
    <dgm:pt modelId="{1C39A2B8-D7D4-4190-B3E8-6FE0A70DBA0E}" type="pres">
      <dgm:prSet presAssocID="{C27CF4C6-B4F9-4CCC-A670-8966CCB855C0}" presName="connTx" presStyleLbl="parChTrans1D3" presStyleIdx="1" presStyleCnt="2"/>
      <dgm:spPr/>
    </dgm:pt>
    <dgm:pt modelId="{9AA18734-D3F9-46BA-A915-48C7620FBCEC}" type="pres">
      <dgm:prSet presAssocID="{F701F652-D8DC-4E53-8064-F9B9D582671F}" presName="root2" presStyleCnt="0"/>
      <dgm:spPr/>
    </dgm:pt>
    <dgm:pt modelId="{32C38116-1EE4-41C0-A636-B1C759A964FB}" type="pres">
      <dgm:prSet presAssocID="{F701F652-D8DC-4E53-8064-F9B9D582671F}" presName="LevelTwoTextNode" presStyleLbl="node3" presStyleIdx="1" presStyleCnt="2">
        <dgm:presLayoutVars>
          <dgm:chPref val="3"/>
        </dgm:presLayoutVars>
      </dgm:prSet>
      <dgm:spPr/>
    </dgm:pt>
    <dgm:pt modelId="{A373F6F2-98CA-4D20-A097-1ADE057E3F7A}" type="pres">
      <dgm:prSet presAssocID="{F701F652-D8DC-4E53-8064-F9B9D582671F}" presName="level3hierChild" presStyleCnt="0"/>
      <dgm:spPr/>
    </dgm:pt>
    <dgm:pt modelId="{6731D6FB-CB25-415C-93B0-BB8A9F6963FA}" type="pres">
      <dgm:prSet presAssocID="{A79BA53A-241F-4654-AD3F-6C35818AE4A3}" presName="conn2-1" presStyleLbl="parChTrans1D4" presStyleIdx="0" presStyleCnt="4"/>
      <dgm:spPr/>
    </dgm:pt>
    <dgm:pt modelId="{5124A7BB-BE88-42CD-8064-74C1543261C1}" type="pres">
      <dgm:prSet presAssocID="{A79BA53A-241F-4654-AD3F-6C35818AE4A3}" presName="connTx" presStyleLbl="parChTrans1D4" presStyleIdx="0" presStyleCnt="4"/>
      <dgm:spPr/>
    </dgm:pt>
    <dgm:pt modelId="{4ED78DE5-4A14-4E32-83E7-87834A17C182}" type="pres">
      <dgm:prSet presAssocID="{98772337-0B2F-487B-B660-7F026B88C846}" presName="root2" presStyleCnt="0"/>
      <dgm:spPr/>
    </dgm:pt>
    <dgm:pt modelId="{54F4A085-A78B-48AF-A9C7-C944AEEDBBAC}" type="pres">
      <dgm:prSet presAssocID="{98772337-0B2F-487B-B660-7F026B88C846}" presName="LevelTwoTextNode" presStyleLbl="node4" presStyleIdx="0" presStyleCnt="4">
        <dgm:presLayoutVars>
          <dgm:chPref val="3"/>
        </dgm:presLayoutVars>
      </dgm:prSet>
      <dgm:spPr/>
    </dgm:pt>
    <dgm:pt modelId="{8FB02B2C-28F9-4CC6-ABA2-0BE3BBB648B6}" type="pres">
      <dgm:prSet presAssocID="{98772337-0B2F-487B-B660-7F026B88C846}" presName="level3hierChild" presStyleCnt="0"/>
      <dgm:spPr/>
    </dgm:pt>
    <dgm:pt modelId="{A68794AE-76E8-4D0E-BD6E-984F8ED36D8F}" type="pres">
      <dgm:prSet presAssocID="{355E922A-2E4F-4312-AB0B-86EFAAE5CFC1}" presName="conn2-1" presStyleLbl="parChTrans1D4" presStyleIdx="1" presStyleCnt="4"/>
      <dgm:spPr/>
    </dgm:pt>
    <dgm:pt modelId="{66284296-BB49-46F9-A319-DF3B11B09027}" type="pres">
      <dgm:prSet presAssocID="{355E922A-2E4F-4312-AB0B-86EFAAE5CFC1}" presName="connTx" presStyleLbl="parChTrans1D4" presStyleIdx="1" presStyleCnt="4"/>
      <dgm:spPr/>
    </dgm:pt>
    <dgm:pt modelId="{68A77819-5CB3-423D-990E-4018970029DD}" type="pres">
      <dgm:prSet presAssocID="{ECCD1921-623D-445B-84A4-695C87581E2C}" presName="root2" presStyleCnt="0"/>
      <dgm:spPr/>
    </dgm:pt>
    <dgm:pt modelId="{35DC517E-C9B9-4778-A083-6D966651D1E2}" type="pres">
      <dgm:prSet presAssocID="{ECCD1921-623D-445B-84A4-695C87581E2C}" presName="LevelTwoTextNode" presStyleLbl="node4" presStyleIdx="1" presStyleCnt="4">
        <dgm:presLayoutVars>
          <dgm:chPref val="3"/>
        </dgm:presLayoutVars>
      </dgm:prSet>
      <dgm:spPr/>
    </dgm:pt>
    <dgm:pt modelId="{437D5F44-8ED1-4208-81D8-E5593BC37196}" type="pres">
      <dgm:prSet presAssocID="{ECCD1921-623D-445B-84A4-695C87581E2C}" presName="level3hierChild" presStyleCnt="0"/>
      <dgm:spPr/>
    </dgm:pt>
    <dgm:pt modelId="{1E87A231-06D3-41F2-ADCB-60D1B8DAA987}" type="pres">
      <dgm:prSet presAssocID="{59A958F4-032C-4365-A7FF-893A566789E8}" presName="conn2-1" presStyleLbl="parChTrans1D4" presStyleIdx="2" presStyleCnt="4"/>
      <dgm:spPr/>
    </dgm:pt>
    <dgm:pt modelId="{83D35D5D-D30C-4810-85DA-31C80E09C641}" type="pres">
      <dgm:prSet presAssocID="{59A958F4-032C-4365-A7FF-893A566789E8}" presName="connTx" presStyleLbl="parChTrans1D4" presStyleIdx="2" presStyleCnt="4"/>
      <dgm:spPr/>
    </dgm:pt>
    <dgm:pt modelId="{F8265EE8-8F56-4647-9C46-86B837E2A313}" type="pres">
      <dgm:prSet presAssocID="{756055AA-9A4F-4E5C-9864-88B4F07FBADA}" presName="root2" presStyleCnt="0"/>
      <dgm:spPr/>
    </dgm:pt>
    <dgm:pt modelId="{A8362999-9FA1-45F1-9967-62CFDA7B1A28}" type="pres">
      <dgm:prSet presAssocID="{756055AA-9A4F-4E5C-9864-88B4F07FBADA}" presName="LevelTwoTextNode" presStyleLbl="node4" presStyleIdx="2" presStyleCnt="4">
        <dgm:presLayoutVars>
          <dgm:chPref val="3"/>
        </dgm:presLayoutVars>
      </dgm:prSet>
      <dgm:spPr/>
    </dgm:pt>
    <dgm:pt modelId="{6F320D37-35C1-4FC1-B76F-FEBFA1759CCD}" type="pres">
      <dgm:prSet presAssocID="{756055AA-9A4F-4E5C-9864-88B4F07FBADA}" presName="level3hierChild" presStyleCnt="0"/>
      <dgm:spPr/>
    </dgm:pt>
    <dgm:pt modelId="{573DF3B3-AD6D-4835-AEA5-0CDE2D015D6E}" type="pres">
      <dgm:prSet presAssocID="{38384E44-6D6F-4F95-AC37-C341A0C2FEC7}" presName="conn2-1" presStyleLbl="parChTrans1D4" presStyleIdx="3" presStyleCnt="4"/>
      <dgm:spPr/>
    </dgm:pt>
    <dgm:pt modelId="{650492F5-018F-4CD0-AD43-17FCCBAA63EB}" type="pres">
      <dgm:prSet presAssocID="{38384E44-6D6F-4F95-AC37-C341A0C2FEC7}" presName="connTx" presStyleLbl="parChTrans1D4" presStyleIdx="3" presStyleCnt="4"/>
      <dgm:spPr/>
    </dgm:pt>
    <dgm:pt modelId="{AE69E90C-E62C-4B95-97C4-8B4BEDF0AAD4}" type="pres">
      <dgm:prSet presAssocID="{45DE52D2-EA82-4E89-9936-58C23CB5C5C9}" presName="root2" presStyleCnt="0"/>
      <dgm:spPr/>
    </dgm:pt>
    <dgm:pt modelId="{FB632014-DBD3-4FD5-B43E-A1B8B5FC9B0A}" type="pres">
      <dgm:prSet presAssocID="{45DE52D2-EA82-4E89-9936-58C23CB5C5C9}" presName="LevelTwoTextNode" presStyleLbl="node4" presStyleIdx="3" presStyleCnt="4">
        <dgm:presLayoutVars>
          <dgm:chPref val="3"/>
        </dgm:presLayoutVars>
      </dgm:prSet>
      <dgm:spPr/>
    </dgm:pt>
    <dgm:pt modelId="{24146340-AA87-4A7D-9496-E86E5171C967}" type="pres">
      <dgm:prSet presAssocID="{45DE52D2-EA82-4E89-9936-58C23CB5C5C9}" presName="level3hierChild" presStyleCnt="0"/>
      <dgm:spPr/>
    </dgm:pt>
  </dgm:ptLst>
  <dgm:cxnLst>
    <dgm:cxn modelId="{92172204-2F42-44DE-A301-58727758D5E4}" type="presOf" srcId="{41EF0456-1B35-457B-A210-1F9A7EFC47DD}" destId="{3C1E753C-3C73-4AF2-92C8-C3C85463AFF8}" srcOrd="1" destOrd="0" presId="urn:microsoft.com/office/officeart/2005/8/layout/hierarchy2"/>
    <dgm:cxn modelId="{86E3CD0E-16A1-49F1-8E30-C2072BD274E9}" srcId="{8D79FFCF-79ED-4DE1-ADC8-E3B4FDB574B4}" destId="{B771D409-2B52-4606-98E7-52FDFE6B0377}" srcOrd="0" destOrd="0" parTransId="{41EF0456-1B35-457B-A210-1F9A7EFC47DD}" sibTransId="{B702F78F-0017-4D9E-A7EE-7892D4A9B587}"/>
    <dgm:cxn modelId="{7460D60E-2D4D-4183-AC3A-EECC0E1E6AEA}" type="presOf" srcId="{C27CF4C6-B4F9-4CCC-A670-8966CCB855C0}" destId="{1C39A2B8-D7D4-4190-B3E8-6FE0A70DBA0E}" srcOrd="1" destOrd="0" presId="urn:microsoft.com/office/officeart/2005/8/layout/hierarchy2"/>
    <dgm:cxn modelId="{52B49113-9988-4282-A2B3-0E7DCD9BE224}" type="presOf" srcId="{FD88DE3C-C9BF-4F55-804D-37C316443787}" destId="{231A53DB-0587-4A2A-9673-19A91D453757}" srcOrd="0" destOrd="0" presId="urn:microsoft.com/office/officeart/2005/8/layout/hierarchy2"/>
    <dgm:cxn modelId="{ABD5D519-DB5C-407E-8109-F50AAAFF9415}" type="presOf" srcId="{B771D409-2B52-4606-98E7-52FDFE6B0377}" destId="{4B8F1907-11ED-413A-B6E5-E97EB4C0A601}" srcOrd="0" destOrd="0" presId="urn:microsoft.com/office/officeart/2005/8/layout/hierarchy2"/>
    <dgm:cxn modelId="{5A77B51C-8C45-48BF-851F-FC348E950434}" type="presOf" srcId="{EA4058E5-7CDE-4B95-90B4-E5D886C7258B}" destId="{E68BA5FD-EF9B-4C50-BF40-14AA729D6155}" srcOrd="1" destOrd="0" presId="urn:microsoft.com/office/officeart/2005/8/layout/hierarchy2"/>
    <dgm:cxn modelId="{1C1FEE1F-62B8-4A7D-B22E-24B944826FBC}" srcId="{8D79FFCF-79ED-4DE1-ADC8-E3B4FDB574B4}" destId="{28729742-C983-4BFB-9267-BB2762BBDDA9}" srcOrd="1" destOrd="0" parTransId="{EA4058E5-7CDE-4B95-90B4-E5D886C7258B}" sibTransId="{476035CC-B60B-4457-8C3A-1DD2FCE0EA46}"/>
    <dgm:cxn modelId="{32B2C024-555C-4DE1-A7F5-7D030215E8AD}" srcId="{F701F652-D8DC-4E53-8064-F9B9D582671F}" destId="{ECCD1921-623D-445B-84A4-695C87581E2C}" srcOrd="1" destOrd="0" parTransId="{355E922A-2E4F-4312-AB0B-86EFAAE5CFC1}" sibTransId="{4A2D62F0-2559-465B-ADFE-13A27FD6691D}"/>
    <dgm:cxn modelId="{58A0E926-4C0E-47F1-9E37-29B90368F89C}" srcId="{8915295D-C4FD-493D-B12D-C3B397F51EFB}" destId="{8D79FFCF-79ED-4DE1-ADC8-E3B4FDB574B4}" srcOrd="0" destOrd="0" parTransId="{B5C4BED8-36E8-40F5-8F7A-20DE5AD32404}" sibTransId="{D9EC9D85-632C-4CC0-B4B5-DB576AC8BDBE}"/>
    <dgm:cxn modelId="{DCD6AA2F-5422-4A08-B718-3520EB46F96C}" type="presOf" srcId="{CD02BC28-A6D6-4CB6-9139-521354B47535}" destId="{4892ED4F-E201-407C-B730-61365027065D}" srcOrd="0" destOrd="0" presId="urn:microsoft.com/office/officeart/2005/8/layout/hierarchy2"/>
    <dgm:cxn modelId="{A653F62F-43DC-41ED-8972-37888A2D213B}" type="presOf" srcId="{45DE52D2-EA82-4E89-9936-58C23CB5C5C9}" destId="{FB632014-DBD3-4FD5-B43E-A1B8B5FC9B0A}" srcOrd="0" destOrd="0" presId="urn:microsoft.com/office/officeart/2005/8/layout/hierarchy2"/>
    <dgm:cxn modelId="{E4B46B35-2B3C-457C-8464-4CB5CAC921A8}" srcId="{ECCD1921-623D-445B-84A4-695C87581E2C}" destId="{45DE52D2-EA82-4E89-9936-58C23CB5C5C9}" srcOrd="1" destOrd="0" parTransId="{38384E44-6D6F-4F95-AC37-C341A0C2FEC7}" sibTransId="{3B5A60B9-1C4B-4986-B968-FE8E3A5F0C2B}"/>
    <dgm:cxn modelId="{1E26EF3D-ECEA-48FF-B025-14F3DB8B4894}" type="presOf" srcId="{38384E44-6D6F-4F95-AC37-C341A0C2FEC7}" destId="{573DF3B3-AD6D-4835-AEA5-0CDE2D015D6E}" srcOrd="0" destOrd="0" presId="urn:microsoft.com/office/officeart/2005/8/layout/hierarchy2"/>
    <dgm:cxn modelId="{D558D65C-31BD-4CCE-809F-19B7430F4D88}" type="presOf" srcId="{355E922A-2E4F-4312-AB0B-86EFAAE5CFC1}" destId="{A68794AE-76E8-4D0E-BD6E-984F8ED36D8F}" srcOrd="0" destOrd="0" presId="urn:microsoft.com/office/officeart/2005/8/layout/hierarchy2"/>
    <dgm:cxn modelId="{F0B0EB4A-A89B-45A7-A5DC-E0D1F2DBFC48}" type="presOf" srcId="{355E922A-2E4F-4312-AB0B-86EFAAE5CFC1}" destId="{66284296-BB49-46F9-A319-DF3B11B09027}" srcOrd="1" destOrd="0" presId="urn:microsoft.com/office/officeart/2005/8/layout/hierarchy2"/>
    <dgm:cxn modelId="{C771DE6E-1377-45C8-8D76-D8A29F711DFD}" srcId="{28729742-C983-4BFB-9267-BB2762BBDDA9}" destId="{F701F652-D8DC-4E53-8064-F9B9D582671F}" srcOrd="1" destOrd="0" parTransId="{C27CF4C6-B4F9-4CCC-A670-8966CCB855C0}" sibTransId="{52579185-5174-4E9F-A6CB-A12F18146A09}"/>
    <dgm:cxn modelId="{8EA9BB6F-BC4B-4B8F-9CBE-5F3DC9F6BA73}" type="presOf" srcId="{756055AA-9A4F-4E5C-9864-88B4F07FBADA}" destId="{A8362999-9FA1-45F1-9967-62CFDA7B1A28}" srcOrd="0" destOrd="0" presId="urn:microsoft.com/office/officeart/2005/8/layout/hierarchy2"/>
    <dgm:cxn modelId="{01479E70-2071-4F48-901D-48EA7FB7C8D8}" type="presOf" srcId="{A79BA53A-241F-4654-AD3F-6C35818AE4A3}" destId="{6731D6FB-CB25-415C-93B0-BB8A9F6963FA}" srcOrd="0" destOrd="0" presId="urn:microsoft.com/office/officeart/2005/8/layout/hierarchy2"/>
    <dgm:cxn modelId="{D534B550-749C-4BFC-AACC-8499EE7CA4DA}" type="presOf" srcId="{A79BA53A-241F-4654-AD3F-6C35818AE4A3}" destId="{5124A7BB-BE88-42CD-8064-74C1543261C1}" srcOrd="1" destOrd="0" presId="urn:microsoft.com/office/officeart/2005/8/layout/hierarchy2"/>
    <dgm:cxn modelId="{7B60A574-82C9-4F47-A0FB-3A05DF415920}" type="presOf" srcId="{38384E44-6D6F-4F95-AC37-C341A0C2FEC7}" destId="{650492F5-018F-4CD0-AD43-17FCCBAA63EB}" srcOrd="1" destOrd="0" presId="urn:microsoft.com/office/officeart/2005/8/layout/hierarchy2"/>
    <dgm:cxn modelId="{08816175-E6C2-4756-A5C0-4AEF0E0C218A}" srcId="{28729742-C983-4BFB-9267-BB2762BBDDA9}" destId="{FD88DE3C-C9BF-4F55-804D-37C316443787}" srcOrd="0" destOrd="0" parTransId="{CD02BC28-A6D6-4CB6-9139-521354B47535}" sibTransId="{9B8CE9A9-87C5-472F-930C-80C8BEE1B28D}"/>
    <dgm:cxn modelId="{56C1D37F-39FD-4222-9FFF-25CDDCA42C5C}" type="presOf" srcId="{28729742-C983-4BFB-9267-BB2762BBDDA9}" destId="{4B0F8082-7F11-4BC6-90FE-5F74534C4EB2}" srcOrd="0" destOrd="0" presId="urn:microsoft.com/office/officeart/2005/8/layout/hierarchy2"/>
    <dgm:cxn modelId="{767E1385-453A-4DD1-B458-8D1FFC5696D2}" type="presOf" srcId="{8D79FFCF-79ED-4DE1-ADC8-E3B4FDB574B4}" destId="{A9918274-252B-4D63-9381-580584F22DD9}" srcOrd="0" destOrd="0" presId="urn:microsoft.com/office/officeart/2005/8/layout/hierarchy2"/>
    <dgm:cxn modelId="{8E492D91-0C23-48C0-B605-34A320AFB468}" type="presOf" srcId="{F701F652-D8DC-4E53-8064-F9B9D582671F}" destId="{32C38116-1EE4-41C0-A636-B1C759A964FB}" srcOrd="0" destOrd="0" presId="urn:microsoft.com/office/officeart/2005/8/layout/hierarchy2"/>
    <dgm:cxn modelId="{C446EF98-8768-4155-8BCD-D78B0790219A}" type="presOf" srcId="{41EF0456-1B35-457B-A210-1F9A7EFC47DD}" destId="{2C1B65BD-3A56-4B9D-934B-2B9A237189E7}" srcOrd="0" destOrd="0" presId="urn:microsoft.com/office/officeart/2005/8/layout/hierarchy2"/>
    <dgm:cxn modelId="{B8254CA4-320D-441B-A398-F2AFA5F4367F}" type="presOf" srcId="{98772337-0B2F-487B-B660-7F026B88C846}" destId="{54F4A085-A78B-48AF-A9C7-C944AEEDBBAC}" srcOrd="0" destOrd="0" presId="urn:microsoft.com/office/officeart/2005/8/layout/hierarchy2"/>
    <dgm:cxn modelId="{B0ACCFB0-BE36-4CD0-8457-0D13255C8703}" type="presOf" srcId="{CD02BC28-A6D6-4CB6-9139-521354B47535}" destId="{8B5CDA0F-275A-40BE-AA02-636DC2A8F295}" srcOrd="1" destOrd="0" presId="urn:microsoft.com/office/officeart/2005/8/layout/hierarchy2"/>
    <dgm:cxn modelId="{9F1842BA-EDAD-4F3C-B170-715D5CEBAD18}" srcId="{F701F652-D8DC-4E53-8064-F9B9D582671F}" destId="{98772337-0B2F-487B-B660-7F026B88C846}" srcOrd="0" destOrd="0" parTransId="{A79BA53A-241F-4654-AD3F-6C35818AE4A3}" sibTransId="{A78A27B6-B4A5-4065-A299-1D433E9CBA6B}"/>
    <dgm:cxn modelId="{3A51ADC4-C606-4D36-9760-75750CADBE52}" type="presOf" srcId="{59A958F4-032C-4365-A7FF-893A566789E8}" destId="{83D35D5D-D30C-4810-85DA-31C80E09C641}" srcOrd="1" destOrd="0" presId="urn:microsoft.com/office/officeart/2005/8/layout/hierarchy2"/>
    <dgm:cxn modelId="{D67F08C9-64F9-4D6B-9857-94705B5615A3}" srcId="{ECCD1921-623D-445B-84A4-695C87581E2C}" destId="{756055AA-9A4F-4E5C-9864-88B4F07FBADA}" srcOrd="0" destOrd="0" parTransId="{59A958F4-032C-4365-A7FF-893A566789E8}" sibTransId="{D21A30A1-A26E-4364-88A4-E98E48178008}"/>
    <dgm:cxn modelId="{651F4DCD-ED92-4D63-BBC0-23601A09C9D2}" type="presOf" srcId="{59A958F4-032C-4365-A7FF-893A566789E8}" destId="{1E87A231-06D3-41F2-ADCB-60D1B8DAA987}" srcOrd="0" destOrd="0" presId="urn:microsoft.com/office/officeart/2005/8/layout/hierarchy2"/>
    <dgm:cxn modelId="{05912ED0-0506-433F-BAC3-6E470257BF24}" type="presOf" srcId="{EA4058E5-7CDE-4B95-90B4-E5D886C7258B}" destId="{235C0591-0EE4-46D7-A904-113C37B4371A}" srcOrd="0" destOrd="0" presId="urn:microsoft.com/office/officeart/2005/8/layout/hierarchy2"/>
    <dgm:cxn modelId="{2E5C92D1-E7D2-4B40-B959-349D17FE41F4}" type="presOf" srcId="{8915295D-C4FD-493D-B12D-C3B397F51EFB}" destId="{345CEB00-41B8-44E2-8098-73F8B95740E3}" srcOrd="0" destOrd="0" presId="urn:microsoft.com/office/officeart/2005/8/layout/hierarchy2"/>
    <dgm:cxn modelId="{06FC77EA-CFFB-4842-A801-4AD39D1A201C}" type="presOf" srcId="{ECCD1921-623D-445B-84A4-695C87581E2C}" destId="{35DC517E-C9B9-4778-A083-6D966651D1E2}" srcOrd="0" destOrd="0" presId="urn:microsoft.com/office/officeart/2005/8/layout/hierarchy2"/>
    <dgm:cxn modelId="{D91BDAF3-C72C-4FAD-8A7A-AFFE123D27FD}" type="presOf" srcId="{C27CF4C6-B4F9-4CCC-A670-8966CCB855C0}" destId="{AF593A9C-C7A0-4AA5-A190-34CAFEF65CBE}" srcOrd="0" destOrd="0" presId="urn:microsoft.com/office/officeart/2005/8/layout/hierarchy2"/>
    <dgm:cxn modelId="{29B3C8CC-E75E-4A2F-804C-C17A98FF2244}" type="presParOf" srcId="{345CEB00-41B8-44E2-8098-73F8B95740E3}" destId="{EA039FBA-20DC-4D29-8E52-3620D19638D1}" srcOrd="0" destOrd="0" presId="urn:microsoft.com/office/officeart/2005/8/layout/hierarchy2"/>
    <dgm:cxn modelId="{A4B98E64-14C2-4C4B-BB3B-FD7F2632DF74}" type="presParOf" srcId="{EA039FBA-20DC-4D29-8E52-3620D19638D1}" destId="{A9918274-252B-4D63-9381-580584F22DD9}" srcOrd="0" destOrd="0" presId="urn:microsoft.com/office/officeart/2005/8/layout/hierarchy2"/>
    <dgm:cxn modelId="{3F5A65AD-2DF8-4853-B485-B167D87FC3B3}" type="presParOf" srcId="{EA039FBA-20DC-4D29-8E52-3620D19638D1}" destId="{30272184-40A0-4EE3-9188-DE638558C5EE}" srcOrd="1" destOrd="0" presId="urn:microsoft.com/office/officeart/2005/8/layout/hierarchy2"/>
    <dgm:cxn modelId="{3D7E696E-4925-4783-ABF5-F016B40E6C13}" type="presParOf" srcId="{30272184-40A0-4EE3-9188-DE638558C5EE}" destId="{2C1B65BD-3A56-4B9D-934B-2B9A237189E7}" srcOrd="0" destOrd="0" presId="urn:microsoft.com/office/officeart/2005/8/layout/hierarchy2"/>
    <dgm:cxn modelId="{ADA97393-EBD8-4F82-9760-12051E99B9C6}" type="presParOf" srcId="{2C1B65BD-3A56-4B9D-934B-2B9A237189E7}" destId="{3C1E753C-3C73-4AF2-92C8-C3C85463AFF8}" srcOrd="0" destOrd="0" presId="urn:microsoft.com/office/officeart/2005/8/layout/hierarchy2"/>
    <dgm:cxn modelId="{9444146F-95FA-4C05-A40D-9D61F476D26B}" type="presParOf" srcId="{30272184-40A0-4EE3-9188-DE638558C5EE}" destId="{63DF2294-3FDC-4AD6-80AD-D57EF4B84B6E}" srcOrd="1" destOrd="0" presId="urn:microsoft.com/office/officeart/2005/8/layout/hierarchy2"/>
    <dgm:cxn modelId="{546E75AA-2655-4094-B382-899D4E9B2066}" type="presParOf" srcId="{63DF2294-3FDC-4AD6-80AD-D57EF4B84B6E}" destId="{4B8F1907-11ED-413A-B6E5-E97EB4C0A601}" srcOrd="0" destOrd="0" presId="urn:microsoft.com/office/officeart/2005/8/layout/hierarchy2"/>
    <dgm:cxn modelId="{C60CA84F-7CDB-4EAB-8F2A-867A38C26EAB}" type="presParOf" srcId="{63DF2294-3FDC-4AD6-80AD-D57EF4B84B6E}" destId="{860D1EC0-2DE0-4F11-95D9-BE29B3C59652}" srcOrd="1" destOrd="0" presId="urn:microsoft.com/office/officeart/2005/8/layout/hierarchy2"/>
    <dgm:cxn modelId="{DC972715-0FC4-4AC3-B652-978B4A2DB208}" type="presParOf" srcId="{30272184-40A0-4EE3-9188-DE638558C5EE}" destId="{235C0591-0EE4-46D7-A904-113C37B4371A}" srcOrd="2" destOrd="0" presId="urn:microsoft.com/office/officeart/2005/8/layout/hierarchy2"/>
    <dgm:cxn modelId="{CE38AC2B-632A-4BD1-A7D3-B59847935E72}" type="presParOf" srcId="{235C0591-0EE4-46D7-A904-113C37B4371A}" destId="{E68BA5FD-EF9B-4C50-BF40-14AA729D6155}" srcOrd="0" destOrd="0" presId="urn:microsoft.com/office/officeart/2005/8/layout/hierarchy2"/>
    <dgm:cxn modelId="{D077D613-F7E4-4219-A907-47D31D1A91E7}" type="presParOf" srcId="{30272184-40A0-4EE3-9188-DE638558C5EE}" destId="{B9C9B567-EE00-4FAA-A364-44722319F659}" srcOrd="3" destOrd="0" presId="urn:microsoft.com/office/officeart/2005/8/layout/hierarchy2"/>
    <dgm:cxn modelId="{CFA5E14F-F890-40FC-9009-9BD6A7927463}" type="presParOf" srcId="{B9C9B567-EE00-4FAA-A364-44722319F659}" destId="{4B0F8082-7F11-4BC6-90FE-5F74534C4EB2}" srcOrd="0" destOrd="0" presId="urn:microsoft.com/office/officeart/2005/8/layout/hierarchy2"/>
    <dgm:cxn modelId="{CE1DDA4D-AA69-46C5-8C2C-5DEA7F786F2E}" type="presParOf" srcId="{B9C9B567-EE00-4FAA-A364-44722319F659}" destId="{3A890466-9842-4B3C-B8C0-7484FECEFF90}" srcOrd="1" destOrd="0" presId="urn:microsoft.com/office/officeart/2005/8/layout/hierarchy2"/>
    <dgm:cxn modelId="{69918966-2CC2-4D6D-95D4-A25171438C3B}" type="presParOf" srcId="{3A890466-9842-4B3C-B8C0-7484FECEFF90}" destId="{4892ED4F-E201-407C-B730-61365027065D}" srcOrd="0" destOrd="0" presId="urn:microsoft.com/office/officeart/2005/8/layout/hierarchy2"/>
    <dgm:cxn modelId="{A1641BC2-814D-40B2-A3B7-71F1496510C0}" type="presParOf" srcId="{4892ED4F-E201-407C-B730-61365027065D}" destId="{8B5CDA0F-275A-40BE-AA02-636DC2A8F295}" srcOrd="0" destOrd="0" presId="urn:microsoft.com/office/officeart/2005/8/layout/hierarchy2"/>
    <dgm:cxn modelId="{9D96B0D6-DBED-423D-90D0-80944C59152E}" type="presParOf" srcId="{3A890466-9842-4B3C-B8C0-7484FECEFF90}" destId="{A901E44F-9944-4971-84C6-F931C040C1B8}" srcOrd="1" destOrd="0" presId="urn:microsoft.com/office/officeart/2005/8/layout/hierarchy2"/>
    <dgm:cxn modelId="{33465ACE-90B1-4592-A7CA-19A834F1C961}" type="presParOf" srcId="{A901E44F-9944-4971-84C6-F931C040C1B8}" destId="{231A53DB-0587-4A2A-9673-19A91D453757}" srcOrd="0" destOrd="0" presId="urn:microsoft.com/office/officeart/2005/8/layout/hierarchy2"/>
    <dgm:cxn modelId="{EA6F4063-3413-4342-A614-3D12BB26E25A}" type="presParOf" srcId="{A901E44F-9944-4971-84C6-F931C040C1B8}" destId="{A22B4379-EF65-48BC-91DD-669A477C5310}" srcOrd="1" destOrd="0" presId="urn:microsoft.com/office/officeart/2005/8/layout/hierarchy2"/>
    <dgm:cxn modelId="{4891FAAC-299E-4950-A2FE-80F1B96E5D6E}" type="presParOf" srcId="{3A890466-9842-4B3C-B8C0-7484FECEFF90}" destId="{AF593A9C-C7A0-4AA5-A190-34CAFEF65CBE}" srcOrd="2" destOrd="0" presId="urn:microsoft.com/office/officeart/2005/8/layout/hierarchy2"/>
    <dgm:cxn modelId="{6C5DF987-1A7D-4767-9393-105A98683A90}" type="presParOf" srcId="{AF593A9C-C7A0-4AA5-A190-34CAFEF65CBE}" destId="{1C39A2B8-D7D4-4190-B3E8-6FE0A70DBA0E}" srcOrd="0" destOrd="0" presId="urn:microsoft.com/office/officeart/2005/8/layout/hierarchy2"/>
    <dgm:cxn modelId="{7C646D6F-67D7-49CA-AF8A-0A35E1CA40F4}" type="presParOf" srcId="{3A890466-9842-4B3C-B8C0-7484FECEFF90}" destId="{9AA18734-D3F9-46BA-A915-48C7620FBCEC}" srcOrd="3" destOrd="0" presId="urn:microsoft.com/office/officeart/2005/8/layout/hierarchy2"/>
    <dgm:cxn modelId="{22E93787-EE04-4108-AC1C-5165EE64791C}" type="presParOf" srcId="{9AA18734-D3F9-46BA-A915-48C7620FBCEC}" destId="{32C38116-1EE4-41C0-A636-B1C759A964FB}" srcOrd="0" destOrd="0" presId="urn:microsoft.com/office/officeart/2005/8/layout/hierarchy2"/>
    <dgm:cxn modelId="{0C80977E-3477-4382-A4CA-493F62093B6B}" type="presParOf" srcId="{9AA18734-D3F9-46BA-A915-48C7620FBCEC}" destId="{A373F6F2-98CA-4D20-A097-1ADE057E3F7A}" srcOrd="1" destOrd="0" presId="urn:microsoft.com/office/officeart/2005/8/layout/hierarchy2"/>
    <dgm:cxn modelId="{F0A2FC60-2181-4C4A-9285-644BFD748793}" type="presParOf" srcId="{A373F6F2-98CA-4D20-A097-1ADE057E3F7A}" destId="{6731D6FB-CB25-415C-93B0-BB8A9F6963FA}" srcOrd="0" destOrd="0" presId="urn:microsoft.com/office/officeart/2005/8/layout/hierarchy2"/>
    <dgm:cxn modelId="{42C69146-3996-4F89-8B15-493A6BA44EE6}" type="presParOf" srcId="{6731D6FB-CB25-415C-93B0-BB8A9F6963FA}" destId="{5124A7BB-BE88-42CD-8064-74C1543261C1}" srcOrd="0" destOrd="0" presId="urn:microsoft.com/office/officeart/2005/8/layout/hierarchy2"/>
    <dgm:cxn modelId="{1E4F5568-E617-4852-8646-51BED66AD8E0}" type="presParOf" srcId="{A373F6F2-98CA-4D20-A097-1ADE057E3F7A}" destId="{4ED78DE5-4A14-4E32-83E7-87834A17C182}" srcOrd="1" destOrd="0" presId="urn:microsoft.com/office/officeart/2005/8/layout/hierarchy2"/>
    <dgm:cxn modelId="{405781FF-53D1-448E-A2BA-9F0D9246FDF2}" type="presParOf" srcId="{4ED78DE5-4A14-4E32-83E7-87834A17C182}" destId="{54F4A085-A78B-48AF-A9C7-C944AEEDBBAC}" srcOrd="0" destOrd="0" presId="urn:microsoft.com/office/officeart/2005/8/layout/hierarchy2"/>
    <dgm:cxn modelId="{6798CFC1-8BD0-4A4B-A77A-A06E0883035F}" type="presParOf" srcId="{4ED78DE5-4A14-4E32-83E7-87834A17C182}" destId="{8FB02B2C-28F9-4CC6-ABA2-0BE3BBB648B6}" srcOrd="1" destOrd="0" presId="urn:microsoft.com/office/officeart/2005/8/layout/hierarchy2"/>
    <dgm:cxn modelId="{76D1195C-0EA7-4DF1-8811-6C2B37D1A477}" type="presParOf" srcId="{A373F6F2-98CA-4D20-A097-1ADE057E3F7A}" destId="{A68794AE-76E8-4D0E-BD6E-984F8ED36D8F}" srcOrd="2" destOrd="0" presId="urn:microsoft.com/office/officeart/2005/8/layout/hierarchy2"/>
    <dgm:cxn modelId="{892718CF-9F0A-4344-B4D8-1E31B9002B26}" type="presParOf" srcId="{A68794AE-76E8-4D0E-BD6E-984F8ED36D8F}" destId="{66284296-BB49-46F9-A319-DF3B11B09027}" srcOrd="0" destOrd="0" presId="urn:microsoft.com/office/officeart/2005/8/layout/hierarchy2"/>
    <dgm:cxn modelId="{16136F4B-B0B5-45AC-A37D-2C6807297E1C}" type="presParOf" srcId="{A373F6F2-98CA-4D20-A097-1ADE057E3F7A}" destId="{68A77819-5CB3-423D-990E-4018970029DD}" srcOrd="3" destOrd="0" presId="urn:microsoft.com/office/officeart/2005/8/layout/hierarchy2"/>
    <dgm:cxn modelId="{0A2602BD-451A-4FC9-A4E7-0ECB338D6B9A}" type="presParOf" srcId="{68A77819-5CB3-423D-990E-4018970029DD}" destId="{35DC517E-C9B9-4778-A083-6D966651D1E2}" srcOrd="0" destOrd="0" presId="urn:microsoft.com/office/officeart/2005/8/layout/hierarchy2"/>
    <dgm:cxn modelId="{152A4FAD-88AA-4A4F-BCF6-726B93A5321A}" type="presParOf" srcId="{68A77819-5CB3-423D-990E-4018970029DD}" destId="{437D5F44-8ED1-4208-81D8-E5593BC37196}" srcOrd="1" destOrd="0" presId="urn:microsoft.com/office/officeart/2005/8/layout/hierarchy2"/>
    <dgm:cxn modelId="{8F5922B8-1F37-4DD3-A200-E24065EE47F8}" type="presParOf" srcId="{437D5F44-8ED1-4208-81D8-E5593BC37196}" destId="{1E87A231-06D3-41F2-ADCB-60D1B8DAA987}" srcOrd="0" destOrd="0" presId="urn:microsoft.com/office/officeart/2005/8/layout/hierarchy2"/>
    <dgm:cxn modelId="{AA6C23C4-FDAA-4B77-9330-FEA06A9A75F7}" type="presParOf" srcId="{1E87A231-06D3-41F2-ADCB-60D1B8DAA987}" destId="{83D35D5D-D30C-4810-85DA-31C80E09C641}" srcOrd="0" destOrd="0" presId="urn:microsoft.com/office/officeart/2005/8/layout/hierarchy2"/>
    <dgm:cxn modelId="{6C3AA74B-281B-46E6-BA27-7DCA1D9602E0}" type="presParOf" srcId="{437D5F44-8ED1-4208-81D8-E5593BC37196}" destId="{F8265EE8-8F56-4647-9C46-86B837E2A313}" srcOrd="1" destOrd="0" presId="urn:microsoft.com/office/officeart/2005/8/layout/hierarchy2"/>
    <dgm:cxn modelId="{8D908747-74D4-4CB4-83BA-873105E3E73B}" type="presParOf" srcId="{F8265EE8-8F56-4647-9C46-86B837E2A313}" destId="{A8362999-9FA1-45F1-9967-62CFDA7B1A28}" srcOrd="0" destOrd="0" presId="urn:microsoft.com/office/officeart/2005/8/layout/hierarchy2"/>
    <dgm:cxn modelId="{4C094B4B-2EC0-4F35-A391-B177983E4D35}" type="presParOf" srcId="{F8265EE8-8F56-4647-9C46-86B837E2A313}" destId="{6F320D37-35C1-4FC1-B76F-FEBFA1759CCD}" srcOrd="1" destOrd="0" presId="urn:microsoft.com/office/officeart/2005/8/layout/hierarchy2"/>
    <dgm:cxn modelId="{0F3411CC-C2E8-4531-8BD7-5D7A3C65FCCA}" type="presParOf" srcId="{437D5F44-8ED1-4208-81D8-E5593BC37196}" destId="{573DF3B3-AD6D-4835-AEA5-0CDE2D015D6E}" srcOrd="2" destOrd="0" presId="urn:microsoft.com/office/officeart/2005/8/layout/hierarchy2"/>
    <dgm:cxn modelId="{156ED7DC-8DA9-4A72-9C4F-5CDF54AA7078}" type="presParOf" srcId="{573DF3B3-AD6D-4835-AEA5-0CDE2D015D6E}" destId="{650492F5-018F-4CD0-AD43-17FCCBAA63EB}" srcOrd="0" destOrd="0" presId="urn:microsoft.com/office/officeart/2005/8/layout/hierarchy2"/>
    <dgm:cxn modelId="{8CA1A24C-B8A5-4283-9319-C9152E793AFA}" type="presParOf" srcId="{437D5F44-8ED1-4208-81D8-E5593BC37196}" destId="{AE69E90C-E62C-4B95-97C4-8B4BEDF0AAD4}" srcOrd="3" destOrd="0" presId="urn:microsoft.com/office/officeart/2005/8/layout/hierarchy2"/>
    <dgm:cxn modelId="{8D2ADAFC-490B-45D5-9A19-38D5F5D6486D}" type="presParOf" srcId="{AE69E90C-E62C-4B95-97C4-8B4BEDF0AAD4}" destId="{FB632014-DBD3-4FD5-B43E-A1B8B5FC9B0A}" srcOrd="0" destOrd="0" presId="urn:microsoft.com/office/officeart/2005/8/layout/hierarchy2"/>
    <dgm:cxn modelId="{51D7C6F8-8DFB-42BD-8359-43ADAEB00686}" type="presParOf" srcId="{AE69E90C-E62C-4B95-97C4-8B4BEDF0AAD4}" destId="{24146340-AA87-4A7D-9496-E86E5171C967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9918274-252B-4D63-9381-580584F22DD9}">
      <dsp:nvSpPr>
        <dsp:cNvPr id="0" name=""/>
        <dsp:cNvSpPr/>
      </dsp:nvSpPr>
      <dsp:spPr>
        <a:xfrm>
          <a:off x="712" y="295977"/>
          <a:ext cx="490379" cy="245189"/>
        </a:xfrm>
        <a:prstGeom prst="roundRect">
          <a:avLst>
            <a:gd name="adj" fmla="val 10000"/>
          </a:avLst>
        </a:prstGeom>
        <a:solidFill>
          <a:srgbClr val="C0000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A2&lt;50</a:t>
          </a:r>
          <a:endParaRPr lang="th-TH" sz="1300" kern="1200"/>
        </a:p>
      </dsp:txBody>
      <dsp:txXfrm>
        <a:off x="7893" y="303158"/>
        <a:ext cx="476017" cy="230827"/>
      </dsp:txXfrm>
    </dsp:sp>
    <dsp:sp modelId="{2C1B65BD-3A56-4B9D-934B-2B9A237189E7}">
      <dsp:nvSpPr>
        <dsp:cNvPr id="0" name=""/>
        <dsp:cNvSpPr/>
      </dsp:nvSpPr>
      <dsp:spPr>
        <a:xfrm rot="19457599">
          <a:off x="468387" y="330568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583128" y="342041"/>
        <a:ext cx="12078" cy="12078"/>
      </dsp:txXfrm>
    </dsp:sp>
    <dsp:sp modelId="{4B8F1907-11ED-413A-B6E5-E97EB4C0A601}">
      <dsp:nvSpPr>
        <dsp:cNvPr id="0" name=""/>
        <dsp:cNvSpPr/>
      </dsp:nvSpPr>
      <dsp:spPr>
        <a:xfrm>
          <a:off x="687243" y="154993"/>
          <a:ext cx="490379" cy="245189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"F"</a:t>
          </a:r>
          <a:endParaRPr lang="th-TH" sz="1300" kern="1200"/>
        </a:p>
      </dsp:txBody>
      <dsp:txXfrm>
        <a:off x="694424" y="162174"/>
        <a:ext cx="476017" cy="230827"/>
      </dsp:txXfrm>
    </dsp:sp>
    <dsp:sp modelId="{235C0591-0EE4-46D7-A904-113C37B4371A}">
      <dsp:nvSpPr>
        <dsp:cNvPr id="0" name=""/>
        <dsp:cNvSpPr/>
      </dsp:nvSpPr>
      <dsp:spPr>
        <a:xfrm rot="2142401">
          <a:off x="468387" y="471552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/>
          </a:solidFill>
          <a:prstDash val="solid"/>
          <a:headEnd type="none" w="med" len="med"/>
          <a:tailEnd type="none" w="med" len="me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583128" y="483025"/>
        <a:ext cx="12078" cy="12078"/>
      </dsp:txXfrm>
    </dsp:sp>
    <dsp:sp modelId="{4B0F8082-7F11-4BC6-90FE-5F74534C4EB2}">
      <dsp:nvSpPr>
        <dsp:cNvPr id="0" name=""/>
        <dsp:cNvSpPr/>
      </dsp:nvSpPr>
      <dsp:spPr>
        <a:xfrm>
          <a:off x="687243" y="436961"/>
          <a:ext cx="490379" cy="245189"/>
        </a:xfrm>
        <a:prstGeom prst="roundRect">
          <a:avLst>
            <a:gd name="adj" fmla="val 10000"/>
          </a:avLst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A2&lt;60</a:t>
          </a:r>
          <a:endParaRPr lang="th-TH" sz="1300" kern="1200"/>
        </a:p>
      </dsp:txBody>
      <dsp:txXfrm>
        <a:off x="694424" y="444142"/>
        <a:ext cx="476017" cy="230827"/>
      </dsp:txXfrm>
    </dsp:sp>
    <dsp:sp modelId="{4892ED4F-E201-407C-B730-61365027065D}">
      <dsp:nvSpPr>
        <dsp:cNvPr id="0" name=""/>
        <dsp:cNvSpPr/>
      </dsp:nvSpPr>
      <dsp:spPr>
        <a:xfrm rot="19457599">
          <a:off x="1154918" y="471552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1269660" y="483025"/>
        <a:ext cx="12078" cy="12078"/>
      </dsp:txXfrm>
    </dsp:sp>
    <dsp:sp modelId="{231A53DB-0587-4A2A-9673-19A91D453757}">
      <dsp:nvSpPr>
        <dsp:cNvPr id="0" name=""/>
        <dsp:cNvSpPr/>
      </dsp:nvSpPr>
      <dsp:spPr>
        <a:xfrm>
          <a:off x="1373775" y="295977"/>
          <a:ext cx="490379" cy="245189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"D"</a:t>
          </a:r>
          <a:endParaRPr lang="th-TH" sz="1300" kern="1200"/>
        </a:p>
      </dsp:txBody>
      <dsp:txXfrm>
        <a:off x="1380956" y="303158"/>
        <a:ext cx="476017" cy="230827"/>
      </dsp:txXfrm>
    </dsp:sp>
    <dsp:sp modelId="{AF593A9C-C7A0-4AA5-A190-34CAFEF65CBE}">
      <dsp:nvSpPr>
        <dsp:cNvPr id="0" name=""/>
        <dsp:cNvSpPr/>
      </dsp:nvSpPr>
      <dsp:spPr>
        <a:xfrm rot="2142401">
          <a:off x="1154918" y="612536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1269660" y="624009"/>
        <a:ext cx="12078" cy="12078"/>
      </dsp:txXfrm>
    </dsp:sp>
    <dsp:sp modelId="{32C38116-1EE4-41C0-A636-B1C759A964FB}">
      <dsp:nvSpPr>
        <dsp:cNvPr id="0" name=""/>
        <dsp:cNvSpPr/>
      </dsp:nvSpPr>
      <dsp:spPr>
        <a:xfrm>
          <a:off x="1373775" y="577945"/>
          <a:ext cx="490379" cy="245189"/>
        </a:xfrm>
        <a:prstGeom prst="roundRect">
          <a:avLst>
            <a:gd name="adj" fmla="val 10000"/>
          </a:avLst>
        </a:prstGeom>
        <a:solidFill>
          <a:srgbClr val="0000CC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A2&lt;70</a:t>
          </a:r>
          <a:endParaRPr lang="th-TH" sz="1300" kern="1200"/>
        </a:p>
      </dsp:txBody>
      <dsp:txXfrm>
        <a:off x="1380956" y="585126"/>
        <a:ext cx="476017" cy="230827"/>
      </dsp:txXfrm>
    </dsp:sp>
    <dsp:sp modelId="{6731D6FB-CB25-415C-93B0-BB8A9F6963FA}">
      <dsp:nvSpPr>
        <dsp:cNvPr id="0" name=""/>
        <dsp:cNvSpPr/>
      </dsp:nvSpPr>
      <dsp:spPr>
        <a:xfrm rot="19457599">
          <a:off x="1841449" y="612536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1956191" y="624009"/>
        <a:ext cx="12078" cy="12078"/>
      </dsp:txXfrm>
    </dsp:sp>
    <dsp:sp modelId="{54F4A085-A78B-48AF-A9C7-C944AEEDBBAC}">
      <dsp:nvSpPr>
        <dsp:cNvPr id="0" name=""/>
        <dsp:cNvSpPr/>
      </dsp:nvSpPr>
      <dsp:spPr>
        <a:xfrm>
          <a:off x="2060306" y="436961"/>
          <a:ext cx="490379" cy="245189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"C"</a:t>
          </a:r>
          <a:endParaRPr lang="th-TH" sz="1300" kern="1200"/>
        </a:p>
      </dsp:txBody>
      <dsp:txXfrm>
        <a:off x="2067487" y="444142"/>
        <a:ext cx="476017" cy="230827"/>
      </dsp:txXfrm>
    </dsp:sp>
    <dsp:sp modelId="{A68794AE-76E8-4D0E-BD6E-984F8ED36D8F}">
      <dsp:nvSpPr>
        <dsp:cNvPr id="0" name=""/>
        <dsp:cNvSpPr/>
      </dsp:nvSpPr>
      <dsp:spPr>
        <a:xfrm rot="2142401">
          <a:off x="1841449" y="753520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1956191" y="764993"/>
        <a:ext cx="12078" cy="12078"/>
      </dsp:txXfrm>
    </dsp:sp>
    <dsp:sp modelId="{35DC517E-C9B9-4778-A083-6D966651D1E2}">
      <dsp:nvSpPr>
        <dsp:cNvPr id="0" name=""/>
        <dsp:cNvSpPr/>
      </dsp:nvSpPr>
      <dsp:spPr>
        <a:xfrm>
          <a:off x="2060306" y="718929"/>
          <a:ext cx="490379" cy="245189"/>
        </a:xfrm>
        <a:prstGeom prst="roundRect">
          <a:avLst>
            <a:gd name="adj" fmla="val 10000"/>
          </a:avLst>
        </a:prstGeom>
        <a:solidFill>
          <a:srgbClr val="FF3399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A2&lt;80</a:t>
          </a:r>
          <a:endParaRPr lang="th-TH" sz="1300" kern="1200"/>
        </a:p>
      </dsp:txBody>
      <dsp:txXfrm>
        <a:off x="2067487" y="726110"/>
        <a:ext cx="476017" cy="230827"/>
      </dsp:txXfrm>
    </dsp:sp>
    <dsp:sp modelId="{1E87A231-06D3-41F2-ADCB-60D1B8DAA987}">
      <dsp:nvSpPr>
        <dsp:cNvPr id="0" name=""/>
        <dsp:cNvSpPr/>
      </dsp:nvSpPr>
      <dsp:spPr>
        <a:xfrm rot="19457599">
          <a:off x="2527981" y="753520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2642723" y="764993"/>
        <a:ext cx="12078" cy="12078"/>
      </dsp:txXfrm>
    </dsp:sp>
    <dsp:sp modelId="{A8362999-9FA1-45F1-9967-62CFDA7B1A28}">
      <dsp:nvSpPr>
        <dsp:cNvPr id="0" name=""/>
        <dsp:cNvSpPr/>
      </dsp:nvSpPr>
      <dsp:spPr>
        <a:xfrm>
          <a:off x="2746837" y="577945"/>
          <a:ext cx="490379" cy="245189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"B"</a:t>
          </a:r>
          <a:endParaRPr lang="th-TH" sz="1300" kern="1200"/>
        </a:p>
      </dsp:txBody>
      <dsp:txXfrm>
        <a:off x="2754018" y="585126"/>
        <a:ext cx="476017" cy="230827"/>
      </dsp:txXfrm>
    </dsp:sp>
    <dsp:sp modelId="{573DF3B3-AD6D-4835-AEA5-0CDE2D015D6E}">
      <dsp:nvSpPr>
        <dsp:cNvPr id="0" name=""/>
        <dsp:cNvSpPr/>
      </dsp:nvSpPr>
      <dsp:spPr>
        <a:xfrm rot="2142401">
          <a:off x="2527981" y="894504"/>
          <a:ext cx="241561" cy="35024"/>
        </a:xfrm>
        <a:custGeom>
          <a:avLst/>
          <a:gdLst/>
          <a:ahLst/>
          <a:cxnLst/>
          <a:rect l="0" t="0" r="0" b="0"/>
          <a:pathLst>
            <a:path>
              <a:moveTo>
                <a:pt x="0" y="17512"/>
              </a:moveTo>
              <a:lnTo>
                <a:pt x="241561" y="175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h-TH" sz="500" kern="1200"/>
        </a:p>
      </dsp:txBody>
      <dsp:txXfrm>
        <a:off x="2642723" y="905977"/>
        <a:ext cx="12078" cy="12078"/>
      </dsp:txXfrm>
    </dsp:sp>
    <dsp:sp modelId="{FB632014-DBD3-4FD5-B43E-A1B8B5FC9B0A}">
      <dsp:nvSpPr>
        <dsp:cNvPr id="0" name=""/>
        <dsp:cNvSpPr/>
      </dsp:nvSpPr>
      <dsp:spPr>
        <a:xfrm>
          <a:off x="2746837" y="859913"/>
          <a:ext cx="490379" cy="245189"/>
        </a:xfrm>
        <a:prstGeom prst="roundRect">
          <a:avLst>
            <a:gd name="adj" fmla="val 10000"/>
          </a:avLst>
        </a:prstGeom>
        <a:solidFill>
          <a:schemeClr val="bg1">
            <a:lumMod val="5000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"A"</a:t>
          </a:r>
          <a:endParaRPr lang="th-TH" sz="1300" kern="1200"/>
        </a:p>
      </dsp:txBody>
      <dsp:txXfrm>
        <a:off x="2754018" y="867094"/>
        <a:ext cx="476017" cy="23082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141165</xdr:colOff>
      <xdr:row>5</xdr:row>
      <xdr:rowOff>122116</xdr:rowOff>
    </xdr:from>
    <xdr:to>
      <xdr:col>12</xdr:col>
      <xdr:colOff>452315</xdr:colOff>
      <xdr:row>11</xdr:row>
      <xdr:rowOff>153866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7D98985-496F-4167-9618-5E28B8ADB9AF}"/>
            </a:ext>
          </a:extLst>
        </xdr:cNvPr>
        <xdr:cNvSpPr/>
      </xdr:nvSpPr>
      <xdr:spPr>
        <a:xfrm>
          <a:off x="5900615" y="1042866"/>
          <a:ext cx="2527300" cy="1136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800"/>
            <a:t>คุณอยากอยู่</a:t>
          </a:r>
          <a:br>
            <a:rPr lang="th-TH" sz="1800"/>
          </a:br>
          <a:r>
            <a:rPr lang="th-TH" sz="1800"/>
            <a:t>บริษัท</a:t>
          </a:r>
          <a:r>
            <a:rPr lang="en-US" sz="1800"/>
            <a:t> 1 </a:t>
          </a:r>
          <a:r>
            <a:rPr lang="th-TH" sz="1800"/>
            <a:t>หรือ</a:t>
          </a:r>
          <a:r>
            <a:rPr lang="th-TH" sz="1800" baseline="0"/>
            <a:t> </a:t>
          </a:r>
          <a:r>
            <a:rPr lang="en-US" sz="1800" baseline="0"/>
            <a:t>2 </a:t>
          </a:r>
          <a:br>
            <a:rPr lang="en-US" sz="1800" baseline="0"/>
          </a:br>
          <a:r>
            <a:rPr lang="th-TH" sz="1800"/>
            <a:t>มากกว่ากัน</a:t>
          </a:r>
          <a:r>
            <a:rPr lang="en-US" sz="1800"/>
            <a:t>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25977</xdr:colOff>
      <xdr:row>3</xdr:row>
      <xdr:rowOff>8659</xdr:rowOff>
    </xdr:from>
    <xdr:to>
      <xdr:col>6</xdr:col>
      <xdr:colOff>242454</xdr:colOff>
      <xdr:row>5</xdr:row>
      <xdr:rowOff>121227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4CED47D-8996-4F8B-A4A6-02D5C931578C}"/>
            </a:ext>
          </a:extLst>
        </xdr:cNvPr>
        <xdr:cNvSpPr/>
      </xdr:nvSpPr>
      <xdr:spPr>
        <a:xfrm>
          <a:off x="2996045" y="580159"/>
          <a:ext cx="822614" cy="4935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ทำไง</a:t>
          </a:r>
          <a:r>
            <a:rPr lang="en-US" sz="1100"/>
            <a:t>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33865</xdr:colOff>
      <xdr:row>1</xdr:row>
      <xdr:rowOff>12701</xdr:rowOff>
    </xdr:from>
    <xdr:to>
      <xdr:col>5</xdr:col>
      <xdr:colOff>2332567</xdr:colOff>
      <xdr:row>2</xdr:row>
      <xdr:rowOff>114078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E0FB39E3-24D5-4549-81F7-1F248A4D35F9}"/>
            </a:ext>
          </a:extLst>
        </xdr:cNvPr>
        <xdr:cNvSpPr txBox="1"/>
      </xdr:nvSpPr>
      <xdr:spPr>
        <a:xfrm>
          <a:off x="643465" y="198968"/>
          <a:ext cx="6743702" cy="287643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th-TH" sz="1200"/>
            <a:t>ข้อมูล </a:t>
          </a:r>
          <a:r>
            <a:rPr lang="en-US" sz="1200"/>
            <a:t>2 </a:t>
          </a:r>
          <a:r>
            <a:rPr lang="th-TH" sz="1200"/>
            <a:t>ฝั่ง คั่นกลางด้วยเครื่องหมายเปรียบเทียบ ทำให้เกิด </a:t>
          </a:r>
          <a:r>
            <a:rPr lang="en-US" sz="1200"/>
            <a:t>TRUE/FALSE</a:t>
          </a:r>
          <a:endParaRPr lang="th-TH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173691</xdr:colOff>
      <xdr:row>1</xdr:row>
      <xdr:rowOff>21822</xdr:rowOff>
    </xdr:from>
    <xdr:to>
      <xdr:col>8</xdr:col>
      <xdr:colOff>363621</xdr:colOff>
      <xdr:row>7</xdr:row>
      <xdr:rowOff>177019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140073</xdr:colOff>
      <xdr:row>1</xdr:row>
      <xdr:rowOff>22412</xdr:rowOff>
    </xdr:from>
    <xdr:to>
      <xdr:col>3</xdr:col>
      <xdr:colOff>289752</xdr:colOff>
      <xdr:row>1</xdr:row>
      <xdr:rowOff>172091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CDBAB71-D0C3-4561-AF64-0A74E3617B3C}"/>
            </a:ext>
          </a:extLst>
        </xdr:cNvPr>
        <xdr:cNvSpPr/>
      </xdr:nvSpPr>
      <xdr:spPr>
        <a:xfrm>
          <a:off x="2638985" y="212912"/>
          <a:ext cx="149679" cy="14967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160484</xdr:colOff>
      <xdr:row>1</xdr:row>
      <xdr:rowOff>42823</xdr:rowOff>
    </xdr:from>
    <xdr:to>
      <xdr:col>3</xdr:col>
      <xdr:colOff>269341</xdr:colOff>
      <xdr:row>1</xdr:row>
      <xdr:rowOff>151680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D57B039A-604B-44D7-8ADC-16906A7CDF68}"/>
            </a:ext>
          </a:extLst>
        </xdr:cNvPr>
        <xdr:cNvSpPr/>
      </xdr:nvSpPr>
      <xdr:spPr>
        <a:xfrm>
          <a:off x="2659396" y="233323"/>
          <a:ext cx="108857" cy="108857"/>
        </a:xfrm>
        <a:prstGeom prst="star5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63500</xdr:rowOff>
    </xdr:from>
    <xdr:to>
      <xdr:col>3</xdr:col>
      <xdr:colOff>165100</xdr:colOff>
      <xdr:row>10</xdr:row>
      <xdr:rowOff>88900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624609D-9D5B-4BCB-B15A-5627665AE74B}"/>
            </a:ext>
          </a:extLst>
        </xdr:cNvPr>
        <xdr:cNvSpPr/>
      </xdr:nvSpPr>
      <xdr:spPr>
        <a:xfrm>
          <a:off x="838200" y="1352550"/>
          <a:ext cx="1822450" cy="57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เป็นผู้ชาย</a:t>
          </a:r>
          <a:endParaRPr lang="en-US" sz="1100"/>
        </a:p>
      </xdr:txBody>
    </xdr:sp>
    <xdr:clientData/>
  </xdr:twoCellAnchor>
  <xdr:twoCellAnchor>
    <xdr:from>
      <xdr:col>4</xdr:col>
      <xdr:colOff>38100</xdr:colOff>
      <xdr:row>2</xdr:row>
      <xdr:rowOff>82550</xdr:rowOff>
    </xdr:from>
    <xdr:to>
      <xdr:col>5</xdr:col>
      <xdr:colOff>584200</xdr:colOff>
      <xdr:row>5</xdr:row>
      <xdr:rowOff>107950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98B38B6-650D-4FF6-8412-A570CCE048B3}"/>
            </a:ext>
          </a:extLst>
        </xdr:cNvPr>
        <xdr:cNvSpPr/>
      </xdr:nvSpPr>
      <xdr:spPr>
        <a:xfrm>
          <a:off x="3829050" y="450850"/>
          <a:ext cx="1822450" cy="57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สูงเกิน </a:t>
          </a:r>
          <a:r>
            <a:rPr lang="en-US" sz="1100"/>
            <a:t>180</a:t>
          </a:r>
        </a:p>
      </xdr:txBody>
    </xdr:sp>
    <xdr:clientData/>
  </xdr:twoCellAnchor>
  <xdr:twoCellAnchor>
    <xdr:from>
      <xdr:col>4</xdr:col>
      <xdr:colOff>38100</xdr:colOff>
      <xdr:row>12</xdr:row>
      <xdr:rowOff>25400</xdr:rowOff>
    </xdr:from>
    <xdr:to>
      <xdr:col>5</xdr:col>
      <xdr:colOff>584200</xdr:colOff>
      <xdr:row>15</xdr:row>
      <xdr:rowOff>50800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62E912C-6CD2-4428-8387-47F2147BDE70}"/>
            </a:ext>
          </a:extLst>
        </xdr:cNvPr>
        <xdr:cNvSpPr/>
      </xdr:nvSpPr>
      <xdr:spPr>
        <a:xfrm>
          <a:off x="3829050" y="2235200"/>
          <a:ext cx="1822450" cy="577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สูงเกิน </a:t>
          </a:r>
          <a:r>
            <a:rPr lang="en-US" sz="1100"/>
            <a:t>170</a:t>
          </a: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565150</xdr:colOff>
      <xdr:row>3</xdr:row>
      <xdr:rowOff>12700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64AAA66-BC71-4B23-9AEE-4E9435661DD3}"/>
            </a:ext>
          </a:extLst>
        </xdr:cNvPr>
        <xdr:cNvSpPr/>
      </xdr:nvSpPr>
      <xdr:spPr>
        <a:xfrm>
          <a:off x="6305550" y="0"/>
          <a:ext cx="1155700" cy="5651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7</xdr:col>
      <xdr:colOff>19050</xdr:colOff>
      <xdr:row>5</xdr:row>
      <xdr:rowOff>44450</xdr:rowOff>
    </xdr:from>
    <xdr:to>
      <xdr:col>8</xdr:col>
      <xdr:colOff>565150</xdr:colOff>
      <xdr:row>8</xdr:row>
      <xdr:rowOff>69850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4937E23-E2E8-4A80-849C-C78279CCDF66}"/>
            </a:ext>
          </a:extLst>
        </xdr:cNvPr>
        <xdr:cNvSpPr/>
      </xdr:nvSpPr>
      <xdr:spPr>
        <a:xfrm>
          <a:off x="6305550" y="965200"/>
          <a:ext cx="1155700" cy="57785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ไม่ได้เป็น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7</xdr:col>
      <xdr:colOff>19050</xdr:colOff>
      <xdr:row>10</xdr:row>
      <xdr:rowOff>6350</xdr:rowOff>
    </xdr:from>
    <xdr:to>
      <xdr:col>8</xdr:col>
      <xdr:colOff>565150</xdr:colOff>
      <xdr:row>13</xdr:row>
      <xdr:rowOff>31750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C9BC8B4-CCF6-4D10-8ED8-4B8561F4BDA7}"/>
            </a:ext>
          </a:extLst>
        </xdr:cNvPr>
        <xdr:cNvSpPr/>
      </xdr:nvSpPr>
      <xdr:spPr>
        <a:xfrm>
          <a:off x="6305550" y="1847850"/>
          <a:ext cx="1155700" cy="5778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7</xdr:col>
      <xdr:colOff>19050</xdr:colOff>
      <xdr:row>15</xdr:row>
      <xdr:rowOff>63500</xdr:rowOff>
    </xdr:from>
    <xdr:to>
      <xdr:col>8</xdr:col>
      <xdr:colOff>565150</xdr:colOff>
      <xdr:row>18</xdr:row>
      <xdr:rowOff>88900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CAF690A-04C3-4F8B-936C-43AEB7E5DD7F}"/>
            </a:ext>
          </a:extLst>
        </xdr:cNvPr>
        <xdr:cNvSpPr/>
      </xdr:nvSpPr>
      <xdr:spPr>
        <a:xfrm>
          <a:off x="6305550" y="2825750"/>
          <a:ext cx="1155700" cy="57785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/>
            <a:t>ไม่ได้เป็น</a:t>
          </a:r>
          <a:r>
            <a:rPr lang="th-TH" sz="1100" baseline="0"/>
            <a:t> </a:t>
          </a:r>
          <a:r>
            <a:rPr lang="en-US" sz="1100" baseline="0"/>
            <a:t>Model</a:t>
          </a:r>
          <a:endParaRPr lang="en-US" sz="1100"/>
        </a:p>
      </xdr:txBody>
    </xdr:sp>
    <xdr:clientData/>
  </xdr:twoCellAnchor>
  <xdr:twoCellAnchor>
    <xdr:from>
      <xdr:col>3</xdr:col>
      <xdr:colOff>165100</xdr:colOff>
      <xdr:row>4</xdr:row>
      <xdr:rowOff>3175</xdr:rowOff>
    </xdr:from>
    <xdr:to>
      <xdr:col>4</xdr:col>
      <xdr:colOff>38100</xdr:colOff>
      <xdr:row>8</xdr:row>
      <xdr:rowOff>168275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246AB152-3B90-4FF1-BF28-7F9CD6C1B954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2660650" y="739775"/>
          <a:ext cx="1168400" cy="901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8</xdr:row>
      <xdr:rowOff>168275</xdr:rowOff>
    </xdr:from>
    <xdr:to>
      <xdr:col>4</xdr:col>
      <xdr:colOff>38100</xdr:colOff>
      <xdr:row>13</xdr:row>
      <xdr:rowOff>130175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E868BDC0-731C-4FEB-ABB5-AB0EECB35517}"/>
            </a:ext>
          </a:extLst>
        </xdr:cNvPr>
        <xdr:cNvCxnSpPr>
          <a:stCxn id="2" idx="3"/>
          <a:endCxn id="4" idx="1"/>
        </xdr:cNvCxnSpPr>
      </xdr:nvCxnSpPr>
      <xdr:spPr>
        <a:xfrm>
          <a:off x="2660650" y="1641475"/>
          <a:ext cx="1168400" cy="882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1</xdr:row>
      <xdr:rowOff>92075</xdr:rowOff>
    </xdr:from>
    <xdr:to>
      <xdr:col>7</xdr:col>
      <xdr:colOff>19050</xdr:colOff>
      <xdr:row>4</xdr:row>
      <xdr:rowOff>3175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72AABE8E-C7EB-4F75-A293-AA64E3CDED7C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5651500" y="276225"/>
          <a:ext cx="654050" cy="463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4</xdr:row>
      <xdr:rowOff>3175</xdr:rowOff>
    </xdr:from>
    <xdr:to>
      <xdr:col>7</xdr:col>
      <xdr:colOff>19050</xdr:colOff>
      <xdr:row>6</xdr:row>
      <xdr:rowOff>149225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78907C80-BE75-4336-979D-799A6BB66528}"/>
            </a:ext>
          </a:extLst>
        </xdr:cNvPr>
        <xdr:cNvCxnSpPr>
          <a:stCxn id="3" idx="3"/>
          <a:endCxn id="6" idx="1"/>
        </xdr:cNvCxnSpPr>
      </xdr:nvCxnSpPr>
      <xdr:spPr>
        <a:xfrm>
          <a:off x="5651500" y="739775"/>
          <a:ext cx="654050" cy="514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11</xdr:row>
      <xdr:rowOff>111125</xdr:rowOff>
    </xdr:from>
    <xdr:to>
      <xdr:col>7</xdr:col>
      <xdr:colOff>19050</xdr:colOff>
      <xdr:row>13</xdr:row>
      <xdr:rowOff>130175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6CD7583E-37F1-4BDC-A4D5-C6CA7B41E103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5651500" y="2136775"/>
          <a:ext cx="654050" cy="387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584200</xdr:colOff>
      <xdr:row>13</xdr:row>
      <xdr:rowOff>130175</xdr:rowOff>
    </xdr:from>
    <xdr:to>
      <xdr:col>7</xdr:col>
      <xdr:colOff>19050</xdr:colOff>
      <xdr:row>16</xdr:row>
      <xdr:rowOff>168275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DFF5BA73-E90A-4FFC-8703-E3DD9B44BA61}"/>
            </a:ext>
          </a:extLst>
        </xdr:cNvPr>
        <xdr:cNvCxnSpPr>
          <a:stCxn id="4" idx="3"/>
          <a:endCxn id="8" idx="1"/>
        </xdr:cNvCxnSpPr>
      </xdr:nvCxnSpPr>
      <xdr:spPr>
        <a:xfrm>
          <a:off x="5651500" y="2524125"/>
          <a:ext cx="654050" cy="590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2C501-11CC-4670-9F9A-12C187CCB552}" name="MiniProject_Solution" displayName="MiniProject_Solution" ref="A1:Q435" totalsRowShown="0" headerRowDxfId="21">
  <autoFilter ref="A1:Q435" xr:uid="{BD951C1D-66E5-4879-B622-1E4477A326EB}"/>
  <tableColumns count="17">
    <tableColumn id="1" xr3:uid="{B5C225CE-9835-448F-A951-9A8FE8791CD4}" name="TXID"/>
    <tableColumn id="2" xr3:uid="{1C56F907-2188-4A31-AAD1-963CC8A1C3E4}" name="วันที่" dataDxfId="20"/>
    <tableColumn id="3" xr3:uid="{EC99C290-5FA2-4912-A0E0-5964181AE3E2}" name="ลูกค้า"/>
    <tableColumn id="4" xr3:uid="{92E8AA3D-A40C-45C6-9405-7ED7BE300865}" name="ผู้ขาย"/>
    <tableColumn id="5" xr3:uid="{24379EA1-A846-4D9A-BB24-688DF0AAD014}" name="สินค้า"/>
    <tableColumn id="6" xr3:uid="{9DA2A0D3-CD06-460C-8D8E-63DA93718880}" name="ราคาต่อชิ้น"/>
    <tableColumn id="7" xr3:uid="{86627C18-C927-4B3C-8FAC-CD8D3880D8E2}" name="จำนวนชิ้น"/>
    <tableColumn id="8" xr3:uid="{BC495A4C-0B3E-48F3-882B-7E0834331782}" name="วิธีการชำระเงิน"/>
    <tableColumn id="9" xr3:uid="{D1B51855-3EF9-4FA1-91B1-C625D51AF800}" name="ยอดขาย" dataDxfId="19">
      <calculatedColumnFormula>MiniProject_Solution[[#This Row],[ราคาต่อชิ้น]]*MiniProject_Solution[[#This Row],[จำนวนชิ้น]]</calculatedColumnFormula>
    </tableColumn>
    <tableColumn id="10" xr3:uid="{BCEAB4A9-9FB3-4DF4-8F2E-882EDB920528}" name="เพศพนักงาน" dataDxfId="18">
      <calculatedColumnFormula>IF(LEFT(VLOOKUP(MiniProject_Solution[[#This Row],[ผู้ขาย]],'Sales-Bio'!A:C,3,FALSE),3)="นาย","M","F")</calculatedColumnFormula>
    </tableColumn>
    <tableColumn id="11" xr3:uid="{24F0CB11-5296-4AEE-BE17-DA78DD5B40FF}" name="ประเทศลูกค้า" dataDxfId="17">
      <calculatedColumnFormula>VLOOKUP(TRIM(MiniProject_Solution[[#This Row],[ลูกค้า]]),'Customer-Country'!B:C,2,FALSE)</calculatedColumnFormula>
    </tableColumn>
    <tableColumn id="12" xr3:uid="{BC11EAAD-A4DB-44DA-B4D5-6D15203DA92B}" name="ต้นทุน" dataDxfId="16">
      <calculatedColumnFormula>VLOOKUP(MiniProject_Solution[[#This Row],[สินค้า]],'product cost'!A:B,2,FALSE)*MiniProject_Solution[[#This Row],[จำนวนชิ้น]]</calculatedColumnFormula>
    </tableColumn>
    <tableColumn id="13" xr3:uid="{90087CEA-737C-44A1-AC4B-FD607197015D}" name="กำไร" dataDxfId="15">
      <calculatedColumnFormula>MiniProject_Solution[[#This Row],[ยอดขาย]]-MiniProject_Solution[[#This Row],[ต้นทุน]]</calculatedColumnFormula>
    </tableColumn>
    <tableColumn id="14" xr3:uid="{3DA397DD-73DF-4C68-A606-07743E9E055D}" name="เดือน" dataDxfId="14">
      <calculatedColumnFormula>MONTH(MiniProject_Solution[[#This Row],[วันที่]])</calculatedColumnFormula>
    </tableColumn>
    <tableColumn id="15" xr3:uid="{64DB67BA-54D4-4135-8FFF-F12F597B9E10}" name="ปี" dataDxfId="13">
      <calculatedColumnFormula>YEAR(MiniProject_Solution[[#This Row],[วันที่]])</calculatedColumnFormula>
    </tableColumn>
    <tableColumn id="16" xr3:uid="{D3B294D2-BE89-4CCD-A4C9-DF6F4B7B7416}" name="commission" dataDxfId="12">
      <calculatedColumnFormula>VLOOKUP(MiniProject_Solution[[#This Row],[ยอดขาย]],'Commission-solution'!$A$2:$C$6,3,TRUE)*MiniProject_Solution[[#This Row],[ยอดขาย]]</calculatedColumnFormula>
    </tableColumn>
    <tableColumn id="17" xr3:uid="{62D7BC05-A111-46AC-B8AA-E56BCEA59AEF}" name="IsWeekend" dataDxfId="11">
      <calculatedColumnFormula>WEEKDAY(MiniProject_Solution[[#This Row],[วันที่]],2)&gt;5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178A75-B79A-482D-BDE4-B8243A18022F}" name="TableA" displayName="TableA" ref="A3:E10" totalsRowShown="0" headerRowDxfId="10" dataDxfId="8" headerRowBorderDxfId="9" tableBorderDxfId="7" totalsRowBorderDxfId="6">
  <autoFilter ref="A3:E10" xr:uid="{D59EF696-5CFA-4D40-A8AC-6878E879ECFB}"/>
  <tableColumns count="5">
    <tableColumn id="1" xr3:uid="{751554A1-E585-4E27-86FB-401D6F8B4A5D}" name="TXID" dataDxfId="5"/>
    <tableColumn id="2" xr3:uid="{844316DD-9DBF-4323-B60B-78FE30AF006C}" name="วันที่" dataDxfId="4"/>
    <tableColumn id="3" xr3:uid="{C52EF757-0E3D-4894-B396-232653350AC6}" name="ลูกค้า" dataDxfId="3"/>
    <tableColumn id="4" xr3:uid="{9920C9BB-3469-467B-B78F-4EEDCA0F2004}" name="ผู้ขาย" dataDxfId="2"/>
    <tableColumn id="5" xr3:uid="{E12E6D18-6A2A-487F-B02F-1FB8A74BB43A}" name="สินค้า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598BE-4294-4CA5-B452-61399AE19934}" name="TableB" displayName="TableB" ref="A15:E19" totalsRowShown="0" headerRowDxfId="0">
  <autoFilter ref="A15:E19" xr:uid="{927101C4-77F6-472B-99EE-6C0477FF3ED3}"/>
  <tableColumns count="5">
    <tableColumn id="1" xr3:uid="{F02451DD-0DF1-4CB3-8C43-32B686749B4C}" name="วันที่"/>
    <tableColumn id="2" xr3:uid="{48B8B3FF-132F-4F1D-B435-323C5C646BC6}" name="TXID"/>
    <tableColumn id="3" xr3:uid="{A713ED61-A3B3-4826-B11F-A1F6FCCA7555}" name="ลูกค้า"/>
    <tableColumn id="4" xr3:uid="{5CA0A63F-007A-4BDA-8440-8BA4B2E187DF}" name="ผู้ขาย"/>
    <tableColumn id="5" xr3:uid="{9BBFED7F-F96C-411A-9504-DB640AEF2BCC}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xy@gmail.com" TargetMode="External"/><Relationship Id="rId2" Type="http://schemas.openxmlformats.org/officeDocument/2006/relationships/hyperlink" Target="mailto:xxx@gmail.com" TargetMode="External"/><Relationship Id="rId1" Type="http://schemas.openxmlformats.org/officeDocument/2006/relationships/hyperlink" Target="mailto:sira.e@gmail.com" TargetMode="External"/><Relationship Id="rId6" Type="http://schemas.openxmlformats.org/officeDocument/2006/relationships/hyperlink" Target="mailto:xy@yahoo.com" TargetMode="External"/><Relationship Id="rId5" Type="http://schemas.openxmlformats.org/officeDocument/2006/relationships/hyperlink" Target="mailto:xxx@hotmail.com" TargetMode="External"/><Relationship Id="rId4" Type="http://schemas.openxmlformats.org/officeDocument/2006/relationships/hyperlink" Target="mailto:sira.e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97E5-1285-450A-B93E-94DADBD02860}">
  <sheetPr>
    <tabColor rgb="FF002060"/>
  </sheetPr>
  <dimension ref="A1"/>
  <sheetViews>
    <sheetView workbookViewId="0">
      <selection activeCell="C22" sqref="C22"/>
    </sheetView>
  </sheetViews>
  <sheetFormatPr defaultRowHeight="14.5"/>
  <cols>
    <col min="1" max="16384" width="8.7265625" style="99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14"/>
  <sheetViews>
    <sheetView zoomScale="120" zoomScaleNormal="120" workbookViewId="0">
      <selection activeCell="H6" sqref="H6"/>
    </sheetView>
  </sheetViews>
  <sheetFormatPr defaultRowHeight="14.5"/>
  <cols>
    <col min="1" max="1" width="12.08984375" bestFit="1" customWidth="1"/>
    <col min="2" max="2" width="16.1796875" bestFit="1" customWidth="1"/>
    <col min="3" max="3" width="4" customWidth="1"/>
    <col min="4" max="4" width="17.54296875" bestFit="1" customWidth="1"/>
    <col min="5" max="5" width="16.1796875" bestFit="1" customWidth="1"/>
    <col min="7" max="7" width="14" customWidth="1"/>
    <col min="8" max="8" width="11.54296875" bestFit="1" customWidth="1"/>
    <col min="10" max="10" width="10.7265625" bestFit="1" customWidth="1"/>
    <col min="11" max="11" width="10.453125" bestFit="1" customWidth="1"/>
  </cols>
  <sheetData>
    <row r="1" spans="1:11">
      <c r="A1" s="37">
        <v>43542</v>
      </c>
      <c r="G1" t="s">
        <v>1169</v>
      </c>
      <c r="J1" s="102" t="s">
        <v>904</v>
      </c>
    </row>
    <row r="2" spans="1:11">
      <c r="A2" t="s">
        <v>100</v>
      </c>
      <c r="B2" s="19"/>
      <c r="D2" t="s">
        <v>110</v>
      </c>
      <c r="E2" s="33"/>
      <c r="G2" s="2" t="s">
        <v>106</v>
      </c>
      <c r="H2" s="10" t="s">
        <v>1171</v>
      </c>
      <c r="K2" t="s">
        <v>924</v>
      </c>
    </row>
    <row r="3" spans="1:11">
      <c r="A3" t="s">
        <v>101</v>
      </c>
      <c r="B3" s="19"/>
      <c r="D3" s="99" t="s">
        <v>1156</v>
      </c>
      <c r="G3" t="s">
        <v>94</v>
      </c>
      <c r="H3" s="3">
        <f>E2</f>
        <v>0</v>
      </c>
      <c r="I3" s="10"/>
      <c r="K3" t="s">
        <v>925</v>
      </c>
    </row>
    <row r="4" spans="1:11">
      <c r="A4" t="s">
        <v>102</v>
      </c>
      <c r="B4" s="19"/>
      <c r="D4" t="s">
        <v>111</v>
      </c>
      <c r="E4" s="38"/>
      <c r="G4" t="s">
        <v>95</v>
      </c>
      <c r="H4" s="3">
        <f>H3+7</f>
        <v>7</v>
      </c>
      <c r="K4" t="s">
        <v>1159</v>
      </c>
    </row>
    <row r="5" spans="1:11">
      <c r="A5" t="s">
        <v>1165</v>
      </c>
      <c r="K5" s="99" t="s">
        <v>1160</v>
      </c>
    </row>
    <row r="6" spans="1:11">
      <c r="G6" t="s">
        <v>109</v>
      </c>
      <c r="H6" s="19"/>
      <c r="I6" t="s">
        <v>1157</v>
      </c>
      <c r="K6" s="3" t="s">
        <v>923</v>
      </c>
    </row>
    <row r="7" spans="1:11">
      <c r="A7" t="s">
        <v>103</v>
      </c>
      <c r="B7" s="33"/>
      <c r="D7" t="s">
        <v>105</v>
      </c>
      <c r="E7" s="19"/>
      <c r="K7" t="s">
        <v>926</v>
      </c>
    </row>
    <row r="8" spans="1:11" s="99" customFormat="1">
      <c r="A8" t="s">
        <v>1163</v>
      </c>
      <c r="B8"/>
      <c r="C8"/>
      <c r="D8" t="s">
        <v>1164</v>
      </c>
      <c r="E8"/>
      <c r="G8" s="99" t="s">
        <v>1170</v>
      </c>
    </row>
    <row r="9" spans="1:11">
      <c r="A9" s="99"/>
      <c r="B9" s="99"/>
      <c r="C9" s="99"/>
      <c r="D9" s="99"/>
      <c r="E9" s="99"/>
      <c r="G9" s="2" t="s">
        <v>323</v>
      </c>
    </row>
    <row r="10" spans="1:11">
      <c r="A10" t="s">
        <v>104</v>
      </c>
      <c r="B10" s="33"/>
      <c r="D10" t="s">
        <v>143</v>
      </c>
      <c r="E10" s="33"/>
      <c r="G10" t="s">
        <v>94</v>
      </c>
      <c r="H10" s="3">
        <f>H3</f>
        <v>0</v>
      </c>
      <c r="I10" s="10"/>
    </row>
    <row r="11" spans="1:11">
      <c r="A11" t="s">
        <v>1162</v>
      </c>
      <c r="D11" t="s">
        <v>1161</v>
      </c>
      <c r="G11" t="s">
        <v>107</v>
      </c>
      <c r="H11">
        <f>H6</f>
        <v>0</v>
      </c>
      <c r="I11" s="99" t="s">
        <v>1157</v>
      </c>
    </row>
    <row r="13" spans="1:11">
      <c r="A13" s="2" t="s">
        <v>810</v>
      </c>
      <c r="G13" t="s">
        <v>108</v>
      </c>
      <c r="H13" s="33"/>
    </row>
    <row r="14" spans="1:11">
      <c r="A14" s="3">
        <v>43667</v>
      </c>
      <c r="B14" s="10" t="s">
        <v>808</v>
      </c>
      <c r="C14" t="s">
        <v>809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workbookViewId="0">
      <selection activeCell="Q3" sqref="Q3:R5"/>
    </sheetView>
  </sheetViews>
  <sheetFormatPr defaultRowHeight="14.5"/>
  <cols>
    <col min="7" max="7" width="9.7265625" bestFit="1" customWidth="1"/>
    <col min="14" max="16" width="8.7265625" style="99"/>
    <col min="17" max="17" width="10.7265625" bestFit="1" customWidth="1"/>
  </cols>
  <sheetData>
    <row r="1" spans="1:18" ht="21">
      <c r="A1" s="14" t="s">
        <v>25</v>
      </c>
    </row>
    <row r="2" spans="1:18">
      <c r="A2" s="2" t="s">
        <v>26</v>
      </c>
      <c r="D2" s="2" t="s">
        <v>27</v>
      </c>
    </row>
    <row r="3" spans="1:18">
      <c r="A3">
        <v>1</v>
      </c>
      <c r="B3">
        <v>4</v>
      </c>
      <c r="D3">
        <v>4</v>
      </c>
      <c r="F3" t="s">
        <v>23</v>
      </c>
      <c r="G3" s="3">
        <v>42796</v>
      </c>
      <c r="H3" s="4">
        <v>0.16666666666666666</v>
      </c>
      <c r="I3" s="4"/>
      <c r="J3" t="s">
        <v>24</v>
      </c>
      <c r="K3" t="s">
        <v>197</v>
      </c>
      <c r="L3" t="s">
        <v>864</v>
      </c>
      <c r="M3" t="s">
        <v>1158</v>
      </c>
      <c r="Q3" s="102" t="s">
        <v>904</v>
      </c>
      <c r="R3" s="101" t="s">
        <v>910</v>
      </c>
    </row>
    <row r="4" spans="1:18">
      <c r="D4">
        <v>7</v>
      </c>
      <c r="Q4" s="99"/>
      <c r="R4" s="99" t="s">
        <v>968</v>
      </c>
    </row>
    <row r="5" spans="1:18">
      <c r="R5" t="s">
        <v>969</v>
      </c>
    </row>
    <row r="6" spans="1:18">
      <c r="R6" t="s">
        <v>970</v>
      </c>
    </row>
    <row r="7" spans="1:18">
      <c r="R7" t="s">
        <v>971</v>
      </c>
    </row>
    <row r="15" spans="1:18" ht="21">
      <c r="A15" s="14" t="s">
        <v>28</v>
      </c>
    </row>
    <row r="16" spans="1:18">
      <c r="A16" s="2" t="s">
        <v>26</v>
      </c>
      <c r="D16" s="2" t="s">
        <v>27</v>
      </c>
    </row>
    <row r="17" spans="1:13">
      <c r="A17">
        <v>1</v>
      </c>
      <c r="B17">
        <v>4</v>
      </c>
      <c r="D17">
        <v>4</v>
      </c>
      <c r="F17" t="s">
        <v>23</v>
      </c>
      <c r="G17" s="3">
        <v>42796</v>
      </c>
      <c r="H17" s="4">
        <v>0.16666666666666666</v>
      </c>
      <c r="I17" s="4"/>
      <c r="J17" t="s">
        <v>24</v>
      </c>
      <c r="K17" s="99" t="s">
        <v>197</v>
      </c>
      <c r="L17" s="99" t="s">
        <v>864</v>
      </c>
      <c r="M17" s="99" t="s">
        <v>1158</v>
      </c>
    </row>
    <row r="18" spans="1:13">
      <c r="D18">
        <v>7</v>
      </c>
    </row>
    <row r="28" spans="1:13" ht="23.5">
      <c r="A28" s="26" t="s">
        <v>767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14"/>
  <sheetViews>
    <sheetView zoomScale="120" zoomScaleNormal="120" workbookViewId="0"/>
  </sheetViews>
  <sheetFormatPr defaultRowHeight="14.5"/>
  <cols>
    <col min="1" max="1" width="16.1796875" bestFit="1" customWidth="1"/>
    <col min="2" max="2" width="16.7265625" bestFit="1" customWidth="1"/>
    <col min="3" max="3" width="19.81640625" bestFit="1" customWidth="1"/>
    <col min="4" max="4" width="16.26953125" bestFit="1" customWidth="1"/>
    <col min="5" max="5" width="23" bestFit="1" customWidth="1"/>
    <col min="6" max="6" width="20.453125" bestFit="1" customWidth="1"/>
    <col min="7" max="7" width="8.7265625" style="99"/>
    <col min="8" max="8" width="10.7265625" bestFit="1" customWidth="1"/>
    <col min="9" max="9" width="10.453125" bestFit="1" customWidth="1"/>
  </cols>
  <sheetData>
    <row r="1" spans="1:9">
      <c r="A1" s="3"/>
      <c r="B1" s="10"/>
      <c r="H1" s="102" t="s">
        <v>904</v>
      </c>
      <c r="I1" s="101" t="s">
        <v>910</v>
      </c>
    </row>
    <row r="2" spans="1:9" ht="29">
      <c r="A2" s="30">
        <v>2019</v>
      </c>
      <c r="B2" s="17" t="s">
        <v>313</v>
      </c>
      <c r="C2" s="48" t="s">
        <v>314</v>
      </c>
      <c r="D2" s="42" t="s">
        <v>1174</v>
      </c>
      <c r="E2" s="17" t="s">
        <v>315</v>
      </c>
      <c r="F2" s="17" t="s">
        <v>1173</v>
      </c>
      <c r="H2" s="99"/>
      <c r="I2" s="99" t="s">
        <v>1172</v>
      </c>
    </row>
    <row r="3" spans="1:9">
      <c r="A3" s="17" t="s">
        <v>197</v>
      </c>
      <c r="B3" s="49"/>
      <c r="C3" s="49"/>
      <c r="D3" s="17"/>
      <c r="E3" s="17"/>
      <c r="F3" s="17"/>
      <c r="H3" s="99"/>
      <c r="I3" s="99"/>
    </row>
    <row r="4" spans="1:9">
      <c r="A4" s="17" t="s">
        <v>198</v>
      </c>
      <c r="B4" s="49"/>
      <c r="C4" s="49"/>
      <c r="D4" s="17"/>
      <c r="E4" s="17"/>
      <c r="F4" s="17"/>
    </row>
    <row r="5" spans="1:9">
      <c r="A5" s="17" t="s">
        <v>199</v>
      </c>
      <c r="B5" s="49"/>
      <c r="C5" s="49"/>
      <c r="D5" s="17"/>
      <c r="E5" s="17"/>
      <c r="F5" s="17"/>
    </row>
    <row r="6" spans="1:9">
      <c r="A6" s="17" t="s">
        <v>200</v>
      </c>
      <c r="B6" s="49"/>
      <c r="C6" s="49"/>
      <c r="D6" s="17"/>
      <c r="E6" s="17"/>
      <c r="F6" s="17"/>
    </row>
    <row r="7" spans="1:9">
      <c r="A7" s="17" t="s">
        <v>201</v>
      </c>
      <c r="B7" s="49"/>
      <c r="C7" s="49"/>
      <c r="D7" s="17"/>
      <c r="E7" s="17"/>
      <c r="F7" s="17"/>
    </row>
    <row r="8" spans="1:9">
      <c r="A8" s="17" t="s">
        <v>202</v>
      </c>
      <c r="B8" s="49"/>
      <c r="C8" s="49"/>
      <c r="D8" s="17"/>
      <c r="E8" s="17"/>
      <c r="F8" s="17"/>
    </row>
    <row r="9" spans="1:9">
      <c r="A9" s="17" t="s">
        <v>203</v>
      </c>
      <c r="B9" s="49"/>
      <c r="C9" s="49"/>
      <c r="D9" s="17"/>
      <c r="E9" s="17"/>
      <c r="F9" s="17"/>
    </row>
    <row r="10" spans="1:9">
      <c r="A10" s="17" t="s">
        <v>204</v>
      </c>
      <c r="B10" s="49"/>
      <c r="C10" s="49"/>
      <c r="D10" s="17"/>
      <c r="E10" s="17"/>
      <c r="F10" s="17"/>
    </row>
    <row r="11" spans="1:9">
      <c r="A11" s="17" t="s">
        <v>205</v>
      </c>
      <c r="B11" s="49"/>
      <c r="C11" s="49"/>
      <c r="D11" s="17"/>
      <c r="E11" s="17"/>
      <c r="F11" s="17"/>
    </row>
    <row r="12" spans="1:9">
      <c r="A12" s="17" t="s">
        <v>206</v>
      </c>
      <c r="B12" s="49"/>
      <c r="C12" s="49"/>
      <c r="D12" s="17"/>
      <c r="E12" s="17"/>
      <c r="F12" s="17"/>
    </row>
    <row r="13" spans="1:9">
      <c r="A13" s="17" t="s">
        <v>207</v>
      </c>
      <c r="B13" s="49"/>
      <c r="C13" s="49"/>
      <c r="D13" s="17"/>
      <c r="E13" s="17"/>
      <c r="F13" s="17"/>
    </row>
    <row r="14" spans="1:9">
      <c r="A14" s="17" t="s">
        <v>208</v>
      </c>
      <c r="B14" s="49"/>
      <c r="C14" s="49"/>
      <c r="D14" s="17"/>
      <c r="E14" s="17"/>
      <c r="F14" s="1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3"/>
  <sheetViews>
    <sheetView zoomScale="140" zoomScaleNormal="140" workbookViewId="0">
      <selection activeCell="B24" sqref="B24"/>
    </sheetView>
  </sheetViews>
  <sheetFormatPr defaultRowHeight="14.5"/>
  <cols>
    <col min="1" max="1" width="13.54296875" customWidth="1"/>
    <col min="2" max="2" width="11.81640625" customWidth="1"/>
    <col min="3" max="3" width="17.36328125" customWidth="1"/>
    <col min="4" max="4" width="14.54296875" customWidth="1"/>
    <col min="5" max="5" width="17.54296875" customWidth="1"/>
    <col min="6" max="6" width="19.90625" customWidth="1"/>
    <col min="7" max="7" width="14.453125" customWidth="1"/>
    <col min="8" max="8" width="17.6328125" customWidth="1"/>
    <col min="9" max="9" width="16" bestFit="1" customWidth="1"/>
    <col min="10" max="10" width="13.36328125" customWidth="1"/>
    <col min="11" max="11" width="18.54296875" bestFit="1" customWidth="1"/>
  </cols>
  <sheetData>
    <row r="1" spans="1:11" ht="18.5">
      <c r="A1" s="6" t="s">
        <v>6</v>
      </c>
      <c r="F1" s="102" t="s">
        <v>904</v>
      </c>
      <c r="G1" s="101" t="s">
        <v>910</v>
      </c>
    </row>
    <row r="2" spans="1:11">
      <c r="G2" t="s">
        <v>936</v>
      </c>
    </row>
    <row r="3" spans="1:11">
      <c r="A3" s="7" t="s">
        <v>0</v>
      </c>
      <c r="B3" s="8" t="s">
        <v>1</v>
      </c>
      <c r="C3" s="8" t="s">
        <v>2</v>
      </c>
      <c r="D3" s="9" t="s">
        <v>3</v>
      </c>
      <c r="G3" s="99" t="s">
        <v>937</v>
      </c>
    </row>
    <row r="4" spans="1:11">
      <c r="A4">
        <v>1200</v>
      </c>
      <c r="B4" t="s">
        <v>4</v>
      </c>
      <c r="C4" t="b">
        <v>1</v>
      </c>
      <c r="D4" t="e">
        <f>1/0</f>
        <v>#DIV/0!</v>
      </c>
      <c r="G4" t="s">
        <v>938</v>
      </c>
    </row>
    <row r="5" spans="1:11">
      <c r="A5">
        <v>-567</v>
      </c>
      <c r="B5" t="s">
        <v>5</v>
      </c>
      <c r="C5" t="b">
        <v>0</v>
      </c>
      <c r="D5" t="e">
        <f>MATCH(D1,E1:F1,0)</f>
        <v>#N/A</v>
      </c>
      <c r="H5" t="s">
        <v>941</v>
      </c>
    </row>
    <row r="6" spans="1:11">
      <c r="A6">
        <v>0.56779999999999997</v>
      </c>
      <c r="D6" t="e">
        <f>jlksajlk</f>
        <v>#NAME?</v>
      </c>
      <c r="H6" t="s">
        <v>939</v>
      </c>
    </row>
    <row r="7" spans="1:11">
      <c r="A7">
        <f>1/3</f>
        <v>0.33333333333333331</v>
      </c>
      <c r="D7" t="e">
        <f>B5*1</f>
        <v>#VALUE!</v>
      </c>
      <c r="H7" t="s">
        <v>940</v>
      </c>
    </row>
    <row r="8" spans="1:11">
      <c r="A8">
        <v>218730000000000</v>
      </c>
    </row>
    <row r="9" spans="1:11">
      <c r="A9" s="3">
        <v>42796</v>
      </c>
    </row>
    <row r="10" spans="1:11">
      <c r="A10" s="28">
        <v>0.87569444444444444</v>
      </c>
    </row>
    <row r="12" spans="1:11">
      <c r="A12" s="35" t="s">
        <v>768</v>
      </c>
      <c r="B12" s="12"/>
      <c r="C12" t="s">
        <v>1063</v>
      </c>
      <c r="D12" t="s">
        <v>1061</v>
      </c>
      <c r="E12" t="s">
        <v>1062</v>
      </c>
      <c r="F12" t="s">
        <v>1064</v>
      </c>
      <c r="G12" s="99" t="s">
        <v>1060</v>
      </c>
      <c r="H12" t="s">
        <v>1059</v>
      </c>
      <c r="I12" t="s">
        <v>1058</v>
      </c>
      <c r="J12" t="s">
        <v>1065</v>
      </c>
      <c r="K12" t="s">
        <v>1066</v>
      </c>
    </row>
    <row r="13" spans="1:11">
      <c r="A13" s="17"/>
      <c r="B13" s="17"/>
      <c r="C13" s="53" t="s">
        <v>769</v>
      </c>
      <c r="D13" s="53" t="s">
        <v>772</v>
      </c>
      <c r="E13" s="53" t="s">
        <v>773</v>
      </c>
      <c r="F13" s="53" t="s">
        <v>774</v>
      </c>
      <c r="G13" s="53" t="s">
        <v>776</v>
      </c>
      <c r="H13" s="53" t="s">
        <v>780</v>
      </c>
      <c r="I13" s="53" t="s">
        <v>777</v>
      </c>
      <c r="J13" s="53" t="s">
        <v>778</v>
      </c>
      <c r="K13" s="53" t="s">
        <v>779</v>
      </c>
    </row>
    <row r="14" spans="1:11">
      <c r="A14" s="62" t="s">
        <v>0</v>
      </c>
      <c r="B14" s="17">
        <v>123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62" t="s">
        <v>781</v>
      </c>
      <c r="B15" s="49">
        <v>43635</v>
      </c>
      <c r="C15" s="17"/>
      <c r="D15" s="17"/>
      <c r="E15" s="17"/>
      <c r="F15" s="17"/>
      <c r="G15" s="17"/>
      <c r="H15" s="17"/>
      <c r="I15" s="17"/>
      <c r="J15" s="17"/>
      <c r="K15" s="17"/>
    </row>
    <row r="16" spans="1:11">
      <c r="A16" s="62" t="s">
        <v>1</v>
      </c>
      <c r="B16" s="17" t="s">
        <v>304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1:11">
      <c r="A17" s="62" t="s">
        <v>782</v>
      </c>
      <c r="B17" s="55" t="s">
        <v>783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1:11">
      <c r="A18" s="62" t="s">
        <v>2</v>
      </c>
      <c r="B18" s="17" t="b">
        <v>1</v>
      </c>
      <c r="C18" s="17"/>
      <c r="D18" s="17"/>
      <c r="E18" s="17"/>
      <c r="F18" s="17"/>
      <c r="G18" s="17"/>
      <c r="H18" s="17"/>
      <c r="I18" s="17"/>
      <c r="J18" s="17"/>
      <c r="K18" s="17"/>
    </row>
    <row r="19" spans="1:11">
      <c r="A19" s="62" t="s">
        <v>3</v>
      </c>
      <c r="B19" s="17" t="e">
        <f>1/0</f>
        <v>#DIV/0!</v>
      </c>
      <c r="C19" s="17"/>
      <c r="D19" s="17"/>
      <c r="E19" s="17"/>
      <c r="F19" s="17"/>
      <c r="G19" s="17"/>
      <c r="H19" s="17"/>
      <c r="I19" s="17"/>
      <c r="J19" s="17"/>
      <c r="K19" s="17"/>
    </row>
    <row r="20" spans="1:11">
      <c r="A20" s="62" t="s">
        <v>770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>
      <c r="A21" s="62" t="s">
        <v>771</v>
      </c>
      <c r="B21" s="17" t="str">
        <f>""</f>
        <v/>
      </c>
      <c r="C21" s="17"/>
      <c r="D21" s="17"/>
      <c r="E21" s="17"/>
      <c r="F21" s="17"/>
      <c r="G21" s="17"/>
      <c r="H21" s="17"/>
      <c r="I21" s="17"/>
      <c r="J21" s="17"/>
      <c r="K21" s="17"/>
    </row>
    <row r="22" spans="1:11">
      <c r="A22" s="62" t="s">
        <v>775</v>
      </c>
      <c r="B22" s="17">
        <f>5*20</f>
        <v>100</v>
      </c>
      <c r="C22" s="17"/>
      <c r="D22" s="17"/>
      <c r="E22" s="17"/>
      <c r="F22" s="17"/>
      <c r="G22" s="17"/>
      <c r="H22" s="17"/>
      <c r="I22" s="17"/>
      <c r="J22" s="17"/>
      <c r="K22" s="17"/>
    </row>
    <row r="24" spans="1:11" ht="43.5">
      <c r="A24" s="126" t="s">
        <v>1177</v>
      </c>
      <c r="C24" s="124" t="s">
        <v>1175</v>
      </c>
      <c r="E24" s="124" t="s">
        <v>1176</v>
      </c>
    </row>
    <row r="25" spans="1:11">
      <c r="C25" s="12"/>
      <c r="E25" s="125"/>
    </row>
    <row r="26" spans="1:11">
      <c r="C26" s="12"/>
      <c r="E26" s="125"/>
    </row>
    <row r="27" spans="1:11">
      <c r="C27" s="12"/>
      <c r="E27" s="125"/>
    </row>
    <row r="28" spans="1:11">
      <c r="C28" s="12"/>
      <c r="E28" s="125"/>
    </row>
    <row r="29" spans="1:11">
      <c r="C29" s="12"/>
      <c r="E29" s="125"/>
    </row>
    <row r="30" spans="1:11">
      <c r="C30" s="12"/>
      <c r="E30" s="125"/>
    </row>
    <row r="31" spans="1:11">
      <c r="C31" s="12"/>
      <c r="E31" s="125"/>
    </row>
    <row r="32" spans="1:11">
      <c r="C32" s="12"/>
      <c r="E32" s="125"/>
    </row>
    <row r="33" spans="3:5">
      <c r="C33" s="12"/>
      <c r="E33" s="1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zoomScale="150" zoomScaleNormal="150" workbookViewId="0">
      <selection activeCell="E8" sqref="E8"/>
    </sheetView>
  </sheetViews>
  <sheetFormatPr defaultRowHeight="14.5"/>
  <cols>
    <col min="3" max="3" width="13.54296875" bestFit="1" customWidth="1"/>
    <col min="4" max="4" width="12.6328125" bestFit="1" customWidth="1"/>
    <col min="5" max="5" width="17.1796875" bestFit="1" customWidth="1"/>
    <col min="8" max="8" width="10.7265625" bestFit="1" customWidth="1"/>
  </cols>
  <sheetData>
    <row r="1" spans="1:9" ht="15.5">
      <c r="A1" s="54" t="s">
        <v>294</v>
      </c>
    </row>
    <row r="2" spans="1:9">
      <c r="E2" s="2" t="s">
        <v>883</v>
      </c>
      <c r="F2" s="2" t="s">
        <v>13</v>
      </c>
      <c r="H2" s="102" t="s">
        <v>904</v>
      </c>
      <c r="I2" s="101" t="s">
        <v>910</v>
      </c>
    </row>
    <row r="3" spans="1:9">
      <c r="E3" t="s">
        <v>197</v>
      </c>
      <c r="F3">
        <v>300</v>
      </c>
      <c r="I3" t="s">
        <v>942</v>
      </c>
    </row>
    <row r="4" spans="1:9">
      <c r="E4" t="s">
        <v>198</v>
      </c>
      <c r="F4">
        <v>350</v>
      </c>
      <c r="I4" s="99" t="s">
        <v>1178</v>
      </c>
    </row>
    <row r="5" spans="1:9">
      <c r="E5" t="s">
        <v>884</v>
      </c>
      <c r="I5" t="s">
        <v>1179</v>
      </c>
    </row>
    <row r="6" spans="1:9">
      <c r="A6" s="2" t="s">
        <v>295</v>
      </c>
    </row>
    <row r="7" spans="1:9">
      <c r="A7" s="2"/>
    </row>
    <row r="8" spans="1:9" ht="29">
      <c r="B8" s="52" t="s">
        <v>298</v>
      </c>
      <c r="C8" s="127" t="s">
        <v>1181</v>
      </c>
      <c r="D8" s="127" t="s">
        <v>1180</v>
      </c>
    </row>
    <row r="9" spans="1:9">
      <c r="B9" s="55" t="s">
        <v>296</v>
      </c>
      <c r="C9" s="17"/>
      <c r="D9" s="17"/>
    </row>
    <row r="10" spans="1:9">
      <c r="B10" s="17">
        <v>123</v>
      </c>
      <c r="C10" s="17"/>
      <c r="D10" s="17"/>
    </row>
    <row r="11" spans="1:9">
      <c r="B11" s="55" t="s">
        <v>297</v>
      </c>
      <c r="C11" s="17"/>
      <c r="D11" s="17"/>
    </row>
    <row r="12" spans="1:9">
      <c r="B12" s="17">
        <v>700</v>
      </c>
      <c r="C12" s="17"/>
      <c r="D12" s="17"/>
    </row>
    <row r="13" spans="1:9">
      <c r="A13" s="2" t="s">
        <v>289</v>
      </c>
      <c r="B13" s="56"/>
      <c r="C13" s="56"/>
      <c r="D13" s="56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8BFD-59EE-479F-94D4-E58F570D7BFB}">
  <dimension ref="A1:E3"/>
  <sheetViews>
    <sheetView zoomScale="160" zoomScaleNormal="160" workbookViewId="0"/>
  </sheetViews>
  <sheetFormatPr defaultRowHeight="14.5"/>
  <cols>
    <col min="1" max="1" width="16.1796875" bestFit="1" customWidth="1"/>
    <col min="2" max="2" width="16.7265625" bestFit="1" customWidth="1"/>
    <col min="3" max="3" width="19.81640625" bestFit="1" customWidth="1"/>
    <col min="4" max="4" width="18.08984375" customWidth="1"/>
    <col min="5" max="5" width="23" bestFit="1" customWidth="1"/>
    <col min="8" max="8" width="10.453125" bestFit="1" customWidth="1"/>
  </cols>
  <sheetData>
    <row r="1" spans="1:5">
      <c r="A1" s="2" t="s">
        <v>50</v>
      </c>
      <c r="D1" s="102" t="s">
        <v>904</v>
      </c>
      <c r="E1" s="101" t="s">
        <v>910</v>
      </c>
    </row>
    <row r="2" spans="1:5">
      <c r="A2" s="3">
        <v>43667</v>
      </c>
      <c r="B2" s="19" t="b">
        <f>A2&lt;31/12/2020</f>
        <v>0</v>
      </c>
      <c r="C2" t="s">
        <v>814</v>
      </c>
      <c r="D2" s="99"/>
      <c r="E2" s="99" t="s">
        <v>977</v>
      </c>
    </row>
    <row r="3" spans="1:5">
      <c r="B3" s="10" t="str">
        <f ca="1">_xlfn.FORMULATEXT(B2)</f>
        <v>=A2&lt;31/12/2020</v>
      </c>
      <c r="E3" s="99" t="s">
        <v>978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zoomScale="140" zoomScaleNormal="140" workbookViewId="0">
      <selection activeCell="E4" sqref="E4"/>
    </sheetView>
  </sheetViews>
  <sheetFormatPr defaultRowHeight="14.5"/>
  <cols>
    <col min="1" max="3" width="12.1796875" customWidth="1"/>
    <col min="5" max="5" width="10.453125" bestFit="1" customWidth="1"/>
  </cols>
  <sheetData>
    <row r="1" spans="1:9">
      <c r="A1" t="s">
        <v>7</v>
      </c>
      <c r="B1">
        <v>20</v>
      </c>
      <c r="C1" t="s">
        <v>10</v>
      </c>
      <c r="H1" s="102" t="s">
        <v>904</v>
      </c>
      <c r="I1" s="101" t="s">
        <v>910</v>
      </c>
    </row>
    <row r="2" spans="1:9">
      <c r="A2" t="s">
        <v>8</v>
      </c>
      <c r="B2">
        <v>40</v>
      </c>
      <c r="C2" t="s">
        <v>10</v>
      </c>
      <c r="H2" s="99"/>
      <c r="I2" s="99" t="s">
        <v>943</v>
      </c>
    </row>
    <row r="3" spans="1:9">
      <c r="A3" t="s">
        <v>9</v>
      </c>
      <c r="C3" t="s">
        <v>11</v>
      </c>
      <c r="H3" s="99"/>
      <c r="I3" s="99" t="s">
        <v>944</v>
      </c>
    </row>
    <row r="4" spans="1:9">
      <c r="I4" t="s">
        <v>945</v>
      </c>
    </row>
    <row r="5" spans="1:9">
      <c r="A5" t="s">
        <v>13</v>
      </c>
      <c r="B5">
        <v>1000</v>
      </c>
      <c r="I5" t="s">
        <v>946</v>
      </c>
    </row>
    <row r="7" spans="1:9">
      <c r="A7" t="s">
        <v>29</v>
      </c>
      <c r="B7">
        <v>50</v>
      </c>
    </row>
    <row r="8" spans="1:9">
      <c r="B8">
        <v>60</v>
      </c>
    </row>
    <row r="9" spans="1:9">
      <c r="B9">
        <v>70</v>
      </c>
    </row>
    <row r="11" spans="1:9">
      <c r="A11" s="2" t="s">
        <v>35</v>
      </c>
      <c r="B11" s="2" t="s">
        <v>39</v>
      </c>
      <c r="C11" s="2" t="s">
        <v>40</v>
      </c>
    </row>
    <row r="12" spans="1:9">
      <c r="A12" t="s">
        <v>36</v>
      </c>
      <c r="B12" t="s">
        <v>41</v>
      </c>
      <c r="C12" t="s">
        <v>44</v>
      </c>
    </row>
    <row r="13" spans="1:9">
      <c r="A13" t="s">
        <v>37</v>
      </c>
      <c r="B13" t="s">
        <v>42</v>
      </c>
      <c r="C13" t="s">
        <v>45</v>
      </c>
    </row>
    <row r="14" spans="1:9">
      <c r="A14" t="s">
        <v>38</v>
      </c>
      <c r="B14" t="s">
        <v>43</v>
      </c>
      <c r="C14" t="s">
        <v>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zoomScale="150" zoomScaleNormal="150" workbookViewId="0">
      <selection activeCell="J5" sqref="J5"/>
    </sheetView>
  </sheetViews>
  <sheetFormatPr defaultRowHeight="14.5"/>
  <cols>
    <col min="3" max="3" width="14.453125" bestFit="1" customWidth="1"/>
    <col min="5" max="5" width="10.7265625" bestFit="1" customWidth="1"/>
    <col min="9" max="9" width="10.7265625" bestFit="1" customWidth="1"/>
  </cols>
  <sheetData>
    <row r="1" spans="1:10">
      <c r="A1" s="2" t="s">
        <v>263</v>
      </c>
      <c r="E1" t="s">
        <v>1182</v>
      </c>
      <c r="I1" s="102" t="s">
        <v>904</v>
      </c>
      <c r="J1" s="101" t="s">
        <v>910</v>
      </c>
    </row>
    <row r="2" spans="1:10">
      <c r="A2" t="s">
        <v>261</v>
      </c>
      <c r="B2" t="s">
        <v>260</v>
      </c>
      <c r="I2" s="99"/>
      <c r="J2" s="99" t="s">
        <v>947</v>
      </c>
    </row>
    <row r="3" spans="1:10">
      <c r="E3" s="99" t="s">
        <v>1183</v>
      </c>
      <c r="J3" t="s">
        <v>948</v>
      </c>
    </row>
    <row r="4" spans="1:10">
      <c r="A4" t="s">
        <v>261</v>
      </c>
      <c r="B4" t="s">
        <v>260</v>
      </c>
      <c r="C4" t="s">
        <v>262</v>
      </c>
      <c r="J4" t="s">
        <v>949</v>
      </c>
    </row>
    <row r="7" spans="1:10">
      <c r="A7" s="2" t="s">
        <v>293</v>
      </c>
    </row>
    <row r="8" spans="1:10">
      <c r="B8" s="52" t="s">
        <v>298</v>
      </c>
      <c r="C8" s="51" t="s">
        <v>299</v>
      </c>
    </row>
    <row r="9" spans="1:10">
      <c r="B9" s="17">
        <v>123</v>
      </c>
      <c r="C9" s="17"/>
    </row>
    <row r="10" spans="1:10">
      <c r="B10" s="55">
        <v>300</v>
      </c>
      <c r="C10" s="17"/>
    </row>
    <row r="11" spans="1:10">
      <c r="B11" s="55">
        <v>450</v>
      </c>
      <c r="C11" s="17"/>
    </row>
    <row r="12" spans="1:10">
      <c r="B12" s="17">
        <v>700</v>
      </c>
      <c r="C12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7"/>
  <sheetViews>
    <sheetView zoomScale="170" zoomScaleNormal="170" workbookViewId="0">
      <selection activeCell="A9" sqref="A9"/>
    </sheetView>
  </sheetViews>
  <sheetFormatPr defaultRowHeight="14.5"/>
  <cols>
    <col min="2" max="2" width="7.1796875" customWidth="1"/>
    <col min="3" max="3" width="24.81640625" bestFit="1" customWidth="1"/>
    <col min="5" max="5" width="10.7265625" bestFit="1" customWidth="1"/>
    <col min="8" max="8" width="9.7265625" bestFit="1" customWidth="1"/>
  </cols>
  <sheetData>
    <row r="1" spans="1:9">
      <c r="A1" s="2" t="s">
        <v>115</v>
      </c>
      <c r="C1" s="35" t="s">
        <v>282</v>
      </c>
      <c r="E1" s="102" t="s">
        <v>904</v>
      </c>
      <c r="F1" s="101" t="s">
        <v>910</v>
      </c>
    </row>
    <row r="2" spans="1:9">
      <c r="A2" t="s">
        <v>18</v>
      </c>
      <c r="C2" t="s">
        <v>283</v>
      </c>
      <c r="D2" s="2"/>
      <c r="E2" s="99"/>
      <c r="F2" s="99" t="s">
        <v>950</v>
      </c>
    </row>
    <row r="3" spans="1:9">
      <c r="A3" t="s">
        <v>19</v>
      </c>
      <c r="H3" s="3"/>
      <c r="I3" s="4"/>
    </row>
    <row r="4" spans="1:9">
      <c r="A4" t="s">
        <v>20</v>
      </c>
    </row>
    <row r="5" spans="1:9">
      <c r="A5" t="s">
        <v>21</v>
      </c>
    </row>
    <row r="6" spans="1:9">
      <c r="A6" t="s">
        <v>22</v>
      </c>
    </row>
    <row r="7" spans="1:9">
      <c r="A7" t="s">
        <v>1075</v>
      </c>
    </row>
    <row r="8" spans="1:9">
      <c r="A8" t="s">
        <v>1077</v>
      </c>
    </row>
    <row r="15" spans="1:9" ht="21">
      <c r="A15" s="14"/>
    </row>
    <row r="16" spans="1:9">
      <c r="A16" s="2"/>
      <c r="D16" s="2"/>
    </row>
    <row r="17" spans="8:9">
      <c r="H17" s="3"/>
      <c r="I17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150" zoomScaleNormal="150" workbookViewId="0">
      <selection activeCell="G1" sqref="G1:H2"/>
    </sheetView>
  </sheetViews>
  <sheetFormatPr defaultRowHeight="14.5"/>
  <cols>
    <col min="7" max="7" width="10.7265625" bestFit="1" customWidth="1"/>
  </cols>
  <sheetData>
    <row r="1" spans="1:8">
      <c r="A1" s="2" t="s">
        <v>292</v>
      </c>
      <c r="G1" s="102" t="s">
        <v>904</v>
      </c>
      <c r="H1" s="101" t="s">
        <v>910</v>
      </c>
    </row>
    <row r="2" spans="1:8">
      <c r="A2">
        <v>1</v>
      </c>
      <c r="B2">
        <v>2</v>
      </c>
      <c r="C2">
        <v>3</v>
      </c>
      <c r="D2">
        <v>4</v>
      </c>
      <c r="E2">
        <v>5</v>
      </c>
      <c r="G2" s="99"/>
      <c r="H2" s="99" t="s">
        <v>951</v>
      </c>
    </row>
    <row r="3" spans="1:8">
      <c r="A3">
        <v>6</v>
      </c>
      <c r="B3">
        <v>7</v>
      </c>
      <c r="C3">
        <v>8</v>
      </c>
      <c r="D3">
        <v>9</v>
      </c>
      <c r="E3">
        <v>10</v>
      </c>
      <c r="H3" s="99" t="s">
        <v>952</v>
      </c>
    </row>
    <row r="4" spans="1:8">
      <c r="H4" s="99" t="s">
        <v>953</v>
      </c>
    </row>
    <row r="5" spans="1:8">
      <c r="A5">
        <v>11</v>
      </c>
      <c r="B5">
        <v>12</v>
      </c>
      <c r="C5">
        <v>13</v>
      </c>
      <c r="D5">
        <v>14</v>
      </c>
      <c r="E5">
        <v>15</v>
      </c>
    </row>
    <row r="6" spans="1:8">
      <c r="A6">
        <v>16</v>
      </c>
      <c r="B6">
        <v>17</v>
      </c>
      <c r="C6">
        <v>18</v>
      </c>
      <c r="D6">
        <v>19</v>
      </c>
      <c r="E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45" zoomScaleNormal="145" workbookViewId="0">
      <selection activeCell="B1" sqref="B1"/>
    </sheetView>
  </sheetViews>
  <sheetFormatPr defaultRowHeight="14.5"/>
  <cols>
    <col min="1" max="2" width="14.54296875" customWidth="1"/>
    <col min="3" max="3" width="18.81640625" bestFit="1" customWidth="1"/>
    <col min="4" max="4" width="14.54296875" customWidth="1"/>
    <col min="5" max="5" width="17.7265625" customWidth="1"/>
    <col min="6" max="6" width="12.81640625" bestFit="1" customWidth="1"/>
    <col min="7" max="7" width="14.54296875" customWidth="1"/>
  </cols>
  <sheetData>
    <row r="1" spans="1:10">
      <c r="A1" t="s">
        <v>50</v>
      </c>
      <c r="B1" s="19"/>
      <c r="G1" s="102" t="s">
        <v>904</v>
      </c>
      <c r="H1" s="101" t="s">
        <v>910</v>
      </c>
      <c r="J1" s="15"/>
    </row>
    <row r="2" spans="1:10">
      <c r="G2" s="99"/>
      <c r="H2" t="s">
        <v>919</v>
      </c>
      <c r="J2" s="15"/>
    </row>
    <row r="3" spans="1:10">
      <c r="A3" s="52" t="s">
        <v>12</v>
      </c>
      <c r="B3" s="52" t="s">
        <v>253</v>
      </c>
      <c r="C3" s="52" t="s">
        <v>254</v>
      </c>
      <c r="D3" s="51" t="s">
        <v>13</v>
      </c>
      <c r="E3" s="51" t="s">
        <v>287</v>
      </c>
      <c r="G3" s="99"/>
      <c r="H3" s="99" t="s">
        <v>1141</v>
      </c>
    </row>
    <row r="4" spans="1:10">
      <c r="A4" s="17" t="s">
        <v>15</v>
      </c>
      <c r="B4" s="17">
        <v>500</v>
      </c>
      <c r="C4" s="17">
        <v>30</v>
      </c>
      <c r="D4" s="17"/>
      <c r="E4" s="17"/>
      <c r="H4" s="99" t="s">
        <v>1142</v>
      </c>
    </row>
    <row r="5" spans="1:10">
      <c r="A5" s="17" t="s">
        <v>14</v>
      </c>
      <c r="B5" s="17">
        <v>3.5</v>
      </c>
      <c r="C5" s="17">
        <v>1000</v>
      </c>
      <c r="D5" s="17"/>
      <c r="E5" s="17"/>
      <c r="H5" t="s">
        <v>918</v>
      </c>
    </row>
    <row r="6" spans="1:10">
      <c r="A6" s="17" t="s">
        <v>16</v>
      </c>
      <c r="B6" s="17">
        <v>300</v>
      </c>
      <c r="C6" s="17">
        <v>80</v>
      </c>
      <c r="D6" s="17"/>
      <c r="E6" s="17"/>
      <c r="H6" t="s">
        <v>1140</v>
      </c>
    </row>
    <row r="7" spans="1:10">
      <c r="A7" s="17" t="s">
        <v>17</v>
      </c>
      <c r="B7" s="17">
        <v>20000</v>
      </c>
      <c r="C7" s="17">
        <v>5</v>
      </c>
      <c r="D7" s="17"/>
      <c r="E7" s="17"/>
      <c r="H7" t="s">
        <v>1139</v>
      </c>
    </row>
    <row r="8" spans="1:10">
      <c r="B8" s="59" t="s">
        <v>32</v>
      </c>
      <c r="C8" s="53"/>
      <c r="D8" s="53"/>
      <c r="E8" s="53"/>
    </row>
    <row r="10" spans="1:10">
      <c r="C10" t="s">
        <v>288</v>
      </c>
      <c r="D10" s="5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"/>
  <sheetViews>
    <sheetView zoomScale="180" zoomScaleNormal="180" workbookViewId="0">
      <selection activeCell="C1" sqref="C1:D2"/>
    </sheetView>
  </sheetViews>
  <sheetFormatPr defaultRowHeight="14.5"/>
  <cols>
    <col min="1" max="1" width="28.453125" customWidth="1"/>
    <col min="3" max="3" width="10.7265625" bestFit="1" customWidth="1"/>
  </cols>
  <sheetData>
    <row r="1" spans="1:4" ht="21">
      <c r="A1" s="47" t="s">
        <v>285</v>
      </c>
      <c r="C1" s="102" t="s">
        <v>904</v>
      </c>
      <c r="D1" s="101" t="s">
        <v>910</v>
      </c>
    </row>
    <row r="2" spans="1:4">
      <c r="C2" s="99"/>
      <c r="D2" s="99" t="s">
        <v>954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B5"/>
  <sheetViews>
    <sheetView zoomScale="180" zoomScaleNormal="180" workbookViewId="0">
      <selection activeCell="A2" sqref="A2:B5"/>
    </sheetView>
  </sheetViews>
  <sheetFormatPr defaultRowHeight="14.5"/>
  <cols>
    <col min="1" max="1" width="13.26953125" bestFit="1" customWidth="1"/>
  </cols>
  <sheetData>
    <row r="1" spans="1:2">
      <c r="A1" t="s">
        <v>264</v>
      </c>
      <c r="B1" t="s">
        <v>18</v>
      </c>
    </row>
    <row r="2" spans="1:2">
      <c r="A2" t="s">
        <v>284</v>
      </c>
    </row>
    <row r="3" spans="1:2">
      <c r="A3" t="s">
        <v>197</v>
      </c>
      <c r="B3">
        <v>100</v>
      </c>
    </row>
    <row r="4" spans="1:2">
      <c r="A4" t="s">
        <v>198</v>
      </c>
      <c r="B4">
        <v>10</v>
      </c>
    </row>
    <row r="5" spans="1:2">
      <c r="A5" t="s">
        <v>199</v>
      </c>
      <c r="B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B5"/>
  <sheetViews>
    <sheetView zoomScale="180" zoomScaleNormal="180" workbookViewId="0">
      <selection activeCell="B6" sqref="B6"/>
    </sheetView>
  </sheetViews>
  <sheetFormatPr defaultRowHeight="14.5"/>
  <cols>
    <col min="1" max="1" width="13.26953125" bestFit="1" customWidth="1"/>
  </cols>
  <sheetData>
    <row r="1" spans="1:2">
      <c r="A1" t="s">
        <v>264</v>
      </c>
      <c r="B1" t="s">
        <v>19</v>
      </c>
    </row>
    <row r="2" spans="1:2">
      <c r="A2" t="s">
        <v>284</v>
      </c>
    </row>
    <row r="3" spans="1:2">
      <c r="A3" t="s">
        <v>197</v>
      </c>
      <c r="B3">
        <v>200</v>
      </c>
    </row>
    <row r="4" spans="1:2">
      <c r="A4" t="s">
        <v>198</v>
      </c>
      <c r="B4">
        <v>20</v>
      </c>
    </row>
    <row r="5" spans="1:2">
      <c r="A5" t="s">
        <v>199</v>
      </c>
      <c r="B5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59999389629810485"/>
  </sheetPr>
  <dimension ref="A1:B5"/>
  <sheetViews>
    <sheetView zoomScale="180" zoomScaleNormal="180" workbookViewId="0">
      <selection activeCell="B6" sqref="B6"/>
    </sheetView>
  </sheetViews>
  <sheetFormatPr defaultRowHeight="14.5"/>
  <cols>
    <col min="1" max="1" width="13.26953125" bestFit="1" customWidth="1"/>
  </cols>
  <sheetData>
    <row r="1" spans="1:2">
      <c r="A1" t="s">
        <v>264</v>
      </c>
      <c r="B1" t="s">
        <v>20</v>
      </c>
    </row>
    <row r="2" spans="1:2">
      <c r="A2" t="s">
        <v>284</v>
      </c>
    </row>
    <row r="3" spans="1:2">
      <c r="A3" t="s">
        <v>197</v>
      </c>
      <c r="B3">
        <v>500</v>
      </c>
    </row>
    <row r="4" spans="1:2">
      <c r="A4" t="s">
        <v>198</v>
      </c>
      <c r="B4">
        <v>50</v>
      </c>
    </row>
    <row r="5" spans="1:2">
      <c r="A5" t="s">
        <v>199</v>
      </c>
      <c r="B5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"/>
  <sheetViews>
    <sheetView zoomScale="160" zoomScaleNormal="160" workbookViewId="0">
      <selection activeCell="E9" sqref="E9"/>
    </sheetView>
  </sheetViews>
  <sheetFormatPr defaultRowHeight="14.5"/>
  <cols>
    <col min="1" max="1" width="18.1796875" bestFit="1" customWidth="1"/>
    <col min="2" max="2" width="17.453125" customWidth="1"/>
    <col min="4" max="4" width="10.7265625" bestFit="1" customWidth="1"/>
  </cols>
  <sheetData>
    <row r="1" spans="1:5">
      <c r="A1" s="99" t="s">
        <v>12</v>
      </c>
      <c r="B1" s="12">
        <v>100</v>
      </c>
      <c r="C1" s="99" t="s">
        <v>47</v>
      </c>
      <c r="D1" s="102" t="s">
        <v>904</v>
      </c>
      <c r="E1" s="101" t="s">
        <v>910</v>
      </c>
    </row>
    <row r="2" spans="1:5">
      <c r="A2" s="99" t="s">
        <v>900</v>
      </c>
      <c r="B2" s="100">
        <v>7.0000000000000007E-2</v>
      </c>
      <c r="C2" s="99"/>
      <c r="D2" s="99"/>
      <c r="E2" s="99" t="s">
        <v>1184</v>
      </c>
    </row>
    <row r="3" spans="1:5">
      <c r="A3" s="99" t="s">
        <v>901</v>
      </c>
      <c r="B3" s="125">
        <f>B1+B1*B2</f>
        <v>107</v>
      </c>
      <c r="C3" s="99" t="s">
        <v>47</v>
      </c>
    </row>
    <row r="6" spans="1:5">
      <c r="A6" s="99" t="s">
        <v>902</v>
      </c>
      <c r="B6" s="99">
        <v>200</v>
      </c>
      <c r="C6" s="9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9"/>
  <sheetViews>
    <sheetView zoomScale="150" zoomScaleNormal="150" workbookViewId="0">
      <selection activeCell="C6" sqref="C6"/>
    </sheetView>
  </sheetViews>
  <sheetFormatPr defaultRowHeight="14.5"/>
  <cols>
    <col min="1" max="1" width="10.81640625" customWidth="1"/>
    <col min="2" max="2" width="19.6328125" customWidth="1"/>
    <col min="3" max="6" width="26.26953125" style="99" customWidth="1"/>
    <col min="7" max="7" width="10.7265625" bestFit="1" customWidth="1"/>
  </cols>
  <sheetData>
    <row r="1" spans="1:9" ht="23.5">
      <c r="A1" s="26" t="s">
        <v>112</v>
      </c>
      <c r="G1" s="102" t="s">
        <v>904</v>
      </c>
      <c r="H1" s="101" t="s">
        <v>910</v>
      </c>
    </row>
    <row r="2" spans="1:9">
      <c r="G2" s="99"/>
      <c r="H2" s="99" t="s">
        <v>955</v>
      </c>
    </row>
    <row r="3" spans="1:9">
      <c r="B3" s="2" t="s">
        <v>1185</v>
      </c>
      <c r="C3" s="2" t="s">
        <v>34</v>
      </c>
      <c r="I3" t="s">
        <v>956</v>
      </c>
    </row>
    <row r="4" spans="1:9">
      <c r="B4">
        <v>1</v>
      </c>
      <c r="C4" t="s">
        <v>276</v>
      </c>
      <c r="H4" s="99" t="s">
        <v>957</v>
      </c>
    </row>
    <row r="5" spans="1:9">
      <c r="B5">
        <v>5</v>
      </c>
      <c r="C5" t="s">
        <v>269</v>
      </c>
      <c r="I5" t="s">
        <v>958</v>
      </c>
    </row>
    <row r="6" spans="1:9">
      <c r="B6">
        <v>4</v>
      </c>
      <c r="C6" t="s">
        <v>270</v>
      </c>
      <c r="I6" t="s">
        <v>959</v>
      </c>
    </row>
    <row r="7" spans="1:9">
      <c r="B7">
        <v>2</v>
      </c>
      <c r="C7" t="s">
        <v>271</v>
      </c>
      <c r="I7" t="s">
        <v>960</v>
      </c>
    </row>
    <row r="8" spans="1:9">
      <c r="B8">
        <v>5</v>
      </c>
      <c r="C8" t="s">
        <v>272</v>
      </c>
    </row>
    <row r="9" spans="1:9">
      <c r="B9">
        <v>3</v>
      </c>
      <c r="C9" t="s">
        <v>273</v>
      </c>
    </row>
    <row r="10" spans="1:9">
      <c r="B10">
        <v>2</v>
      </c>
      <c r="C10" t="s">
        <v>274</v>
      </c>
    </row>
    <row r="11" spans="1:9">
      <c r="B11">
        <v>1</v>
      </c>
      <c r="C11" t="s">
        <v>275</v>
      </c>
    </row>
    <row r="13" spans="1:9">
      <c r="B13" s="2" t="s">
        <v>1192</v>
      </c>
    </row>
    <row r="14" spans="1:9">
      <c r="B14" t="s">
        <v>1186</v>
      </c>
    </row>
    <row r="15" spans="1:9">
      <c r="B15" t="s">
        <v>1187</v>
      </c>
    </row>
    <row r="16" spans="1:9">
      <c r="B16" t="s">
        <v>1188</v>
      </c>
    </row>
    <row r="17" spans="2:2">
      <c r="B17" t="s">
        <v>1189</v>
      </c>
    </row>
    <row r="18" spans="2:2">
      <c r="B18" t="s">
        <v>1190</v>
      </c>
    </row>
    <row r="19" spans="2:2">
      <c r="B19" t="s">
        <v>1191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435"/>
  <sheetViews>
    <sheetView zoomScale="110" zoomScaleNormal="110" workbookViewId="0">
      <selection activeCell="K19" sqref="K19"/>
    </sheetView>
  </sheetViews>
  <sheetFormatPr defaultRowHeight="14.5"/>
  <cols>
    <col min="2" max="2" width="11.54296875" bestFit="1" customWidth="1"/>
    <col min="3" max="3" width="7.7265625" bestFit="1" customWidth="1"/>
    <col min="4" max="4" width="7.1796875" bestFit="1" customWidth="1"/>
    <col min="5" max="5" width="8.453125" bestFit="1" customWidth="1"/>
    <col min="6" max="6" width="10.54296875" bestFit="1" customWidth="1"/>
    <col min="7" max="7" width="9.453125" bestFit="1" customWidth="1"/>
    <col min="8" max="8" width="13.54296875" bestFit="1" customWidth="1"/>
    <col min="11" max="11" width="10.7265625" bestFit="1" customWidth="1"/>
    <col min="22" max="22" width="9.7265625" bestFit="1" customWidth="1"/>
  </cols>
  <sheetData>
    <row r="1" spans="1:28">
      <c r="A1" t="s">
        <v>761</v>
      </c>
      <c r="B1" t="s">
        <v>50</v>
      </c>
      <c r="C1" t="s">
        <v>51</v>
      </c>
      <c r="D1" t="s">
        <v>52</v>
      </c>
      <c r="E1" t="s">
        <v>12</v>
      </c>
      <c r="F1" t="s">
        <v>53</v>
      </c>
      <c r="G1" t="s">
        <v>277</v>
      </c>
      <c r="H1" t="s">
        <v>55</v>
      </c>
      <c r="K1" s="102" t="s">
        <v>904</v>
      </c>
      <c r="L1" s="101" t="s">
        <v>910</v>
      </c>
    </row>
    <row r="2" spans="1:28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  <c r="K2" s="99"/>
      <c r="L2" s="99" t="s">
        <v>1004</v>
      </c>
      <c r="V2" s="3">
        <f ca="1">RANDBETWEEN(DATE(2019,1,1),DATE(2019,8,1))</f>
        <v>43538</v>
      </c>
      <c r="W2" t="str">
        <f ca="1">"C"&amp;TEXT(RANDBETWEEN(1,15),"00000")</f>
        <v>C00005</v>
      </c>
      <c r="X2" t="str">
        <f ca="1">CHOOSE(RANDBETWEEN(1,4),"sales ก","sales ข","sales ค","sales ง")</f>
        <v>sales ก</v>
      </c>
      <c r="Y2" t="s">
        <v>14</v>
      </c>
      <c r="Z2">
        <v>550</v>
      </c>
      <c r="AA2">
        <f ca="1">RANDBETWEEN(1,10)</f>
        <v>2</v>
      </c>
      <c r="AB2" t="str">
        <f ca="1">CHOOSE(RANDBETWEEN(1,2),"เงินสด","เครดิตการ์ด")</f>
        <v>เงินสด</v>
      </c>
    </row>
    <row r="3" spans="1:28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  <c r="L3" t="s">
        <v>1005</v>
      </c>
    </row>
    <row r="4" spans="1:28">
      <c r="A4" t="s">
        <v>329</v>
      </c>
      <c r="B4" s="3">
        <v>43102</v>
      </c>
      <c r="C4" t="s">
        <v>56</v>
      </c>
      <c r="D4" t="s">
        <v>57</v>
      </c>
      <c r="E4" t="s">
        <v>58</v>
      </c>
      <c r="F4">
        <v>399</v>
      </c>
      <c r="G4">
        <v>3</v>
      </c>
      <c r="H4" t="s">
        <v>59</v>
      </c>
      <c r="M4" t="s">
        <v>1006</v>
      </c>
    </row>
    <row r="5" spans="1:28">
      <c r="A5" t="s">
        <v>330</v>
      </c>
      <c r="B5" s="3">
        <v>43104</v>
      </c>
      <c r="C5" t="s">
        <v>64</v>
      </c>
      <c r="D5" t="s">
        <v>61</v>
      </c>
      <c r="E5" t="s">
        <v>62</v>
      </c>
      <c r="F5">
        <v>90</v>
      </c>
      <c r="G5">
        <v>4</v>
      </c>
      <c r="H5" t="s">
        <v>59</v>
      </c>
      <c r="L5" t="s">
        <v>1007</v>
      </c>
    </row>
    <row r="6" spans="1:28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  <c r="L6" t="s">
        <v>1008</v>
      </c>
    </row>
    <row r="7" spans="1:28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  <c r="L7" s="99" t="s">
        <v>1009</v>
      </c>
    </row>
    <row r="8" spans="1:28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  <c r="L8" s="99" t="s">
        <v>1010</v>
      </c>
    </row>
    <row r="9" spans="1:28">
      <c r="A9" t="s">
        <v>334</v>
      </c>
      <c r="B9" s="3">
        <v>43105</v>
      </c>
      <c r="C9" t="s">
        <v>75</v>
      </c>
      <c r="D9" t="s">
        <v>67</v>
      </c>
      <c r="E9" t="s">
        <v>14</v>
      </c>
      <c r="F9">
        <v>250</v>
      </c>
      <c r="G9">
        <v>2</v>
      </c>
      <c r="H9" t="s">
        <v>59</v>
      </c>
    </row>
    <row r="10" spans="1:28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  <c r="L10" t="s">
        <v>1013</v>
      </c>
    </row>
    <row r="11" spans="1:28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  <c r="M11" t="s">
        <v>1014</v>
      </c>
    </row>
    <row r="12" spans="1:28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  <c r="M12" t="s">
        <v>1011</v>
      </c>
    </row>
    <row r="13" spans="1:28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  <c r="M13" t="s">
        <v>1012</v>
      </c>
    </row>
    <row r="14" spans="1:28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</row>
    <row r="15" spans="1:28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</row>
    <row r="16" spans="1:28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</row>
    <row r="17" spans="1:8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</row>
    <row r="18" spans="1:8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</row>
    <row r="19" spans="1:8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</row>
    <row r="20" spans="1:8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</row>
    <row r="21" spans="1:8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</row>
    <row r="22" spans="1:8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</row>
    <row r="23" spans="1:8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</row>
    <row r="24" spans="1:8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</row>
    <row r="25" spans="1:8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</row>
    <row r="26" spans="1:8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</row>
    <row r="27" spans="1:8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</row>
    <row r="28" spans="1:8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</row>
    <row r="29" spans="1:8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</row>
    <row r="30" spans="1:8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</row>
    <row r="31" spans="1:8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</row>
    <row r="32" spans="1:8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</row>
    <row r="33" spans="1:8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</row>
    <row r="34" spans="1:8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</row>
    <row r="35" spans="1:8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</row>
    <row r="36" spans="1:8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</row>
    <row r="37" spans="1:8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</row>
    <row r="38" spans="1:8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</row>
    <row r="39" spans="1:8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</row>
    <row r="40" spans="1:8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</row>
    <row r="41" spans="1:8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</row>
    <row r="42" spans="1:8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</row>
    <row r="43" spans="1:8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</row>
    <row r="44" spans="1:8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</row>
    <row r="45" spans="1:8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</row>
    <row r="46" spans="1:8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</row>
    <row r="47" spans="1:8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</row>
    <row r="48" spans="1:8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</row>
    <row r="49" spans="1:8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</row>
    <row r="50" spans="1:8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</row>
    <row r="51" spans="1:8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</row>
    <row r="52" spans="1:8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</row>
    <row r="53" spans="1:8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</row>
    <row r="54" spans="1:8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</row>
    <row r="55" spans="1:8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</row>
    <row r="56" spans="1:8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</row>
    <row r="57" spans="1:8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</row>
    <row r="58" spans="1:8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</row>
    <row r="59" spans="1:8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</row>
    <row r="60" spans="1:8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</row>
    <row r="61" spans="1:8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</row>
    <row r="62" spans="1:8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</row>
    <row r="63" spans="1:8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</row>
    <row r="64" spans="1:8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</row>
    <row r="65" spans="1:8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</row>
    <row r="66" spans="1:8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</row>
    <row r="67" spans="1:8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</row>
    <row r="68" spans="1:8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</row>
    <row r="69" spans="1:8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</row>
    <row r="70" spans="1:8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</row>
    <row r="71" spans="1:8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</row>
    <row r="72" spans="1:8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</row>
    <row r="73" spans="1:8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</row>
    <row r="74" spans="1:8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</row>
    <row r="75" spans="1:8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</row>
    <row r="76" spans="1:8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</row>
    <row r="77" spans="1:8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</row>
    <row r="78" spans="1:8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</row>
    <row r="79" spans="1:8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</row>
    <row r="80" spans="1:8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</row>
    <row r="81" spans="1:8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</row>
    <row r="82" spans="1:8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</row>
    <row r="83" spans="1:8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</row>
    <row r="84" spans="1:8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</row>
    <row r="85" spans="1:8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</row>
    <row r="86" spans="1:8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</row>
    <row r="87" spans="1:8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</row>
    <row r="88" spans="1:8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</row>
    <row r="89" spans="1:8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</row>
    <row r="90" spans="1:8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</row>
    <row r="91" spans="1:8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</row>
    <row r="92" spans="1:8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</row>
    <row r="93" spans="1:8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</row>
    <row r="94" spans="1:8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</row>
    <row r="95" spans="1:8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</row>
    <row r="96" spans="1:8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</row>
    <row r="97" spans="1:8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</row>
    <row r="98" spans="1:8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</row>
    <row r="99" spans="1:8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</row>
    <row r="100" spans="1:8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</row>
    <row r="101" spans="1:8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</row>
    <row r="102" spans="1:8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</row>
    <row r="103" spans="1:8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</row>
    <row r="104" spans="1:8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</row>
    <row r="105" spans="1:8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</row>
    <row r="106" spans="1:8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</row>
    <row r="107" spans="1:8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</row>
    <row r="108" spans="1:8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</row>
    <row r="109" spans="1:8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</row>
    <row r="110" spans="1:8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</row>
    <row r="111" spans="1:8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</row>
    <row r="112" spans="1:8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</row>
    <row r="113" spans="1:8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</row>
    <row r="114" spans="1:8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</row>
    <row r="115" spans="1:8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</row>
    <row r="116" spans="1:8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</row>
    <row r="117" spans="1:8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</row>
    <row r="118" spans="1:8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</row>
    <row r="119" spans="1:8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</row>
    <row r="120" spans="1:8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</row>
    <row r="121" spans="1:8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</row>
    <row r="122" spans="1:8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</row>
    <row r="123" spans="1:8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</row>
    <row r="124" spans="1:8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</row>
    <row r="125" spans="1:8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</row>
    <row r="126" spans="1:8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</row>
    <row r="127" spans="1:8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</row>
    <row r="128" spans="1:8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</row>
    <row r="129" spans="1:8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</row>
    <row r="130" spans="1:8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</row>
    <row r="131" spans="1:8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</row>
    <row r="132" spans="1:8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</row>
    <row r="133" spans="1:8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</row>
    <row r="134" spans="1:8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</row>
    <row r="135" spans="1:8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</row>
    <row r="136" spans="1:8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</row>
    <row r="137" spans="1:8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</row>
    <row r="138" spans="1:8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</row>
    <row r="139" spans="1:8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</row>
    <row r="140" spans="1:8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</row>
    <row r="141" spans="1:8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</row>
    <row r="142" spans="1:8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</row>
    <row r="143" spans="1:8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</row>
    <row r="144" spans="1:8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</row>
    <row r="145" spans="1:8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</row>
    <row r="146" spans="1:8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</row>
    <row r="147" spans="1:8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</row>
    <row r="148" spans="1:8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</row>
    <row r="149" spans="1:8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</row>
    <row r="150" spans="1:8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</row>
    <row r="151" spans="1:8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</row>
    <row r="152" spans="1:8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</row>
    <row r="153" spans="1:8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</row>
    <row r="154" spans="1:8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</row>
    <row r="155" spans="1:8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</row>
    <row r="156" spans="1:8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</row>
    <row r="157" spans="1:8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</row>
    <row r="158" spans="1:8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</row>
    <row r="159" spans="1:8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</row>
    <row r="160" spans="1:8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</row>
    <row r="161" spans="1:8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</row>
    <row r="162" spans="1:8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</row>
    <row r="163" spans="1:8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</row>
    <row r="164" spans="1:8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</row>
    <row r="165" spans="1:8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</row>
    <row r="166" spans="1:8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</row>
    <row r="167" spans="1:8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</row>
    <row r="168" spans="1:8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</row>
    <row r="169" spans="1:8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</row>
    <row r="170" spans="1:8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</row>
    <row r="171" spans="1:8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</row>
    <row r="172" spans="1:8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</row>
    <row r="173" spans="1:8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</row>
    <row r="174" spans="1:8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</row>
    <row r="175" spans="1:8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</row>
    <row r="176" spans="1:8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</row>
    <row r="177" spans="1:8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</row>
    <row r="178" spans="1:8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</row>
    <row r="179" spans="1:8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</row>
    <row r="180" spans="1:8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</row>
    <row r="181" spans="1:8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</row>
    <row r="182" spans="1:8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</row>
    <row r="183" spans="1:8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</row>
    <row r="184" spans="1:8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</row>
    <row r="185" spans="1:8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</row>
    <row r="186" spans="1:8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</row>
    <row r="187" spans="1:8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</row>
    <row r="188" spans="1:8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</row>
    <row r="189" spans="1:8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</row>
    <row r="190" spans="1:8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</row>
    <row r="191" spans="1:8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</row>
    <row r="192" spans="1:8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</row>
    <row r="193" spans="1:8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</row>
    <row r="194" spans="1:8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</row>
    <row r="195" spans="1:8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</row>
    <row r="196" spans="1:8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</row>
    <row r="197" spans="1:8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</row>
    <row r="198" spans="1:8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</row>
    <row r="199" spans="1:8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</row>
    <row r="200" spans="1:8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</row>
    <row r="201" spans="1:8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</row>
    <row r="202" spans="1:8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</row>
    <row r="203" spans="1:8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</row>
    <row r="204" spans="1:8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</row>
    <row r="205" spans="1:8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</row>
    <row r="206" spans="1:8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</row>
    <row r="207" spans="1:8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</row>
    <row r="208" spans="1:8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</row>
    <row r="209" spans="1:8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</row>
    <row r="210" spans="1:8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</row>
    <row r="211" spans="1:8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</row>
    <row r="212" spans="1:8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</row>
    <row r="213" spans="1:8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</row>
    <row r="214" spans="1:8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</row>
    <row r="215" spans="1:8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</row>
    <row r="216" spans="1:8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</row>
    <row r="217" spans="1:8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</row>
    <row r="218" spans="1:8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</row>
    <row r="219" spans="1:8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</row>
    <row r="220" spans="1:8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</row>
    <row r="221" spans="1:8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</row>
    <row r="222" spans="1:8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</row>
    <row r="223" spans="1:8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</row>
    <row r="224" spans="1:8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</row>
    <row r="225" spans="1:8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</row>
    <row r="226" spans="1:8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</row>
    <row r="227" spans="1:8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</row>
    <row r="228" spans="1:8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</row>
    <row r="229" spans="1:8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</row>
    <row r="230" spans="1:8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</row>
    <row r="231" spans="1:8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</row>
    <row r="232" spans="1:8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</row>
    <row r="233" spans="1:8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</row>
    <row r="234" spans="1:8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</row>
    <row r="235" spans="1:8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</row>
    <row r="236" spans="1:8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</row>
    <row r="237" spans="1:8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</row>
    <row r="238" spans="1:8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</row>
    <row r="239" spans="1:8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</row>
    <row r="240" spans="1:8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</row>
    <row r="241" spans="1:8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</row>
    <row r="242" spans="1:8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</row>
    <row r="243" spans="1:8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</row>
    <row r="244" spans="1:8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</row>
    <row r="245" spans="1:8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</row>
    <row r="246" spans="1:8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</row>
    <row r="247" spans="1:8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</row>
    <row r="248" spans="1:8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</row>
    <row r="249" spans="1:8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</row>
    <row r="250" spans="1:8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</row>
    <row r="251" spans="1:8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</row>
    <row r="252" spans="1:8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</row>
    <row r="253" spans="1:8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</row>
    <row r="254" spans="1:8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</row>
    <row r="255" spans="1:8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</row>
    <row r="256" spans="1:8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</row>
    <row r="257" spans="1:8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</row>
    <row r="258" spans="1:8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</row>
    <row r="259" spans="1:8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</row>
    <row r="260" spans="1:8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</row>
    <row r="261" spans="1:8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</row>
    <row r="262" spans="1:8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</row>
    <row r="263" spans="1:8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</row>
    <row r="264" spans="1:8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</row>
    <row r="265" spans="1:8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</row>
    <row r="266" spans="1:8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</row>
    <row r="267" spans="1:8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</row>
    <row r="268" spans="1:8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</row>
    <row r="269" spans="1:8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</row>
    <row r="270" spans="1:8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</row>
    <row r="271" spans="1:8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</row>
    <row r="272" spans="1:8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</row>
    <row r="273" spans="1:8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</row>
    <row r="274" spans="1:8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</row>
    <row r="275" spans="1:8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</row>
    <row r="276" spans="1:8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</row>
    <row r="277" spans="1:8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</row>
    <row r="278" spans="1:8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</row>
    <row r="279" spans="1:8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</row>
    <row r="280" spans="1:8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</row>
    <row r="281" spans="1:8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</row>
    <row r="282" spans="1:8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</row>
    <row r="283" spans="1:8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</row>
    <row r="284" spans="1:8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</row>
    <row r="285" spans="1:8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</row>
    <row r="286" spans="1:8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</row>
    <row r="287" spans="1:8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</row>
    <row r="288" spans="1:8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</row>
    <row r="289" spans="1:8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</row>
    <row r="290" spans="1:8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</row>
    <row r="291" spans="1:8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</row>
    <row r="292" spans="1:8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</row>
    <row r="293" spans="1:8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</row>
    <row r="294" spans="1:8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</row>
    <row r="295" spans="1:8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</row>
    <row r="296" spans="1:8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</row>
    <row r="297" spans="1:8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</row>
    <row r="298" spans="1:8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</row>
    <row r="299" spans="1:8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</row>
    <row r="300" spans="1:8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</row>
    <row r="301" spans="1:8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</row>
    <row r="302" spans="1:8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</row>
    <row r="303" spans="1:8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</row>
    <row r="304" spans="1:8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</row>
    <row r="305" spans="1:8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</row>
    <row r="306" spans="1:8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</row>
    <row r="307" spans="1:8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</row>
    <row r="308" spans="1:8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</row>
    <row r="309" spans="1:8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</row>
    <row r="310" spans="1:8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</row>
    <row r="311" spans="1:8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</row>
    <row r="312" spans="1:8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</row>
    <row r="313" spans="1:8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</row>
    <row r="314" spans="1:8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</row>
    <row r="315" spans="1:8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</row>
    <row r="316" spans="1:8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</row>
    <row r="317" spans="1:8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</row>
    <row r="318" spans="1:8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</row>
    <row r="319" spans="1:8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</row>
    <row r="320" spans="1:8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</row>
    <row r="321" spans="1:8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</row>
    <row r="322" spans="1:8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</row>
    <row r="323" spans="1:8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</row>
    <row r="324" spans="1:8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</row>
    <row r="325" spans="1:8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</row>
    <row r="326" spans="1:8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</row>
    <row r="327" spans="1:8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</row>
    <row r="328" spans="1:8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</row>
    <row r="329" spans="1:8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</row>
    <row r="330" spans="1:8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</row>
    <row r="331" spans="1:8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</row>
    <row r="332" spans="1:8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</row>
    <row r="333" spans="1:8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</row>
    <row r="334" spans="1:8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</row>
    <row r="335" spans="1:8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</row>
    <row r="336" spans="1:8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</row>
    <row r="337" spans="1:8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</row>
    <row r="338" spans="1:8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</row>
    <row r="339" spans="1:8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</row>
    <row r="340" spans="1:8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</row>
    <row r="341" spans="1:8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</row>
    <row r="342" spans="1:8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</row>
    <row r="343" spans="1:8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</row>
    <row r="344" spans="1:8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</row>
    <row r="345" spans="1:8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</row>
    <row r="346" spans="1:8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</row>
    <row r="347" spans="1:8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</row>
    <row r="348" spans="1:8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</row>
    <row r="349" spans="1:8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</row>
    <row r="350" spans="1:8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</row>
    <row r="351" spans="1:8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</row>
    <row r="352" spans="1:8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</row>
    <row r="353" spans="1:8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</row>
    <row r="354" spans="1:8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</row>
    <row r="355" spans="1:8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</row>
    <row r="356" spans="1:8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</row>
    <row r="357" spans="1:8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</row>
    <row r="358" spans="1:8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</row>
    <row r="359" spans="1:8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</row>
    <row r="360" spans="1:8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</row>
    <row r="361" spans="1:8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</row>
    <row r="362" spans="1:8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</row>
    <row r="363" spans="1:8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</row>
    <row r="364" spans="1:8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</row>
    <row r="365" spans="1:8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</row>
    <row r="366" spans="1:8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</row>
    <row r="367" spans="1:8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</row>
    <row r="368" spans="1:8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</row>
    <row r="369" spans="1:8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</row>
    <row r="370" spans="1:8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</row>
    <row r="371" spans="1:8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</row>
    <row r="372" spans="1:8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</row>
    <row r="373" spans="1:8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</row>
    <row r="374" spans="1:8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</row>
    <row r="375" spans="1:8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</row>
    <row r="376" spans="1:8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</row>
    <row r="377" spans="1:8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</row>
    <row r="378" spans="1:8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</row>
    <row r="379" spans="1:8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</row>
    <row r="380" spans="1:8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</row>
    <row r="381" spans="1:8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</row>
    <row r="382" spans="1:8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</row>
    <row r="383" spans="1:8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</row>
    <row r="384" spans="1:8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</row>
    <row r="385" spans="1:8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</row>
    <row r="386" spans="1:8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</row>
    <row r="387" spans="1:8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</row>
    <row r="388" spans="1:8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</row>
    <row r="389" spans="1:8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</row>
    <row r="390" spans="1:8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</row>
    <row r="391" spans="1:8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</row>
    <row r="392" spans="1:8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</row>
    <row r="393" spans="1:8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</row>
    <row r="394" spans="1:8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</row>
    <row r="395" spans="1:8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</row>
    <row r="396" spans="1:8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</row>
    <row r="397" spans="1:8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</row>
    <row r="398" spans="1:8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</row>
    <row r="399" spans="1:8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</row>
    <row r="400" spans="1:8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</row>
    <row r="401" spans="1:8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</row>
    <row r="402" spans="1:8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</row>
    <row r="403" spans="1:8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</row>
    <row r="404" spans="1:8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</row>
    <row r="405" spans="1:8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</row>
    <row r="406" spans="1:8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</row>
    <row r="407" spans="1:8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</row>
    <row r="408" spans="1:8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</row>
    <row r="409" spans="1:8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</row>
    <row r="410" spans="1:8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</row>
    <row r="411" spans="1:8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</row>
    <row r="412" spans="1:8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</row>
    <row r="413" spans="1:8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</row>
    <row r="414" spans="1:8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</row>
    <row r="415" spans="1:8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</row>
    <row r="416" spans="1:8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</row>
    <row r="417" spans="1:8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</row>
    <row r="418" spans="1:8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</row>
    <row r="419" spans="1:8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</row>
    <row r="420" spans="1:8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</row>
    <row r="421" spans="1:8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</row>
    <row r="422" spans="1:8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</row>
    <row r="423" spans="1:8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</row>
    <row r="424" spans="1:8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</row>
    <row r="425" spans="1:8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</row>
    <row r="426" spans="1:8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</row>
    <row r="427" spans="1:8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</row>
    <row r="428" spans="1:8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</row>
    <row r="429" spans="1:8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</row>
    <row r="430" spans="1:8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</row>
    <row r="431" spans="1:8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</row>
    <row r="432" spans="1:8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</row>
    <row r="433" spans="1:8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</row>
    <row r="434" spans="1:8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</row>
    <row r="435" spans="1:8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CB7D-1D73-4379-927D-AF9DF2272A3B}">
  <dimension ref="A1:K12"/>
  <sheetViews>
    <sheetView zoomScale="110" zoomScaleNormal="110" workbookViewId="0">
      <selection activeCell="K19" sqref="K19"/>
    </sheetView>
  </sheetViews>
  <sheetFormatPr defaultRowHeight="14.5"/>
  <cols>
    <col min="2" max="2" width="11.54296875" bestFit="1" customWidth="1"/>
    <col min="3" max="3" width="7.7265625" bestFit="1" customWidth="1"/>
    <col min="4" max="4" width="7.1796875" bestFit="1" customWidth="1"/>
  </cols>
  <sheetData>
    <row r="1" spans="1:11">
      <c r="A1" s="2" t="s">
        <v>761</v>
      </c>
      <c r="B1" s="2" t="s">
        <v>50</v>
      </c>
      <c r="C1" s="2" t="s">
        <v>51</v>
      </c>
      <c r="D1" s="2" t="s">
        <v>52</v>
      </c>
      <c r="H1" s="2" t="s">
        <v>761</v>
      </c>
      <c r="I1" s="2" t="s">
        <v>50</v>
      </c>
      <c r="J1" s="2" t="s">
        <v>51</v>
      </c>
      <c r="K1" s="2" t="s">
        <v>52</v>
      </c>
    </row>
    <row r="2" spans="1:11">
      <c r="A2" t="s">
        <v>327</v>
      </c>
      <c r="B2" s="3">
        <v>43101</v>
      </c>
      <c r="C2" t="s">
        <v>71</v>
      </c>
      <c r="D2" t="s">
        <v>61</v>
      </c>
      <c r="H2" t="s">
        <v>327</v>
      </c>
      <c r="I2" s="3">
        <v>43101</v>
      </c>
      <c r="J2" t="s">
        <v>71</v>
      </c>
      <c r="K2" t="s">
        <v>61</v>
      </c>
    </row>
    <row r="3" spans="1:11">
      <c r="A3" t="s">
        <v>328</v>
      </c>
      <c r="B3" s="3">
        <v>43101</v>
      </c>
      <c r="C3" t="s">
        <v>66</v>
      </c>
      <c r="D3" t="s">
        <v>61</v>
      </c>
    </row>
    <row r="4" spans="1:11">
      <c r="A4" t="s">
        <v>329</v>
      </c>
      <c r="B4" s="3">
        <v>43102</v>
      </c>
      <c r="C4" t="s">
        <v>56</v>
      </c>
      <c r="D4" t="s">
        <v>57</v>
      </c>
      <c r="H4" t="s">
        <v>328</v>
      </c>
      <c r="I4" s="3">
        <v>43101</v>
      </c>
      <c r="J4" t="s">
        <v>66</v>
      </c>
      <c r="K4" t="s">
        <v>61</v>
      </c>
    </row>
    <row r="5" spans="1:11">
      <c r="A5" t="s">
        <v>330</v>
      </c>
      <c r="B5" s="3">
        <v>43104</v>
      </c>
      <c r="C5" t="s">
        <v>64</v>
      </c>
      <c r="D5" t="s">
        <v>61</v>
      </c>
    </row>
    <row r="6" spans="1:11">
      <c r="A6" t="s">
        <v>331</v>
      </c>
      <c r="B6" s="3">
        <v>43104</v>
      </c>
      <c r="C6" t="s">
        <v>72</v>
      </c>
      <c r="D6" t="s">
        <v>67</v>
      </c>
      <c r="H6" t="s">
        <v>329</v>
      </c>
      <c r="I6" s="3">
        <v>43102</v>
      </c>
      <c r="J6" t="s">
        <v>56</v>
      </c>
      <c r="K6" t="s">
        <v>57</v>
      </c>
    </row>
    <row r="7" spans="1:11">
      <c r="A7" t="s">
        <v>332</v>
      </c>
      <c r="B7" s="3">
        <v>43104</v>
      </c>
      <c r="C7" t="s">
        <v>64</v>
      </c>
      <c r="D7" t="s">
        <v>57</v>
      </c>
    </row>
    <row r="8" spans="1:11">
      <c r="H8" t="s">
        <v>330</v>
      </c>
      <c r="I8" s="3">
        <v>43104</v>
      </c>
      <c r="J8" t="s">
        <v>64</v>
      </c>
      <c r="K8" t="s">
        <v>61</v>
      </c>
    </row>
    <row r="10" spans="1:11">
      <c r="H10" t="s">
        <v>331</v>
      </c>
      <c r="I10" s="3">
        <v>43104</v>
      </c>
      <c r="J10" t="s">
        <v>72</v>
      </c>
      <c r="K10" t="s">
        <v>67</v>
      </c>
    </row>
    <row r="12" spans="1:11">
      <c r="H12" t="s">
        <v>332</v>
      </c>
      <c r="I12" s="3">
        <v>43104</v>
      </c>
      <c r="J12" t="s">
        <v>64</v>
      </c>
      <c r="K12" t="s">
        <v>57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0897-D09F-41D1-AE8D-C8277F40DD48}">
  <dimension ref="A1:N435"/>
  <sheetViews>
    <sheetView workbookViewId="0"/>
  </sheetViews>
  <sheetFormatPr defaultRowHeight="14.5"/>
  <cols>
    <col min="1" max="1" width="12.81640625" style="43" customWidth="1"/>
    <col min="2" max="2" width="10.7265625" style="99" bestFit="1" customWidth="1"/>
    <col min="3" max="3" width="8.7265625" style="99" customWidth="1"/>
    <col min="4" max="4" width="8.54296875" style="99" customWidth="1"/>
    <col min="5" max="5" width="8.453125" style="99" bestFit="1" customWidth="1"/>
    <col min="6" max="6" width="12.90625" style="99" customWidth="1"/>
    <col min="7" max="7" width="11.81640625" style="99" customWidth="1"/>
    <col min="8" max="8" width="16.36328125" style="99" customWidth="1"/>
    <col min="9" max="9" width="10.6328125" style="99" customWidth="1"/>
    <col min="10" max="12" width="8.7265625" style="99"/>
    <col min="13" max="13" width="11.26953125" style="99" customWidth="1"/>
    <col min="14" max="16384" width="8.7265625" style="99"/>
  </cols>
  <sheetData>
    <row r="1" spans="1:14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</row>
    <row r="2" spans="1:14">
      <c r="A2" s="99" t="s">
        <v>327</v>
      </c>
      <c r="B2" s="3">
        <v>43101</v>
      </c>
      <c r="C2" s="99" t="s">
        <v>71</v>
      </c>
      <c r="D2" s="99" t="s">
        <v>61</v>
      </c>
      <c r="E2" s="99" t="s">
        <v>62</v>
      </c>
      <c r="F2" s="99">
        <v>90</v>
      </c>
      <c r="G2" s="99">
        <v>6</v>
      </c>
      <c r="H2" s="99" t="s">
        <v>59</v>
      </c>
      <c r="M2" s="102" t="s">
        <v>904</v>
      </c>
      <c r="N2" s="101" t="s">
        <v>910</v>
      </c>
    </row>
    <row r="3" spans="1:14">
      <c r="A3" s="99" t="s">
        <v>328</v>
      </c>
      <c r="B3" s="3">
        <v>43101</v>
      </c>
      <c r="C3" s="99" t="s">
        <v>66</v>
      </c>
      <c r="D3" s="99" t="s">
        <v>61</v>
      </c>
      <c r="E3" s="99" t="s">
        <v>76</v>
      </c>
      <c r="F3" s="99">
        <v>190</v>
      </c>
      <c r="G3" s="99">
        <v>1</v>
      </c>
      <c r="H3" s="99" t="s">
        <v>63</v>
      </c>
      <c r="M3" s="2" t="s">
        <v>1032</v>
      </c>
    </row>
    <row r="4" spans="1:14">
      <c r="A4" s="99" t="s">
        <v>329</v>
      </c>
      <c r="B4" s="3">
        <v>43102</v>
      </c>
      <c r="C4" s="99" t="s">
        <v>56</v>
      </c>
      <c r="D4" s="99" t="s">
        <v>57</v>
      </c>
      <c r="E4" s="99" t="s">
        <v>58</v>
      </c>
      <c r="F4" s="99">
        <v>399</v>
      </c>
      <c r="G4" s="99">
        <v>3</v>
      </c>
      <c r="H4" s="99" t="s">
        <v>59</v>
      </c>
      <c r="N4" s="99" t="s">
        <v>1033</v>
      </c>
    </row>
    <row r="5" spans="1:14">
      <c r="A5" s="99" t="s">
        <v>330</v>
      </c>
      <c r="B5" s="3">
        <v>43104</v>
      </c>
      <c r="C5" s="99" t="s">
        <v>64</v>
      </c>
      <c r="D5" s="99" t="s">
        <v>61</v>
      </c>
      <c r="E5" s="99" t="s">
        <v>62</v>
      </c>
      <c r="F5" s="99">
        <v>90</v>
      </c>
      <c r="G5" s="99">
        <v>4</v>
      </c>
      <c r="H5" s="99" t="s">
        <v>59</v>
      </c>
      <c r="N5" s="99" t="s">
        <v>1034</v>
      </c>
    </row>
    <row r="6" spans="1:14">
      <c r="A6" s="99" t="s">
        <v>331</v>
      </c>
      <c r="B6" s="3">
        <v>43104</v>
      </c>
      <c r="C6" s="99" t="s">
        <v>72</v>
      </c>
      <c r="D6" s="99" t="s">
        <v>67</v>
      </c>
      <c r="E6" s="99" t="s">
        <v>14</v>
      </c>
      <c r="F6" s="99">
        <v>250</v>
      </c>
      <c r="G6" s="99">
        <v>1</v>
      </c>
      <c r="H6" s="99" t="s">
        <v>59</v>
      </c>
      <c r="N6" s="99" t="s">
        <v>1035</v>
      </c>
    </row>
    <row r="7" spans="1:14">
      <c r="A7" s="99" t="s">
        <v>332</v>
      </c>
      <c r="B7" s="3">
        <v>43104</v>
      </c>
      <c r="C7" s="99" t="s">
        <v>64</v>
      </c>
      <c r="D7" s="99" t="s">
        <v>57</v>
      </c>
      <c r="E7" s="99" t="s">
        <v>62</v>
      </c>
      <c r="F7" s="99">
        <v>40</v>
      </c>
      <c r="G7" s="99">
        <v>3</v>
      </c>
      <c r="H7" s="99" t="s">
        <v>63</v>
      </c>
      <c r="N7" s="99" t="s">
        <v>1036</v>
      </c>
    </row>
    <row r="8" spans="1:14">
      <c r="A8" s="99" t="s">
        <v>333</v>
      </c>
      <c r="B8" s="3">
        <v>43104</v>
      </c>
      <c r="C8" s="99" t="s">
        <v>56</v>
      </c>
      <c r="D8" s="99" t="s">
        <v>57</v>
      </c>
      <c r="E8" s="99" t="s">
        <v>76</v>
      </c>
      <c r="F8" s="99">
        <v>250</v>
      </c>
      <c r="G8" s="99">
        <v>3</v>
      </c>
      <c r="H8" s="99" t="s">
        <v>59</v>
      </c>
      <c r="N8" s="99" t="s">
        <v>1037</v>
      </c>
    </row>
    <row r="9" spans="1:14">
      <c r="A9" s="99" t="s">
        <v>334</v>
      </c>
      <c r="B9" s="3">
        <v>43105</v>
      </c>
      <c r="C9" s="99" t="s">
        <v>75</v>
      </c>
      <c r="D9" s="99" t="s">
        <v>67</v>
      </c>
      <c r="E9" s="99" t="s">
        <v>14</v>
      </c>
      <c r="F9" s="99">
        <v>250</v>
      </c>
      <c r="G9" s="99">
        <v>2</v>
      </c>
      <c r="H9" s="99" t="s">
        <v>59</v>
      </c>
      <c r="N9" s="99" t="s">
        <v>1038</v>
      </c>
    </row>
    <row r="10" spans="1:14">
      <c r="A10" s="99" t="s">
        <v>335</v>
      </c>
      <c r="B10" s="3">
        <v>43106</v>
      </c>
      <c r="C10" s="99" t="s">
        <v>56</v>
      </c>
      <c r="D10" s="99" t="s">
        <v>67</v>
      </c>
      <c r="E10" s="99" t="s">
        <v>14</v>
      </c>
      <c r="F10" s="99">
        <v>250</v>
      </c>
      <c r="G10" s="99">
        <v>1</v>
      </c>
      <c r="H10" s="99" t="s">
        <v>59</v>
      </c>
    </row>
    <row r="11" spans="1:14">
      <c r="A11" s="99" t="s">
        <v>336</v>
      </c>
      <c r="B11" s="3">
        <v>43106</v>
      </c>
      <c r="C11" s="99" t="s">
        <v>64</v>
      </c>
      <c r="D11" s="99" t="s">
        <v>57</v>
      </c>
      <c r="E11" s="99" t="s">
        <v>14</v>
      </c>
      <c r="F11" s="99">
        <v>190</v>
      </c>
      <c r="G11" s="99">
        <v>1</v>
      </c>
      <c r="H11" s="99" t="s">
        <v>63</v>
      </c>
    </row>
    <row r="12" spans="1:14">
      <c r="A12" s="99" t="s">
        <v>337</v>
      </c>
      <c r="B12" s="3">
        <v>43108</v>
      </c>
      <c r="C12" s="99" t="s">
        <v>64</v>
      </c>
      <c r="D12" s="99" t="s">
        <v>61</v>
      </c>
      <c r="E12" s="99" t="s">
        <v>76</v>
      </c>
      <c r="F12" s="99">
        <v>250</v>
      </c>
      <c r="G12" s="99">
        <v>2</v>
      </c>
      <c r="H12" s="99" t="s">
        <v>63</v>
      </c>
    </row>
    <row r="13" spans="1:14">
      <c r="A13" s="99" t="s">
        <v>338</v>
      </c>
      <c r="B13" s="3">
        <v>43111</v>
      </c>
      <c r="C13" s="99" t="s">
        <v>78</v>
      </c>
      <c r="D13" s="99" t="s">
        <v>57</v>
      </c>
      <c r="E13" s="99" t="s">
        <v>14</v>
      </c>
      <c r="F13" s="99">
        <v>250</v>
      </c>
      <c r="G13" s="99">
        <v>1</v>
      </c>
      <c r="H13" s="99" t="s">
        <v>59</v>
      </c>
    </row>
    <row r="14" spans="1:14">
      <c r="A14" s="99" t="s">
        <v>339</v>
      </c>
      <c r="B14" s="3">
        <v>43112</v>
      </c>
      <c r="C14" s="99" t="s">
        <v>60</v>
      </c>
      <c r="D14" s="99" t="s">
        <v>67</v>
      </c>
      <c r="E14" s="99" t="s">
        <v>62</v>
      </c>
      <c r="F14" s="99">
        <v>40</v>
      </c>
      <c r="G14" s="99">
        <v>5</v>
      </c>
      <c r="H14" s="99" t="s">
        <v>63</v>
      </c>
    </row>
    <row r="15" spans="1:14">
      <c r="A15" s="99" t="s">
        <v>340</v>
      </c>
      <c r="B15" s="3">
        <v>43112</v>
      </c>
      <c r="C15" s="99" t="s">
        <v>66</v>
      </c>
      <c r="D15" s="99" t="s">
        <v>67</v>
      </c>
      <c r="E15" s="99" t="s">
        <v>58</v>
      </c>
      <c r="F15" s="99">
        <v>299</v>
      </c>
      <c r="G15" s="99">
        <v>2</v>
      </c>
      <c r="H15" s="99" t="s">
        <v>59</v>
      </c>
    </row>
    <row r="16" spans="1:14">
      <c r="A16" s="99" t="s">
        <v>341</v>
      </c>
      <c r="B16" s="3">
        <v>43115</v>
      </c>
      <c r="C16" s="99" t="s">
        <v>68</v>
      </c>
      <c r="D16" s="99" t="s">
        <v>61</v>
      </c>
      <c r="E16" s="99" t="s">
        <v>62</v>
      </c>
      <c r="F16" s="99">
        <v>90</v>
      </c>
      <c r="G16" s="99">
        <v>4</v>
      </c>
      <c r="H16" s="99" t="s">
        <v>59</v>
      </c>
    </row>
    <row r="17" spans="1:8">
      <c r="A17" s="99" t="s">
        <v>342</v>
      </c>
      <c r="B17" s="3">
        <v>43120</v>
      </c>
      <c r="C17" s="99" t="s">
        <v>68</v>
      </c>
      <c r="D17" s="99" t="s">
        <v>69</v>
      </c>
      <c r="E17" s="99" t="s">
        <v>62</v>
      </c>
      <c r="F17" s="99">
        <v>90</v>
      </c>
      <c r="G17" s="99">
        <v>4</v>
      </c>
      <c r="H17" s="99" t="s">
        <v>59</v>
      </c>
    </row>
    <row r="18" spans="1:8">
      <c r="A18" s="99" t="s">
        <v>343</v>
      </c>
      <c r="B18" s="3">
        <v>43124</v>
      </c>
      <c r="C18" s="99" t="s">
        <v>66</v>
      </c>
      <c r="D18" s="99" t="s">
        <v>61</v>
      </c>
      <c r="E18" s="99" t="s">
        <v>76</v>
      </c>
      <c r="F18" s="99">
        <v>250</v>
      </c>
      <c r="G18" s="99">
        <v>2</v>
      </c>
      <c r="H18" s="99" t="s">
        <v>63</v>
      </c>
    </row>
    <row r="19" spans="1:8">
      <c r="A19" s="99" t="s">
        <v>344</v>
      </c>
      <c r="B19" s="3">
        <v>43128</v>
      </c>
      <c r="C19" s="99" t="s">
        <v>70</v>
      </c>
      <c r="D19" s="99" t="s">
        <v>61</v>
      </c>
      <c r="E19" s="99" t="s">
        <v>62</v>
      </c>
      <c r="F19" s="99">
        <v>40</v>
      </c>
      <c r="G19" s="99">
        <v>5</v>
      </c>
      <c r="H19" s="99" t="s">
        <v>59</v>
      </c>
    </row>
    <row r="20" spans="1:8">
      <c r="A20" s="99" t="s">
        <v>345</v>
      </c>
      <c r="B20" s="3">
        <v>43130</v>
      </c>
      <c r="C20" s="99" t="s">
        <v>70</v>
      </c>
      <c r="D20" s="99" t="s">
        <v>57</v>
      </c>
      <c r="E20" s="99" t="s">
        <v>62</v>
      </c>
      <c r="F20" s="99">
        <v>40</v>
      </c>
      <c r="G20" s="99">
        <v>5</v>
      </c>
      <c r="H20" s="99" t="s">
        <v>59</v>
      </c>
    </row>
    <row r="21" spans="1:8">
      <c r="A21" s="99" t="s">
        <v>346</v>
      </c>
      <c r="B21" s="3">
        <v>43131</v>
      </c>
      <c r="C21" s="99" t="s">
        <v>78</v>
      </c>
      <c r="D21" s="99" t="s">
        <v>61</v>
      </c>
      <c r="E21" s="99" t="s">
        <v>58</v>
      </c>
      <c r="F21" s="99">
        <v>299</v>
      </c>
      <c r="G21" s="99">
        <v>1</v>
      </c>
      <c r="H21" s="99" t="s">
        <v>59</v>
      </c>
    </row>
    <row r="22" spans="1:8">
      <c r="A22" s="99" t="s">
        <v>347</v>
      </c>
      <c r="B22" s="3">
        <v>43132</v>
      </c>
      <c r="C22" s="99" t="s">
        <v>72</v>
      </c>
      <c r="D22" s="99" t="s">
        <v>57</v>
      </c>
      <c r="E22" s="99" t="s">
        <v>62</v>
      </c>
      <c r="F22" s="99">
        <v>40</v>
      </c>
      <c r="G22" s="99">
        <v>2</v>
      </c>
      <c r="H22" s="99" t="s">
        <v>63</v>
      </c>
    </row>
    <row r="23" spans="1:8">
      <c r="A23" s="99" t="s">
        <v>348</v>
      </c>
      <c r="B23" s="3">
        <v>43132</v>
      </c>
      <c r="C23" s="99" t="s">
        <v>56</v>
      </c>
      <c r="D23" s="99" t="s">
        <v>67</v>
      </c>
      <c r="E23" s="99" t="s">
        <v>14</v>
      </c>
      <c r="F23" s="99">
        <v>190</v>
      </c>
      <c r="G23" s="99">
        <v>2</v>
      </c>
      <c r="H23" s="99" t="s">
        <v>59</v>
      </c>
    </row>
    <row r="24" spans="1:8">
      <c r="A24" s="99" t="s">
        <v>349</v>
      </c>
      <c r="B24" s="3">
        <v>43134</v>
      </c>
      <c r="C24" s="99" t="s">
        <v>71</v>
      </c>
      <c r="D24" s="99" t="s">
        <v>61</v>
      </c>
      <c r="E24" s="99" t="s">
        <v>62</v>
      </c>
      <c r="F24" s="99">
        <v>90</v>
      </c>
      <c r="G24" s="99">
        <v>4</v>
      </c>
      <c r="H24" s="99" t="s">
        <v>59</v>
      </c>
    </row>
    <row r="25" spans="1:8">
      <c r="A25" s="99" t="s">
        <v>350</v>
      </c>
      <c r="B25" s="3">
        <v>43135</v>
      </c>
      <c r="C25" s="99" t="s">
        <v>68</v>
      </c>
      <c r="D25" s="99" t="s">
        <v>61</v>
      </c>
      <c r="E25" s="99" t="s">
        <v>58</v>
      </c>
      <c r="F25" s="99">
        <v>399</v>
      </c>
      <c r="G25" s="99">
        <v>2</v>
      </c>
      <c r="H25" s="99" t="s">
        <v>59</v>
      </c>
    </row>
    <row r="26" spans="1:8">
      <c r="A26" s="99" t="s">
        <v>351</v>
      </c>
      <c r="B26" s="3">
        <v>43138</v>
      </c>
      <c r="C26" s="99" t="s">
        <v>77</v>
      </c>
      <c r="D26" s="99" t="s">
        <v>69</v>
      </c>
      <c r="E26" s="99" t="s">
        <v>62</v>
      </c>
      <c r="F26" s="99">
        <v>70</v>
      </c>
      <c r="G26" s="99">
        <v>3</v>
      </c>
      <c r="H26" s="99" t="s">
        <v>63</v>
      </c>
    </row>
    <row r="27" spans="1:8">
      <c r="A27" s="99" t="s">
        <v>352</v>
      </c>
      <c r="B27" s="3">
        <v>43138</v>
      </c>
      <c r="C27" s="99" t="s">
        <v>78</v>
      </c>
      <c r="D27" s="99" t="s">
        <v>57</v>
      </c>
      <c r="E27" s="99" t="s">
        <v>62</v>
      </c>
      <c r="F27" s="99">
        <v>40</v>
      </c>
      <c r="G27" s="99">
        <v>4</v>
      </c>
      <c r="H27" s="99" t="s">
        <v>59</v>
      </c>
    </row>
    <row r="28" spans="1:8">
      <c r="A28" s="99" t="s">
        <v>353</v>
      </c>
      <c r="B28" s="3">
        <v>43138</v>
      </c>
      <c r="C28" s="99" t="s">
        <v>75</v>
      </c>
      <c r="D28" s="99" t="s">
        <v>61</v>
      </c>
      <c r="E28" s="99" t="s">
        <v>58</v>
      </c>
      <c r="F28" s="99">
        <v>299</v>
      </c>
      <c r="G28" s="99">
        <v>2</v>
      </c>
      <c r="H28" s="99" t="s">
        <v>63</v>
      </c>
    </row>
    <row r="29" spans="1:8">
      <c r="A29" s="99" t="s">
        <v>354</v>
      </c>
      <c r="B29" s="3">
        <v>43140</v>
      </c>
      <c r="C29" s="99" t="s">
        <v>71</v>
      </c>
      <c r="D29" s="99" t="s">
        <v>61</v>
      </c>
      <c r="E29" s="99" t="s">
        <v>58</v>
      </c>
      <c r="F29" s="99">
        <v>299</v>
      </c>
      <c r="G29" s="99">
        <v>2</v>
      </c>
      <c r="H29" s="99" t="s">
        <v>59</v>
      </c>
    </row>
    <row r="30" spans="1:8">
      <c r="A30" s="99" t="s">
        <v>355</v>
      </c>
      <c r="B30" s="3">
        <v>43142</v>
      </c>
      <c r="C30" s="99" t="s">
        <v>71</v>
      </c>
      <c r="D30" s="99" t="s">
        <v>61</v>
      </c>
      <c r="E30" s="99" t="s">
        <v>58</v>
      </c>
      <c r="F30" s="99">
        <v>299</v>
      </c>
      <c r="G30" s="99">
        <v>2</v>
      </c>
      <c r="H30" s="99" t="s">
        <v>59</v>
      </c>
    </row>
    <row r="31" spans="1:8">
      <c r="A31" s="99" t="s">
        <v>356</v>
      </c>
      <c r="B31" s="3">
        <v>43144</v>
      </c>
      <c r="C31" s="99" t="s">
        <v>78</v>
      </c>
      <c r="D31" s="99" t="s">
        <v>57</v>
      </c>
      <c r="E31" s="99" t="s">
        <v>58</v>
      </c>
      <c r="F31" s="99">
        <v>399</v>
      </c>
      <c r="G31" s="99">
        <v>3</v>
      </c>
      <c r="H31" s="99" t="s">
        <v>59</v>
      </c>
    </row>
    <row r="32" spans="1:8">
      <c r="A32" s="99" t="s">
        <v>357</v>
      </c>
      <c r="B32" s="3">
        <v>43145</v>
      </c>
      <c r="C32" s="99" t="s">
        <v>75</v>
      </c>
      <c r="D32" s="99" t="s">
        <v>61</v>
      </c>
      <c r="E32" s="99" t="s">
        <v>76</v>
      </c>
      <c r="F32" s="99">
        <v>190</v>
      </c>
      <c r="G32" s="99">
        <v>3</v>
      </c>
      <c r="H32" s="99" t="s">
        <v>63</v>
      </c>
    </row>
    <row r="33" spans="1:8">
      <c r="A33" s="99" t="s">
        <v>358</v>
      </c>
      <c r="B33" s="3">
        <v>43145</v>
      </c>
      <c r="C33" s="99" t="s">
        <v>71</v>
      </c>
      <c r="D33" s="99" t="s">
        <v>57</v>
      </c>
      <c r="E33" s="99" t="s">
        <v>76</v>
      </c>
      <c r="F33" s="99">
        <v>250</v>
      </c>
      <c r="G33" s="99">
        <v>2</v>
      </c>
      <c r="H33" s="99" t="s">
        <v>63</v>
      </c>
    </row>
    <row r="34" spans="1:8">
      <c r="A34" s="99" t="s">
        <v>359</v>
      </c>
      <c r="B34" s="3">
        <v>43145</v>
      </c>
      <c r="C34" s="99" t="s">
        <v>72</v>
      </c>
      <c r="D34" s="99" t="s">
        <v>57</v>
      </c>
      <c r="E34" s="99" t="s">
        <v>62</v>
      </c>
      <c r="F34" s="99">
        <v>40</v>
      </c>
      <c r="G34" s="99">
        <v>4</v>
      </c>
      <c r="H34" s="99" t="s">
        <v>59</v>
      </c>
    </row>
    <row r="35" spans="1:8">
      <c r="A35" s="99" t="s">
        <v>360</v>
      </c>
      <c r="B35" s="3">
        <v>43147</v>
      </c>
      <c r="C35" s="99" t="s">
        <v>74</v>
      </c>
      <c r="D35" s="99" t="s">
        <v>67</v>
      </c>
      <c r="E35" s="99" t="s">
        <v>14</v>
      </c>
      <c r="F35" s="99">
        <v>250</v>
      </c>
      <c r="G35" s="99">
        <v>2</v>
      </c>
      <c r="H35" s="99" t="s">
        <v>59</v>
      </c>
    </row>
    <row r="36" spans="1:8">
      <c r="A36" s="99" t="s">
        <v>361</v>
      </c>
      <c r="B36" s="3">
        <v>43149</v>
      </c>
      <c r="C36" s="99" t="s">
        <v>75</v>
      </c>
      <c r="D36" s="99" t="s">
        <v>61</v>
      </c>
      <c r="E36" s="99" t="s">
        <v>62</v>
      </c>
      <c r="F36" s="99">
        <v>40</v>
      </c>
      <c r="G36" s="99">
        <v>3</v>
      </c>
      <c r="H36" s="99" t="s">
        <v>63</v>
      </c>
    </row>
    <row r="37" spans="1:8">
      <c r="A37" s="99" t="s">
        <v>362</v>
      </c>
      <c r="B37" s="3">
        <v>43152</v>
      </c>
      <c r="C37" s="99" t="s">
        <v>71</v>
      </c>
      <c r="D37" s="99" t="s">
        <v>61</v>
      </c>
      <c r="E37" s="99" t="s">
        <v>76</v>
      </c>
      <c r="F37" s="99">
        <v>250</v>
      </c>
      <c r="G37" s="99">
        <v>2</v>
      </c>
      <c r="H37" s="99" t="s">
        <v>63</v>
      </c>
    </row>
    <row r="38" spans="1:8">
      <c r="A38" s="99" t="s">
        <v>363</v>
      </c>
      <c r="B38" s="3">
        <v>43153</v>
      </c>
      <c r="C38" s="99" t="s">
        <v>79</v>
      </c>
      <c r="D38" s="99" t="s">
        <v>61</v>
      </c>
      <c r="E38" s="99" t="s">
        <v>76</v>
      </c>
      <c r="F38" s="99">
        <v>250</v>
      </c>
      <c r="G38" s="99">
        <v>2</v>
      </c>
      <c r="H38" s="99" t="s">
        <v>63</v>
      </c>
    </row>
    <row r="39" spans="1:8">
      <c r="A39" s="99" t="s">
        <v>364</v>
      </c>
      <c r="B39" s="3">
        <v>43153</v>
      </c>
      <c r="C39" s="99" t="s">
        <v>72</v>
      </c>
      <c r="D39" s="99" t="s">
        <v>57</v>
      </c>
      <c r="E39" s="99" t="s">
        <v>14</v>
      </c>
      <c r="F39" s="99">
        <v>250</v>
      </c>
      <c r="G39" s="99">
        <v>1</v>
      </c>
      <c r="H39" s="99" t="s">
        <v>59</v>
      </c>
    </row>
    <row r="40" spans="1:8">
      <c r="A40" s="99" t="s">
        <v>365</v>
      </c>
      <c r="B40" s="3">
        <v>43153</v>
      </c>
      <c r="C40" s="99" t="s">
        <v>64</v>
      </c>
      <c r="D40" s="99" t="s">
        <v>61</v>
      </c>
      <c r="E40" s="99" t="s">
        <v>58</v>
      </c>
      <c r="F40" s="99">
        <v>299</v>
      </c>
      <c r="G40" s="99">
        <v>1</v>
      </c>
      <c r="H40" s="99" t="s">
        <v>63</v>
      </c>
    </row>
    <row r="41" spans="1:8">
      <c r="A41" s="99" t="s">
        <v>366</v>
      </c>
      <c r="B41" s="3">
        <v>43155</v>
      </c>
      <c r="C41" s="99" t="s">
        <v>78</v>
      </c>
      <c r="D41" s="99" t="s">
        <v>57</v>
      </c>
      <c r="E41" s="99" t="s">
        <v>14</v>
      </c>
      <c r="F41" s="99">
        <v>190</v>
      </c>
      <c r="G41" s="99">
        <v>1</v>
      </c>
      <c r="H41" s="99" t="s">
        <v>63</v>
      </c>
    </row>
    <row r="42" spans="1:8">
      <c r="A42" s="99" t="s">
        <v>367</v>
      </c>
      <c r="B42" s="3">
        <v>43157</v>
      </c>
      <c r="C42" s="99" t="s">
        <v>71</v>
      </c>
      <c r="D42" s="99" t="s">
        <v>57</v>
      </c>
      <c r="E42" s="99" t="s">
        <v>14</v>
      </c>
      <c r="F42" s="99">
        <v>300</v>
      </c>
      <c r="G42" s="99">
        <v>2</v>
      </c>
      <c r="H42" s="99" t="s">
        <v>59</v>
      </c>
    </row>
    <row r="43" spans="1:8">
      <c r="A43" s="99" t="s">
        <v>368</v>
      </c>
      <c r="B43" s="3">
        <v>43159</v>
      </c>
      <c r="C43" s="99" t="s">
        <v>70</v>
      </c>
      <c r="D43" s="99" t="s">
        <v>57</v>
      </c>
      <c r="E43" s="99" t="s">
        <v>58</v>
      </c>
      <c r="F43" s="99">
        <v>499</v>
      </c>
      <c r="G43" s="99">
        <v>1</v>
      </c>
      <c r="H43" s="99" t="s">
        <v>59</v>
      </c>
    </row>
    <row r="44" spans="1:8">
      <c r="A44" s="99" t="s">
        <v>369</v>
      </c>
      <c r="B44" s="3">
        <v>43164</v>
      </c>
      <c r="C44" s="99" t="s">
        <v>70</v>
      </c>
      <c r="D44" s="99" t="s">
        <v>61</v>
      </c>
      <c r="E44" s="99" t="s">
        <v>58</v>
      </c>
      <c r="F44" s="99">
        <v>299</v>
      </c>
      <c r="G44" s="99">
        <v>2</v>
      </c>
      <c r="H44" s="99" t="s">
        <v>59</v>
      </c>
    </row>
    <row r="45" spans="1:8">
      <c r="A45" s="99" t="s">
        <v>370</v>
      </c>
      <c r="B45" s="3">
        <v>43165</v>
      </c>
      <c r="C45" s="99" t="s">
        <v>71</v>
      </c>
      <c r="D45" s="99" t="s">
        <v>61</v>
      </c>
      <c r="E45" s="99" t="s">
        <v>62</v>
      </c>
      <c r="F45" s="99">
        <v>40</v>
      </c>
      <c r="G45" s="99">
        <v>4</v>
      </c>
      <c r="H45" s="99" t="s">
        <v>59</v>
      </c>
    </row>
    <row r="46" spans="1:8">
      <c r="A46" s="99" t="s">
        <v>371</v>
      </c>
      <c r="B46" s="3">
        <v>43166</v>
      </c>
      <c r="C46" s="99" t="s">
        <v>78</v>
      </c>
      <c r="D46" s="99" t="s">
        <v>69</v>
      </c>
      <c r="E46" s="99" t="s">
        <v>62</v>
      </c>
      <c r="F46" s="99">
        <v>70</v>
      </c>
      <c r="G46" s="99">
        <v>8</v>
      </c>
      <c r="H46" s="99" t="s">
        <v>59</v>
      </c>
    </row>
    <row r="47" spans="1:8">
      <c r="A47" s="99" t="s">
        <v>372</v>
      </c>
      <c r="B47" s="3">
        <v>43166</v>
      </c>
      <c r="C47" s="99" t="s">
        <v>71</v>
      </c>
      <c r="D47" s="99" t="s">
        <v>61</v>
      </c>
      <c r="E47" s="99" t="s">
        <v>62</v>
      </c>
      <c r="F47" s="99">
        <v>40</v>
      </c>
      <c r="G47" s="99">
        <v>4</v>
      </c>
      <c r="H47" s="99" t="s">
        <v>59</v>
      </c>
    </row>
    <row r="48" spans="1:8">
      <c r="A48" s="99" t="s">
        <v>373</v>
      </c>
      <c r="B48" s="3">
        <v>43168</v>
      </c>
      <c r="C48" s="99" t="s">
        <v>71</v>
      </c>
      <c r="D48" s="99" t="s">
        <v>61</v>
      </c>
      <c r="E48" s="99" t="s">
        <v>62</v>
      </c>
      <c r="F48" s="99">
        <v>40</v>
      </c>
      <c r="G48" s="99">
        <v>5</v>
      </c>
      <c r="H48" s="99" t="s">
        <v>59</v>
      </c>
    </row>
    <row r="49" spans="1:8">
      <c r="A49" s="99" t="s">
        <v>374</v>
      </c>
      <c r="B49" s="3">
        <v>43173</v>
      </c>
      <c r="C49" s="99" t="s">
        <v>68</v>
      </c>
      <c r="D49" s="99" t="s">
        <v>61</v>
      </c>
      <c r="E49" s="99" t="s">
        <v>62</v>
      </c>
      <c r="F49" s="99">
        <v>90</v>
      </c>
      <c r="G49" s="99">
        <v>4</v>
      </c>
      <c r="H49" s="99" t="s">
        <v>59</v>
      </c>
    </row>
    <row r="50" spans="1:8">
      <c r="A50" s="99" t="s">
        <v>375</v>
      </c>
      <c r="B50" s="3">
        <v>43174</v>
      </c>
      <c r="C50" s="99" t="s">
        <v>73</v>
      </c>
      <c r="D50" s="99" t="s">
        <v>61</v>
      </c>
      <c r="E50" s="99" t="s">
        <v>62</v>
      </c>
      <c r="F50" s="99">
        <v>90</v>
      </c>
      <c r="G50" s="99">
        <v>2</v>
      </c>
      <c r="H50" s="99" t="s">
        <v>63</v>
      </c>
    </row>
    <row r="51" spans="1:8">
      <c r="A51" s="99" t="s">
        <v>376</v>
      </c>
      <c r="B51" s="3">
        <v>43175</v>
      </c>
      <c r="C51" s="99" t="s">
        <v>64</v>
      </c>
      <c r="D51" s="99" t="s">
        <v>67</v>
      </c>
      <c r="E51" s="99" t="s">
        <v>62</v>
      </c>
      <c r="F51" s="99">
        <v>90</v>
      </c>
      <c r="G51" s="99">
        <v>3</v>
      </c>
      <c r="H51" s="99" t="s">
        <v>59</v>
      </c>
    </row>
    <row r="52" spans="1:8">
      <c r="A52" s="99" t="s">
        <v>377</v>
      </c>
      <c r="B52" s="3">
        <v>43176</v>
      </c>
      <c r="C52" s="99" t="s">
        <v>71</v>
      </c>
      <c r="D52" s="99" t="s">
        <v>61</v>
      </c>
      <c r="E52" s="99" t="s">
        <v>58</v>
      </c>
      <c r="F52" s="99">
        <v>299</v>
      </c>
      <c r="G52" s="99">
        <v>2</v>
      </c>
      <c r="H52" s="99" t="s">
        <v>59</v>
      </c>
    </row>
    <row r="53" spans="1:8">
      <c r="A53" s="99" t="s">
        <v>378</v>
      </c>
      <c r="B53" s="3">
        <v>43178</v>
      </c>
      <c r="C53" s="99" t="s">
        <v>75</v>
      </c>
      <c r="D53" s="99" t="s">
        <v>57</v>
      </c>
      <c r="E53" s="99" t="s">
        <v>76</v>
      </c>
      <c r="F53" s="99">
        <v>190</v>
      </c>
      <c r="G53" s="99">
        <v>5</v>
      </c>
      <c r="H53" s="99" t="s">
        <v>63</v>
      </c>
    </row>
    <row r="54" spans="1:8">
      <c r="A54" s="99" t="s">
        <v>379</v>
      </c>
      <c r="B54" s="3">
        <v>43178</v>
      </c>
      <c r="C54" s="99" t="s">
        <v>75</v>
      </c>
      <c r="D54" s="99" t="s">
        <v>61</v>
      </c>
      <c r="E54" s="99" t="s">
        <v>76</v>
      </c>
      <c r="F54" s="99">
        <v>250</v>
      </c>
      <c r="G54" s="99">
        <v>3</v>
      </c>
      <c r="H54" s="99" t="s">
        <v>63</v>
      </c>
    </row>
    <row r="55" spans="1:8">
      <c r="A55" s="99" t="s">
        <v>380</v>
      </c>
      <c r="B55" s="3">
        <v>43180</v>
      </c>
      <c r="C55" s="99" t="s">
        <v>74</v>
      </c>
      <c r="D55" s="99" t="s">
        <v>57</v>
      </c>
      <c r="E55" s="99" t="s">
        <v>76</v>
      </c>
      <c r="F55" s="99">
        <v>190</v>
      </c>
      <c r="G55" s="99">
        <v>3</v>
      </c>
      <c r="H55" s="99" t="s">
        <v>59</v>
      </c>
    </row>
    <row r="56" spans="1:8">
      <c r="A56" s="99" t="s">
        <v>381</v>
      </c>
      <c r="B56" s="3">
        <v>43182</v>
      </c>
      <c r="C56" s="99" t="s">
        <v>78</v>
      </c>
      <c r="D56" s="99" t="s">
        <v>67</v>
      </c>
      <c r="E56" s="99" t="s">
        <v>62</v>
      </c>
      <c r="F56" s="99">
        <v>40</v>
      </c>
      <c r="G56" s="99">
        <v>2</v>
      </c>
      <c r="H56" s="99" t="s">
        <v>59</v>
      </c>
    </row>
    <row r="57" spans="1:8">
      <c r="A57" s="99" t="s">
        <v>382</v>
      </c>
      <c r="B57" s="3">
        <v>43184</v>
      </c>
      <c r="C57" s="99" t="s">
        <v>60</v>
      </c>
      <c r="D57" s="99" t="s">
        <v>69</v>
      </c>
      <c r="E57" s="99" t="s">
        <v>58</v>
      </c>
      <c r="F57" s="99">
        <v>399</v>
      </c>
      <c r="G57" s="99">
        <v>3</v>
      </c>
      <c r="H57" s="99" t="s">
        <v>63</v>
      </c>
    </row>
    <row r="58" spans="1:8">
      <c r="A58" s="99" t="s">
        <v>383</v>
      </c>
      <c r="B58" s="3">
        <v>43184</v>
      </c>
      <c r="C58" s="99" t="s">
        <v>72</v>
      </c>
      <c r="D58" s="99" t="s">
        <v>67</v>
      </c>
      <c r="E58" s="99" t="s">
        <v>62</v>
      </c>
      <c r="F58" s="99">
        <v>90</v>
      </c>
      <c r="G58" s="99">
        <v>3</v>
      </c>
      <c r="H58" s="99" t="s">
        <v>59</v>
      </c>
    </row>
    <row r="59" spans="1:8">
      <c r="A59" s="99" t="s">
        <v>384</v>
      </c>
      <c r="B59" s="3">
        <v>43185</v>
      </c>
      <c r="C59" s="99" t="s">
        <v>70</v>
      </c>
      <c r="D59" s="99" t="s">
        <v>69</v>
      </c>
      <c r="E59" s="99" t="s">
        <v>62</v>
      </c>
      <c r="F59" s="99">
        <v>70</v>
      </c>
      <c r="G59" s="99">
        <v>2</v>
      </c>
      <c r="H59" s="99" t="s">
        <v>63</v>
      </c>
    </row>
    <row r="60" spans="1:8">
      <c r="A60" s="99" t="s">
        <v>385</v>
      </c>
      <c r="B60" s="3">
        <v>43189</v>
      </c>
      <c r="C60" s="99" t="s">
        <v>71</v>
      </c>
      <c r="D60" s="99" t="s">
        <v>61</v>
      </c>
      <c r="E60" s="99" t="s">
        <v>58</v>
      </c>
      <c r="F60" s="99">
        <v>299</v>
      </c>
      <c r="G60" s="99">
        <v>1</v>
      </c>
      <c r="H60" s="99" t="s">
        <v>59</v>
      </c>
    </row>
    <row r="61" spans="1:8">
      <c r="A61" s="99" t="s">
        <v>386</v>
      </c>
      <c r="B61" s="3">
        <v>43190</v>
      </c>
      <c r="C61" s="99" t="s">
        <v>71</v>
      </c>
      <c r="D61" s="99" t="s">
        <v>61</v>
      </c>
      <c r="E61" s="99" t="s">
        <v>62</v>
      </c>
      <c r="F61" s="99">
        <v>40</v>
      </c>
      <c r="G61" s="99">
        <v>5</v>
      </c>
      <c r="H61" s="99" t="s">
        <v>59</v>
      </c>
    </row>
    <row r="62" spans="1:8">
      <c r="A62" s="99" t="s">
        <v>387</v>
      </c>
      <c r="B62" s="3">
        <v>43191</v>
      </c>
      <c r="C62" s="99" t="s">
        <v>71</v>
      </c>
      <c r="D62" s="99" t="s">
        <v>57</v>
      </c>
      <c r="E62" s="99" t="s">
        <v>62</v>
      </c>
      <c r="F62" s="99">
        <v>40</v>
      </c>
      <c r="G62" s="99">
        <v>3</v>
      </c>
      <c r="H62" s="99" t="s">
        <v>59</v>
      </c>
    </row>
    <row r="63" spans="1:8">
      <c r="A63" s="99" t="s">
        <v>388</v>
      </c>
      <c r="B63" s="3">
        <v>43191</v>
      </c>
      <c r="C63" s="99" t="s">
        <v>60</v>
      </c>
      <c r="D63" s="99" t="s">
        <v>57</v>
      </c>
      <c r="E63" s="99" t="s">
        <v>76</v>
      </c>
      <c r="F63" s="99">
        <v>190</v>
      </c>
      <c r="G63" s="99">
        <v>5</v>
      </c>
      <c r="H63" s="99" t="s">
        <v>63</v>
      </c>
    </row>
    <row r="64" spans="1:8">
      <c r="A64" s="99" t="s">
        <v>389</v>
      </c>
      <c r="B64" s="3">
        <v>43191</v>
      </c>
      <c r="C64" s="99" t="s">
        <v>75</v>
      </c>
      <c r="D64" s="99" t="s">
        <v>61</v>
      </c>
      <c r="E64" s="99" t="s">
        <v>76</v>
      </c>
      <c r="F64" s="99">
        <v>250</v>
      </c>
      <c r="G64" s="99">
        <v>3</v>
      </c>
      <c r="H64" s="99" t="s">
        <v>63</v>
      </c>
    </row>
    <row r="65" spans="1:8">
      <c r="A65" s="99" t="s">
        <v>390</v>
      </c>
      <c r="B65" s="3">
        <v>43195</v>
      </c>
      <c r="C65" s="99" t="s">
        <v>79</v>
      </c>
      <c r="D65" s="99" t="s">
        <v>67</v>
      </c>
      <c r="E65" s="99" t="s">
        <v>14</v>
      </c>
      <c r="F65" s="99">
        <v>190</v>
      </c>
      <c r="G65" s="99">
        <v>2</v>
      </c>
      <c r="H65" s="99" t="s">
        <v>59</v>
      </c>
    </row>
    <row r="66" spans="1:8">
      <c r="A66" s="99" t="s">
        <v>391</v>
      </c>
      <c r="B66" s="3">
        <v>43199</v>
      </c>
      <c r="C66" s="99" t="s">
        <v>64</v>
      </c>
      <c r="D66" s="99" t="s">
        <v>57</v>
      </c>
      <c r="E66" s="99" t="s">
        <v>14</v>
      </c>
      <c r="F66" s="99">
        <v>250</v>
      </c>
      <c r="G66" s="99">
        <v>2</v>
      </c>
      <c r="H66" s="99" t="s">
        <v>63</v>
      </c>
    </row>
    <row r="67" spans="1:8">
      <c r="A67" s="99" t="s">
        <v>392</v>
      </c>
      <c r="B67" s="3">
        <v>43199</v>
      </c>
      <c r="C67" s="99" t="s">
        <v>74</v>
      </c>
      <c r="D67" s="99" t="s">
        <v>57</v>
      </c>
      <c r="E67" s="99" t="s">
        <v>76</v>
      </c>
      <c r="F67" s="99">
        <v>190</v>
      </c>
      <c r="G67" s="99">
        <v>2</v>
      </c>
      <c r="H67" s="99" t="s">
        <v>59</v>
      </c>
    </row>
    <row r="68" spans="1:8">
      <c r="A68" s="99" t="s">
        <v>393</v>
      </c>
      <c r="B68" s="3">
        <v>43204</v>
      </c>
      <c r="C68" s="99" t="s">
        <v>66</v>
      </c>
      <c r="D68" s="99" t="s">
        <v>67</v>
      </c>
      <c r="E68" s="99" t="s">
        <v>58</v>
      </c>
      <c r="F68" s="99">
        <v>299</v>
      </c>
      <c r="G68" s="99">
        <v>2</v>
      </c>
      <c r="H68" s="99" t="s">
        <v>59</v>
      </c>
    </row>
    <row r="69" spans="1:8">
      <c r="A69" s="99" t="s">
        <v>394</v>
      </c>
      <c r="B69" s="3">
        <v>43210</v>
      </c>
      <c r="C69" s="99" t="s">
        <v>64</v>
      </c>
      <c r="D69" s="99" t="s">
        <v>61</v>
      </c>
      <c r="E69" s="99" t="s">
        <v>62</v>
      </c>
      <c r="F69" s="99">
        <v>90</v>
      </c>
      <c r="G69" s="99">
        <v>4</v>
      </c>
      <c r="H69" s="99" t="s">
        <v>59</v>
      </c>
    </row>
    <row r="70" spans="1:8">
      <c r="A70" s="99" t="s">
        <v>395</v>
      </c>
      <c r="B70" s="3">
        <v>43216</v>
      </c>
      <c r="C70" s="99" t="s">
        <v>60</v>
      </c>
      <c r="D70" s="99" t="s">
        <v>57</v>
      </c>
      <c r="E70" s="99" t="s">
        <v>76</v>
      </c>
      <c r="F70" s="99">
        <v>190</v>
      </c>
      <c r="G70" s="99">
        <v>5</v>
      </c>
      <c r="H70" s="99" t="s">
        <v>63</v>
      </c>
    </row>
    <row r="71" spans="1:8">
      <c r="A71" s="99" t="s">
        <v>396</v>
      </c>
      <c r="B71" s="3">
        <v>43217</v>
      </c>
      <c r="C71" s="99" t="s">
        <v>64</v>
      </c>
      <c r="D71" s="99" t="s">
        <v>61</v>
      </c>
      <c r="E71" s="99" t="s">
        <v>58</v>
      </c>
      <c r="F71" s="99">
        <v>299</v>
      </c>
      <c r="G71" s="99">
        <v>1</v>
      </c>
      <c r="H71" s="99" t="s">
        <v>63</v>
      </c>
    </row>
    <row r="72" spans="1:8">
      <c r="A72" s="99" t="s">
        <v>397</v>
      </c>
      <c r="B72" s="3">
        <v>43217</v>
      </c>
      <c r="C72" s="99" t="s">
        <v>60</v>
      </c>
      <c r="D72" s="99" t="s">
        <v>57</v>
      </c>
      <c r="E72" s="99" t="s">
        <v>58</v>
      </c>
      <c r="F72" s="99">
        <v>299</v>
      </c>
      <c r="G72" s="99">
        <v>2</v>
      </c>
      <c r="H72" s="99" t="s">
        <v>63</v>
      </c>
    </row>
    <row r="73" spans="1:8">
      <c r="A73" s="99" t="s">
        <v>398</v>
      </c>
      <c r="B73" s="3">
        <v>43218</v>
      </c>
      <c r="C73" s="99" t="s">
        <v>64</v>
      </c>
      <c r="D73" s="99" t="s">
        <v>67</v>
      </c>
      <c r="E73" s="99" t="s">
        <v>62</v>
      </c>
      <c r="F73" s="99">
        <v>90</v>
      </c>
      <c r="G73" s="99">
        <v>6</v>
      </c>
      <c r="H73" s="99" t="s">
        <v>63</v>
      </c>
    </row>
    <row r="74" spans="1:8">
      <c r="A74" s="99" t="s">
        <v>399</v>
      </c>
      <c r="B74" s="3">
        <v>43218</v>
      </c>
      <c r="C74" s="99" t="s">
        <v>64</v>
      </c>
      <c r="D74" s="99" t="s">
        <v>61</v>
      </c>
      <c r="E74" s="99" t="s">
        <v>58</v>
      </c>
      <c r="F74" s="99">
        <v>299</v>
      </c>
      <c r="G74" s="99">
        <v>1</v>
      </c>
      <c r="H74" s="99" t="s">
        <v>63</v>
      </c>
    </row>
    <row r="75" spans="1:8">
      <c r="A75" s="99" t="s">
        <v>400</v>
      </c>
      <c r="B75" s="3">
        <v>43219</v>
      </c>
      <c r="C75" s="99" t="s">
        <v>68</v>
      </c>
      <c r="D75" s="99" t="s">
        <v>61</v>
      </c>
      <c r="E75" s="99" t="s">
        <v>62</v>
      </c>
      <c r="F75" s="99">
        <v>90</v>
      </c>
      <c r="G75" s="99">
        <v>3</v>
      </c>
      <c r="H75" s="99" t="s">
        <v>59</v>
      </c>
    </row>
    <row r="76" spans="1:8">
      <c r="A76" s="99" t="s">
        <v>401</v>
      </c>
      <c r="B76" s="3">
        <v>43221</v>
      </c>
      <c r="C76" s="99" t="s">
        <v>64</v>
      </c>
      <c r="D76" s="99" t="s">
        <v>57</v>
      </c>
      <c r="E76" s="99" t="s">
        <v>58</v>
      </c>
      <c r="F76" s="99">
        <v>299</v>
      </c>
      <c r="G76" s="99">
        <v>2</v>
      </c>
      <c r="H76" s="99" t="s">
        <v>63</v>
      </c>
    </row>
    <row r="77" spans="1:8">
      <c r="A77" s="99" t="s">
        <v>402</v>
      </c>
      <c r="B77" s="3">
        <v>43223</v>
      </c>
      <c r="C77" s="99" t="s">
        <v>75</v>
      </c>
      <c r="D77" s="99" t="s">
        <v>61</v>
      </c>
      <c r="E77" s="99" t="s">
        <v>14</v>
      </c>
      <c r="F77" s="99">
        <v>300</v>
      </c>
      <c r="G77" s="99">
        <v>1</v>
      </c>
      <c r="H77" s="99" t="s">
        <v>63</v>
      </c>
    </row>
    <row r="78" spans="1:8">
      <c r="A78" s="99" t="s">
        <v>403</v>
      </c>
      <c r="B78" s="3">
        <v>43227</v>
      </c>
      <c r="C78" s="99" t="s">
        <v>64</v>
      </c>
      <c r="D78" s="99" t="s">
        <v>57</v>
      </c>
      <c r="E78" s="99" t="s">
        <v>62</v>
      </c>
      <c r="F78" s="99">
        <v>40</v>
      </c>
      <c r="G78" s="99">
        <v>4</v>
      </c>
      <c r="H78" s="99" t="s">
        <v>63</v>
      </c>
    </row>
    <row r="79" spans="1:8">
      <c r="A79" s="99" t="s">
        <v>404</v>
      </c>
      <c r="B79" s="3">
        <v>43228</v>
      </c>
      <c r="C79" s="99" t="s">
        <v>71</v>
      </c>
      <c r="D79" s="99" t="s">
        <v>61</v>
      </c>
      <c r="E79" s="99" t="s">
        <v>76</v>
      </c>
      <c r="F79" s="99">
        <v>190</v>
      </c>
      <c r="G79" s="99">
        <v>2</v>
      </c>
      <c r="H79" s="99" t="s">
        <v>63</v>
      </c>
    </row>
    <row r="80" spans="1:8">
      <c r="A80" s="99" t="s">
        <v>405</v>
      </c>
      <c r="B80" s="3">
        <v>43234</v>
      </c>
      <c r="C80" s="99" t="s">
        <v>73</v>
      </c>
      <c r="D80" s="99" t="s">
        <v>67</v>
      </c>
      <c r="E80" s="99" t="s">
        <v>62</v>
      </c>
      <c r="F80" s="99">
        <v>40</v>
      </c>
      <c r="G80" s="99">
        <v>4</v>
      </c>
      <c r="H80" s="99" t="s">
        <v>63</v>
      </c>
    </row>
    <row r="81" spans="1:8">
      <c r="A81" s="99" t="s">
        <v>406</v>
      </c>
      <c r="B81" s="3">
        <v>43235</v>
      </c>
      <c r="C81" s="99" t="s">
        <v>78</v>
      </c>
      <c r="D81" s="99" t="s">
        <v>57</v>
      </c>
      <c r="E81" s="99" t="s">
        <v>62</v>
      </c>
      <c r="F81" s="99">
        <v>40</v>
      </c>
      <c r="G81" s="99">
        <v>3</v>
      </c>
      <c r="H81" s="99" t="s">
        <v>59</v>
      </c>
    </row>
    <row r="82" spans="1:8">
      <c r="A82" s="99" t="s">
        <v>407</v>
      </c>
      <c r="B82" s="3">
        <v>43235</v>
      </c>
      <c r="C82" s="99" t="s">
        <v>70</v>
      </c>
      <c r="D82" s="99" t="s">
        <v>67</v>
      </c>
      <c r="E82" s="99" t="s">
        <v>62</v>
      </c>
      <c r="F82" s="99">
        <v>40</v>
      </c>
      <c r="G82" s="99">
        <v>6</v>
      </c>
      <c r="H82" s="99" t="s">
        <v>63</v>
      </c>
    </row>
    <row r="83" spans="1:8">
      <c r="A83" s="99" t="s">
        <v>408</v>
      </c>
      <c r="B83" s="3">
        <v>43247</v>
      </c>
      <c r="C83" s="99" t="s">
        <v>60</v>
      </c>
      <c r="D83" s="99" t="s">
        <v>57</v>
      </c>
      <c r="E83" s="99" t="s">
        <v>58</v>
      </c>
      <c r="F83" s="99">
        <v>499</v>
      </c>
      <c r="G83" s="99">
        <v>2</v>
      </c>
      <c r="H83" s="99" t="s">
        <v>63</v>
      </c>
    </row>
    <row r="84" spans="1:8">
      <c r="A84" s="99" t="s">
        <v>409</v>
      </c>
      <c r="B84" s="3">
        <v>43255</v>
      </c>
      <c r="C84" s="99" t="s">
        <v>73</v>
      </c>
      <c r="D84" s="99" t="s">
        <v>69</v>
      </c>
      <c r="E84" s="99" t="s">
        <v>62</v>
      </c>
      <c r="F84" s="99">
        <v>40</v>
      </c>
      <c r="G84" s="99">
        <v>7</v>
      </c>
      <c r="H84" s="99" t="s">
        <v>59</v>
      </c>
    </row>
    <row r="85" spans="1:8">
      <c r="A85" s="99" t="s">
        <v>410</v>
      </c>
      <c r="B85" s="3">
        <v>43256</v>
      </c>
      <c r="C85" s="99" t="s">
        <v>56</v>
      </c>
      <c r="D85" s="99" t="s">
        <v>57</v>
      </c>
      <c r="E85" s="99" t="s">
        <v>76</v>
      </c>
      <c r="F85" s="99">
        <v>250</v>
      </c>
      <c r="G85" s="99">
        <v>3</v>
      </c>
      <c r="H85" s="99" t="s">
        <v>59</v>
      </c>
    </row>
    <row r="86" spans="1:8">
      <c r="A86" s="99" t="s">
        <v>411</v>
      </c>
      <c r="B86" s="3">
        <v>43256</v>
      </c>
      <c r="C86" s="99" t="s">
        <v>60</v>
      </c>
      <c r="D86" s="99" t="s">
        <v>57</v>
      </c>
      <c r="E86" s="99" t="s">
        <v>58</v>
      </c>
      <c r="F86" s="99">
        <v>499</v>
      </c>
      <c r="G86" s="99">
        <v>2</v>
      </c>
      <c r="H86" s="99" t="s">
        <v>63</v>
      </c>
    </row>
    <row r="87" spans="1:8">
      <c r="A87" s="99" t="s">
        <v>412</v>
      </c>
      <c r="B87" s="3">
        <v>43262</v>
      </c>
      <c r="C87" s="99" t="s">
        <v>75</v>
      </c>
      <c r="D87" s="99" t="s">
        <v>61</v>
      </c>
      <c r="E87" s="99" t="s">
        <v>58</v>
      </c>
      <c r="F87" s="99">
        <v>299</v>
      </c>
      <c r="G87" s="99">
        <v>2</v>
      </c>
      <c r="H87" s="99" t="s">
        <v>59</v>
      </c>
    </row>
    <row r="88" spans="1:8">
      <c r="A88" s="99" t="s">
        <v>413</v>
      </c>
      <c r="B88" s="3">
        <v>43265</v>
      </c>
      <c r="C88" s="99" t="s">
        <v>71</v>
      </c>
      <c r="D88" s="99" t="s">
        <v>61</v>
      </c>
      <c r="E88" s="99" t="s">
        <v>14</v>
      </c>
      <c r="F88" s="99">
        <v>300</v>
      </c>
      <c r="G88" s="99">
        <v>1</v>
      </c>
      <c r="H88" s="99" t="s">
        <v>59</v>
      </c>
    </row>
    <row r="89" spans="1:8">
      <c r="A89" s="99" t="s">
        <v>414</v>
      </c>
      <c r="B89" s="3">
        <v>43267</v>
      </c>
      <c r="C89" s="99" t="s">
        <v>73</v>
      </c>
      <c r="D89" s="99" t="s">
        <v>67</v>
      </c>
      <c r="E89" s="99" t="s">
        <v>76</v>
      </c>
      <c r="F89" s="99">
        <v>190</v>
      </c>
      <c r="G89" s="99">
        <v>2</v>
      </c>
      <c r="H89" s="99" t="s">
        <v>59</v>
      </c>
    </row>
    <row r="90" spans="1:8">
      <c r="A90" s="99" t="s">
        <v>415</v>
      </c>
      <c r="B90" s="3">
        <v>43270</v>
      </c>
      <c r="C90" s="99" t="s">
        <v>78</v>
      </c>
      <c r="D90" s="99" t="s">
        <v>57</v>
      </c>
      <c r="E90" s="99" t="s">
        <v>58</v>
      </c>
      <c r="F90" s="99">
        <v>299</v>
      </c>
      <c r="G90" s="99">
        <v>2</v>
      </c>
      <c r="H90" s="99" t="s">
        <v>63</v>
      </c>
    </row>
    <row r="91" spans="1:8">
      <c r="A91" s="99" t="s">
        <v>416</v>
      </c>
      <c r="B91" s="3">
        <v>43270</v>
      </c>
      <c r="C91" s="99" t="s">
        <v>64</v>
      </c>
      <c r="D91" s="99" t="s">
        <v>57</v>
      </c>
      <c r="E91" s="99" t="s">
        <v>14</v>
      </c>
      <c r="F91" s="99">
        <v>250</v>
      </c>
      <c r="G91" s="99">
        <v>2</v>
      </c>
      <c r="H91" s="99" t="s">
        <v>63</v>
      </c>
    </row>
    <row r="92" spans="1:8">
      <c r="A92" s="99" t="s">
        <v>417</v>
      </c>
      <c r="B92" s="3">
        <v>43274</v>
      </c>
      <c r="C92" s="99" t="s">
        <v>73</v>
      </c>
      <c r="D92" s="99" t="s">
        <v>57</v>
      </c>
      <c r="E92" s="99" t="s">
        <v>62</v>
      </c>
      <c r="F92" s="99">
        <v>40</v>
      </c>
      <c r="G92" s="99">
        <v>3</v>
      </c>
      <c r="H92" s="99" t="s">
        <v>59</v>
      </c>
    </row>
    <row r="93" spans="1:8">
      <c r="A93" s="99" t="s">
        <v>418</v>
      </c>
      <c r="B93" s="3">
        <v>43275</v>
      </c>
      <c r="C93" s="99" t="s">
        <v>70</v>
      </c>
      <c r="D93" s="99" t="s">
        <v>61</v>
      </c>
      <c r="E93" s="99" t="s">
        <v>62</v>
      </c>
      <c r="F93" s="99">
        <v>90</v>
      </c>
      <c r="G93" s="99">
        <v>4</v>
      </c>
      <c r="H93" s="99" t="s">
        <v>59</v>
      </c>
    </row>
    <row r="94" spans="1:8">
      <c r="A94" s="99" t="s">
        <v>419</v>
      </c>
      <c r="B94" s="3">
        <v>43276</v>
      </c>
      <c r="C94" s="99" t="s">
        <v>70</v>
      </c>
      <c r="D94" s="99" t="s">
        <v>67</v>
      </c>
      <c r="E94" s="99" t="s">
        <v>62</v>
      </c>
      <c r="F94" s="99">
        <v>40</v>
      </c>
      <c r="G94" s="99">
        <v>1</v>
      </c>
      <c r="H94" s="99" t="s">
        <v>59</v>
      </c>
    </row>
    <row r="95" spans="1:8">
      <c r="A95" s="99" t="s">
        <v>420</v>
      </c>
      <c r="B95" s="3">
        <v>43276</v>
      </c>
      <c r="C95" s="99" t="s">
        <v>70</v>
      </c>
      <c r="D95" s="99" t="s">
        <v>61</v>
      </c>
      <c r="E95" s="99" t="s">
        <v>76</v>
      </c>
      <c r="F95" s="99">
        <v>190</v>
      </c>
      <c r="G95" s="99">
        <v>3</v>
      </c>
      <c r="H95" s="99" t="s">
        <v>63</v>
      </c>
    </row>
    <row r="96" spans="1:8">
      <c r="A96" s="99" t="s">
        <v>421</v>
      </c>
      <c r="B96" s="3">
        <v>43277</v>
      </c>
      <c r="C96" s="99" t="s">
        <v>75</v>
      </c>
      <c r="D96" s="99" t="s">
        <v>57</v>
      </c>
      <c r="E96" s="99" t="s">
        <v>58</v>
      </c>
      <c r="F96" s="99">
        <v>499</v>
      </c>
      <c r="G96" s="99">
        <v>2</v>
      </c>
      <c r="H96" s="99" t="s">
        <v>59</v>
      </c>
    </row>
    <row r="97" spans="1:8">
      <c r="A97" s="99" t="s">
        <v>422</v>
      </c>
      <c r="B97" s="3">
        <v>43282</v>
      </c>
      <c r="C97" s="99" t="s">
        <v>64</v>
      </c>
      <c r="D97" s="99" t="s">
        <v>61</v>
      </c>
      <c r="E97" s="99" t="s">
        <v>76</v>
      </c>
      <c r="F97" s="99">
        <v>300</v>
      </c>
      <c r="G97" s="99">
        <v>2</v>
      </c>
      <c r="H97" s="99" t="s">
        <v>63</v>
      </c>
    </row>
    <row r="98" spans="1:8">
      <c r="A98" s="99" t="s">
        <v>423</v>
      </c>
      <c r="B98" s="3">
        <v>43283</v>
      </c>
      <c r="C98" s="99" t="s">
        <v>66</v>
      </c>
      <c r="D98" s="99" t="s">
        <v>67</v>
      </c>
      <c r="E98" s="99" t="s">
        <v>76</v>
      </c>
      <c r="F98" s="99">
        <v>190</v>
      </c>
      <c r="G98" s="99">
        <v>3</v>
      </c>
      <c r="H98" s="99" t="s">
        <v>63</v>
      </c>
    </row>
    <row r="99" spans="1:8">
      <c r="A99" s="99" t="s">
        <v>424</v>
      </c>
      <c r="B99" s="3">
        <v>43284</v>
      </c>
      <c r="C99" s="99" t="s">
        <v>71</v>
      </c>
      <c r="D99" s="99" t="s">
        <v>67</v>
      </c>
      <c r="E99" s="99" t="s">
        <v>62</v>
      </c>
      <c r="F99" s="99">
        <v>90</v>
      </c>
      <c r="G99" s="99">
        <v>6</v>
      </c>
      <c r="H99" s="99" t="s">
        <v>59</v>
      </c>
    </row>
    <row r="100" spans="1:8">
      <c r="A100" s="99" t="s">
        <v>425</v>
      </c>
      <c r="B100" s="3">
        <v>43284</v>
      </c>
      <c r="C100" s="99" t="s">
        <v>65</v>
      </c>
      <c r="D100" s="99" t="s">
        <v>67</v>
      </c>
      <c r="E100" s="99" t="s">
        <v>76</v>
      </c>
      <c r="F100" s="99">
        <v>250</v>
      </c>
      <c r="G100" s="99">
        <v>3</v>
      </c>
      <c r="H100" s="99" t="s">
        <v>59</v>
      </c>
    </row>
    <row r="101" spans="1:8">
      <c r="A101" s="99" t="s">
        <v>426</v>
      </c>
      <c r="B101" s="3">
        <v>43284</v>
      </c>
      <c r="C101" s="99" t="s">
        <v>71</v>
      </c>
      <c r="D101" s="99" t="s">
        <v>61</v>
      </c>
      <c r="E101" s="99" t="s">
        <v>62</v>
      </c>
      <c r="F101" s="99">
        <v>40</v>
      </c>
      <c r="G101" s="99">
        <v>4</v>
      </c>
      <c r="H101" s="99" t="s">
        <v>59</v>
      </c>
    </row>
    <row r="102" spans="1:8">
      <c r="A102" s="99" t="s">
        <v>427</v>
      </c>
      <c r="B102" s="3">
        <v>43286</v>
      </c>
      <c r="C102" s="99" t="s">
        <v>70</v>
      </c>
      <c r="D102" s="99" t="s">
        <v>57</v>
      </c>
      <c r="E102" s="99" t="s">
        <v>14</v>
      </c>
      <c r="F102" s="99">
        <v>250</v>
      </c>
      <c r="G102" s="99">
        <v>2</v>
      </c>
      <c r="H102" s="99" t="s">
        <v>63</v>
      </c>
    </row>
    <row r="103" spans="1:8">
      <c r="A103" s="99" t="s">
        <v>428</v>
      </c>
      <c r="B103" s="3">
        <v>43286</v>
      </c>
      <c r="C103" s="99" t="s">
        <v>71</v>
      </c>
      <c r="D103" s="99" t="s">
        <v>57</v>
      </c>
      <c r="E103" s="99" t="s">
        <v>62</v>
      </c>
      <c r="F103" s="99">
        <v>90</v>
      </c>
      <c r="G103" s="99">
        <v>4</v>
      </c>
      <c r="H103" s="99" t="s">
        <v>59</v>
      </c>
    </row>
    <row r="104" spans="1:8">
      <c r="A104" s="99" t="s">
        <v>429</v>
      </c>
      <c r="B104" s="3">
        <v>43288</v>
      </c>
      <c r="C104" s="99" t="s">
        <v>60</v>
      </c>
      <c r="D104" s="99" t="s">
        <v>69</v>
      </c>
      <c r="E104" s="99" t="s">
        <v>58</v>
      </c>
      <c r="F104" s="99">
        <v>399</v>
      </c>
      <c r="G104" s="99">
        <v>3</v>
      </c>
      <c r="H104" s="99" t="s">
        <v>63</v>
      </c>
    </row>
    <row r="105" spans="1:8">
      <c r="A105" s="99" t="s">
        <v>430</v>
      </c>
      <c r="B105" s="3">
        <v>43289</v>
      </c>
      <c r="C105" s="99" t="s">
        <v>70</v>
      </c>
      <c r="D105" s="99" t="s">
        <v>61</v>
      </c>
      <c r="E105" s="99" t="s">
        <v>14</v>
      </c>
      <c r="F105" s="99">
        <v>300</v>
      </c>
      <c r="G105" s="99">
        <v>1</v>
      </c>
      <c r="H105" s="99" t="s">
        <v>59</v>
      </c>
    </row>
    <row r="106" spans="1:8">
      <c r="A106" s="99" t="s">
        <v>431</v>
      </c>
      <c r="B106" s="3">
        <v>43290</v>
      </c>
      <c r="C106" s="99" t="s">
        <v>75</v>
      </c>
      <c r="D106" s="99" t="s">
        <v>61</v>
      </c>
      <c r="E106" s="99" t="s">
        <v>76</v>
      </c>
      <c r="F106" s="99">
        <v>250</v>
      </c>
      <c r="G106" s="99">
        <v>2</v>
      </c>
      <c r="H106" s="99" t="s">
        <v>63</v>
      </c>
    </row>
    <row r="107" spans="1:8">
      <c r="A107" s="99" t="s">
        <v>432</v>
      </c>
      <c r="B107" s="3">
        <v>43290</v>
      </c>
      <c r="C107" s="99" t="s">
        <v>79</v>
      </c>
      <c r="D107" s="99" t="s">
        <v>61</v>
      </c>
      <c r="E107" s="99" t="s">
        <v>62</v>
      </c>
      <c r="F107" s="99">
        <v>90</v>
      </c>
      <c r="G107" s="99">
        <v>4</v>
      </c>
      <c r="H107" s="99" t="s">
        <v>59</v>
      </c>
    </row>
    <row r="108" spans="1:8">
      <c r="A108" s="99" t="s">
        <v>433</v>
      </c>
      <c r="B108" s="3">
        <v>43294</v>
      </c>
      <c r="C108" s="99" t="s">
        <v>78</v>
      </c>
      <c r="D108" s="99" t="s">
        <v>57</v>
      </c>
      <c r="E108" s="99" t="s">
        <v>14</v>
      </c>
      <c r="F108" s="99">
        <v>250</v>
      </c>
      <c r="G108" s="99">
        <v>1</v>
      </c>
      <c r="H108" s="99" t="s">
        <v>59</v>
      </c>
    </row>
    <row r="109" spans="1:8">
      <c r="A109" s="99" t="s">
        <v>434</v>
      </c>
      <c r="B109" s="3">
        <v>43297</v>
      </c>
      <c r="C109" s="99" t="s">
        <v>64</v>
      </c>
      <c r="D109" s="99" t="s">
        <v>61</v>
      </c>
      <c r="E109" s="99" t="s">
        <v>76</v>
      </c>
      <c r="F109" s="99">
        <v>250</v>
      </c>
      <c r="G109" s="99">
        <v>3</v>
      </c>
      <c r="H109" s="99" t="s">
        <v>63</v>
      </c>
    </row>
    <row r="110" spans="1:8">
      <c r="A110" s="99" t="s">
        <v>435</v>
      </c>
      <c r="B110" s="3">
        <v>43297</v>
      </c>
      <c r="C110" s="99" t="s">
        <v>73</v>
      </c>
      <c r="D110" s="99" t="s">
        <v>69</v>
      </c>
      <c r="E110" s="99" t="s">
        <v>62</v>
      </c>
      <c r="F110" s="99">
        <v>90</v>
      </c>
      <c r="G110" s="99">
        <v>3</v>
      </c>
      <c r="H110" s="99" t="s">
        <v>59</v>
      </c>
    </row>
    <row r="111" spans="1:8">
      <c r="A111" s="99" t="s">
        <v>436</v>
      </c>
      <c r="B111" s="3">
        <v>43299</v>
      </c>
      <c r="C111" s="99" t="s">
        <v>77</v>
      </c>
      <c r="D111" s="99" t="s">
        <v>69</v>
      </c>
      <c r="E111" s="99" t="s">
        <v>14</v>
      </c>
      <c r="F111" s="99">
        <v>250</v>
      </c>
      <c r="G111" s="99">
        <v>2</v>
      </c>
      <c r="H111" s="99" t="s">
        <v>63</v>
      </c>
    </row>
    <row r="112" spans="1:8">
      <c r="A112" s="99" t="s">
        <v>437</v>
      </c>
      <c r="B112" s="3">
        <v>43300</v>
      </c>
      <c r="C112" s="99" t="s">
        <v>74</v>
      </c>
      <c r="D112" s="99" t="s">
        <v>69</v>
      </c>
      <c r="E112" s="99" t="s">
        <v>62</v>
      </c>
      <c r="F112" s="99">
        <v>40</v>
      </c>
      <c r="G112" s="99">
        <v>3</v>
      </c>
      <c r="H112" s="99" t="s">
        <v>63</v>
      </c>
    </row>
    <row r="113" spans="1:8">
      <c r="A113" s="99" t="s">
        <v>438</v>
      </c>
      <c r="B113" s="3">
        <v>43301</v>
      </c>
      <c r="C113" s="99" t="s">
        <v>78</v>
      </c>
      <c r="D113" s="99" t="s">
        <v>69</v>
      </c>
      <c r="E113" s="99" t="s">
        <v>62</v>
      </c>
      <c r="F113" s="99">
        <v>90</v>
      </c>
      <c r="G113" s="99">
        <v>3</v>
      </c>
      <c r="H113" s="99" t="s">
        <v>59</v>
      </c>
    </row>
    <row r="114" spans="1:8">
      <c r="A114" s="99" t="s">
        <v>439</v>
      </c>
      <c r="B114" s="3">
        <v>43302</v>
      </c>
      <c r="C114" s="99" t="s">
        <v>64</v>
      </c>
      <c r="D114" s="99" t="s">
        <v>61</v>
      </c>
      <c r="E114" s="99" t="s">
        <v>58</v>
      </c>
      <c r="F114" s="99">
        <v>499</v>
      </c>
      <c r="G114" s="99">
        <v>2</v>
      </c>
      <c r="H114" s="99" t="s">
        <v>59</v>
      </c>
    </row>
    <row r="115" spans="1:8">
      <c r="A115" s="99" t="s">
        <v>440</v>
      </c>
      <c r="B115" s="3">
        <v>43303</v>
      </c>
      <c r="C115" s="99" t="s">
        <v>79</v>
      </c>
      <c r="D115" s="99" t="s">
        <v>61</v>
      </c>
      <c r="E115" s="99" t="s">
        <v>62</v>
      </c>
      <c r="F115" s="99">
        <v>40</v>
      </c>
      <c r="G115" s="99">
        <v>1</v>
      </c>
      <c r="H115" s="99" t="s">
        <v>63</v>
      </c>
    </row>
    <row r="116" spans="1:8">
      <c r="A116" s="99" t="s">
        <v>441</v>
      </c>
      <c r="B116" s="3">
        <v>43307</v>
      </c>
      <c r="C116" s="99" t="s">
        <v>66</v>
      </c>
      <c r="D116" s="99" t="s">
        <v>61</v>
      </c>
      <c r="E116" s="99" t="s">
        <v>58</v>
      </c>
      <c r="F116" s="99">
        <v>499</v>
      </c>
      <c r="G116" s="99">
        <v>1</v>
      </c>
      <c r="H116" s="99" t="s">
        <v>63</v>
      </c>
    </row>
    <row r="117" spans="1:8">
      <c r="A117" s="99" t="s">
        <v>442</v>
      </c>
      <c r="B117" s="3">
        <v>43307</v>
      </c>
      <c r="C117" s="99" t="s">
        <v>60</v>
      </c>
      <c r="D117" s="99" t="s">
        <v>67</v>
      </c>
      <c r="E117" s="99" t="s">
        <v>62</v>
      </c>
      <c r="F117" s="99">
        <v>90</v>
      </c>
      <c r="G117" s="99">
        <v>3</v>
      </c>
      <c r="H117" s="99" t="s">
        <v>63</v>
      </c>
    </row>
    <row r="118" spans="1:8">
      <c r="A118" s="99" t="s">
        <v>443</v>
      </c>
      <c r="B118" s="3">
        <v>43308</v>
      </c>
      <c r="C118" s="99" t="s">
        <v>60</v>
      </c>
      <c r="D118" s="99" t="s">
        <v>67</v>
      </c>
      <c r="E118" s="99" t="s">
        <v>62</v>
      </c>
      <c r="F118" s="99">
        <v>40</v>
      </c>
      <c r="G118" s="99">
        <v>5</v>
      </c>
      <c r="H118" s="99" t="s">
        <v>63</v>
      </c>
    </row>
    <row r="119" spans="1:8">
      <c r="A119" s="99" t="s">
        <v>444</v>
      </c>
      <c r="B119" s="3">
        <v>43309</v>
      </c>
      <c r="C119" s="99" t="s">
        <v>65</v>
      </c>
      <c r="D119" s="99" t="s">
        <v>69</v>
      </c>
      <c r="E119" s="99" t="s">
        <v>62</v>
      </c>
      <c r="F119" s="99">
        <v>70</v>
      </c>
      <c r="G119" s="99">
        <v>2</v>
      </c>
      <c r="H119" s="99" t="s">
        <v>59</v>
      </c>
    </row>
    <row r="120" spans="1:8">
      <c r="A120" s="99" t="s">
        <v>445</v>
      </c>
      <c r="B120" s="3">
        <v>43311</v>
      </c>
      <c r="C120" s="99" t="s">
        <v>75</v>
      </c>
      <c r="D120" s="99" t="s">
        <v>61</v>
      </c>
      <c r="E120" s="99" t="s">
        <v>14</v>
      </c>
      <c r="F120" s="99">
        <v>300</v>
      </c>
      <c r="G120" s="99">
        <v>1</v>
      </c>
      <c r="H120" s="99" t="s">
        <v>59</v>
      </c>
    </row>
    <row r="121" spans="1:8">
      <c r="A121" s="99" t="s">
        <v>446</v>
      </c>
      <c r="B121" s="3">
        <v>43314</v>
      </c>
      <c r="C121" s="99" t="s">
        <v>78</v>
      </c>
      <c r="D121" s="99" t="s">
        <v>61</v>
      </c>
      <c r="E121" s="99" t="s">
        <v>58</v>
      </c>
      <c r="F121" s="99">
        <v>299</v>
      </c>
      <c r="G121" s="99">
        <v>2</v>
      </c>
      <c r="H121" s="99" t="s">
        <v>59</v>
      </c>
    </row>
    <row r="122" spans="1:8">
      <c r="A122" s="99" t="s">
        <v>447</v>
      </c>
      <c r="B122" s="3">
        <v>43318</v>
      </c>
      <c r="C122" s="99" t="s">
        <v>77</v>
      </c>
      <c r="D122" s="99" t="s">
        <v>67</v>
      </c>
      <c r="E122" s="99" t="s">
        <v>14</v>
      </c>
      <c r="F122" s="99">
        <v>300</v>
      </c>
      <c r="G122" s="99">
        <v>1</v>
      </c>
      <c r="H122" s="99" t="s">
        <v>59</v>
      </c>
    </row>
    <row r="123" spans="1:8">
      <c r="A123" s="99" t="s">
        <v>448</v>
      </c>
      <c r="B123" s="3">
        <v>43318</v>
      </c>
      <c r="C123" s="99" t="s">
        <v>70</v>
      </c>
      <c r="D123" s="99" t="s">
        <v>61</v>
      </c>
      <c r="E123" s="99" t="s">
        <v>14</v>
      </c>
      <c r="F123" s="99">
        <v>300</v>
      </c>
      <c r="G123" s="99">
        <v>1</v>
      </c>
      <c r="H123" s="99" t="s">
        <v>59</v>
      </c>
    </row>
    <row r="124" spans="1:8">
      <c r="A124" s="99" t="s">
        <v>449</v>
      </c>
      <c r="B124" s="3">
        <v>43320</v>
      </c>
      <c r="C124" s="99" t="s">
        <v>65</v>
      </c>
      <c r="D124" s="99" t="s">
        <v>61</v>
      </c>
      <c r="E124" s="99" t="s">
        <v>14</v>
      </c>
      <c r="F124" s="99">
        <v>300</v>
      </c>
      <c r="G124" s="99">
        <v>1</v>
      </c>
      <c r="H124" s="99" t="s">
        <v>59</v>
      </c>
    </row>
    <row r="125" spans="1:8">
      <c r="A125" s="99" t="s">
        <v>450</v>
      </c>
      <c r="B125" s="3">
        <v>43320</v>
      </c>
      <c r="C125" s="99" t="s">
        <v>60</v>
      </c>
      <c r="D125" s="99" t="s">
        <v>67</v>
      </c>
      <c r="E125" s="99" t="s">
        <v>62</v>
      </c>
      <c r="F125" s="99">
        <v>40</v>
      </c>
      <c r="G125" s="99">
        <v>4</v>
      </c>
      <c r="H125" s="99" t="s">
        <v>63</v>
      </c>
    </row>
    <row r="126" spans="1:8">
      <c r="A126" s="99" t="s">
        <v>451</v>
      </c>
      <c r="B126" s="3">
        <v>43324</v>
      </c>
      <c r="C126" s="99" t="s">
        <v>75</v>
      </c>
      <c r="D126" s="99" t="s">
        <v>57</v>
      </c>
      <c r="E126" s="99" t="s">
        <v>76</v>
      </c>
      <c r="F126" s="99">
        <v>190</v>
      </c>
      <c r="G126" s="99">
        <v>2</v>
      </c>
      <c r="H126" s="99" t="s">
        <v>63</v>
      </c>
    </row>
    <row r="127" spans="1:8">
      <c r="A127" s="99" t="s">
        <v>452</v>
      </c>
      <c r="B127" s="3">
        <v>43327</v>
      </c>
      <c r="C127" s="99" t="s">
        <v>77</v>
      </c>
      <c r="D127" s="99" t="s">
        <v>57</v>
      </c>
      <c r="E127" s="99" t="s">
        <v>58</v>
      </c>
      <c r="F127" s="99">
        <v>499</v>
      </c>
      <c r="G127" s="99">
        <v>2</v>
      </c>
      <c r="H127" s="99" t="s">
        <v>59</v>
      </c>
    </row>
    <row r="128" spans="1:8">
      <c r="A128" s="99" t="s">
        <v>453</v>
      </c>
      <c r="B128" s="3">
        <v>43327</v>
      </c>
      <c r="C128" s="99" t="s">
        <v>56</v>
      </c>
      <c r="D128" s="99" t="s">
        <v>57</v>
      </c>
      <c r="E128" s="99" t="s">
        <v>76</v>
      </c>
      <c r="F128" s="99">
        <v>190</v>
      </c>
      <c r="G128" s="99">
        <v>2</v>
      </c>
      <c r="H128" s="99" t="s">
        <v>59</v>
      </c>
    </row>
    <row r="129" spans="1:8">
      <c r="A129" s="99" t="s">
        <v>454</v>
      </c>
      <c r="B129" s="3">
        <v>43332</v>
      </c>
      <c r="C129" s="99" t="s">
        <v>75</v>
      </c>
      <c r="D129" s="99" t="s">
        <v>61</v>
      </c>
      <c r="E129" s="99" t="s">
        <v>14</v>
      </c>
      <c r="F129" s="99">
        <v>250</v>
      </c>
      <c r="G129" s="99">
        <v>1</v>
      </c>
      <c r="H129" s="99" t="s">
        <v>59</v>
      </c>
    </row>
    <row r="130" spans="1:8">
      <c r="A130" s="99" t="s">
        <v>455</v>
      </c>
      <c r="B130" s="3">
        <v>43335</v>
      </c>
      <c r="C130" s="99" t="s">
        <v>65</v>
      </c>
      <c r="D130" s="99" t="s">
        <v>67</v>
      </c>
      <c r="E130" s="99" t="s">
        <v>62</v>
      </c>
      <c r="F130" s="99">
        <v>90</v>
      </c>
      <c r="G130" s="99">
        <v>2</v>
      </c>
      <c r="H130" s="99" t="s">
        <v>59</v>
      </c>
    </row>
    <row r="131" spans="1:8">
      <c r="A131" s="99" t="s">
        <v>456</v>
      </c>
      <c r="B131" s="3">
        <v>43335</v>
      </c>
      <c r="C131" s="99" t="s">
        <v>75</v>
      </c>
      <c r="D131" s="99" t="s">
        <v>61</v>
      </c>
      <c r="E131" s="99" t="s">
        <v>14</v>
      </c>
      <c r="F131" s="99">
        <v>300</v>
      </c>
      <c r="G131" s="99">
        <v>1</v>
      </c>
      <c r="H131" s="99" t="s">
        <v>59</v>
      </c>
    </row>
    <row r="132" spans="1:8">
      <c r="A132" s="99" t="s">
        <v>457</v>
      </c>
      <c r="B132" s="3">
        <v>43340</v>
      </c>
      <c r="C132" s="99" t="s">
        <v>71</v>
      </c>
      <c r="D132" s="99" t="s">
        <v>61</v>
      </c>
      <c r="E132" s="99" t="s">
        <v>58</v>
      </c>
      <c r="F132" s="99">
        <v>299</v>
      </c>
      <c r="G132" s="99">
        <v>2</v>
      </c>
      <c r="H132" s="99" t="s">
        <v>59</v>
      </c>
    </row>
    <row r="133" spans="1:8">
      <c r="A133" s="99" t="s">
        <v>458</v>
      </c>
      <c r="B133" s="3">
        <v>43340</v>
      </c>
      <c r="C133" s="99" t="s">
        <v>64</v>
      </c>
      <c r="D133" s="99" t="s">
        <v>61</v>
      </c>
      <c r="E133" s="99" t="s">
        <v>62</v>
      </c>
      <c r="F133" s="99">
        <v>90</v>
      </c>
      <c r="G133" s="99">
        <v>4</v>
      </c>
      <c r="H133" s="99" t="s">
        <v>59</v>
      </c>
    </row>
    <row r="134" spans="1:8">
      <c r="A134" s="99" t="s">
        <v>459</v>
      </c>
      <c r="B134" s="3">
        <v>43341</v>
      </c>
      <c r="C134" s="99" t="s">
        <v>66</v>
      </c>
      <c r="D134" s="99" t="s">
        <v>67</v>
      </c>
      <c r="E134" s="99" t="s">
        <v>14</v>
      </c>
      <c r="F134" s="99">
        <v>250</v>
      </c>
      <c r="G134" s="99">
        <v>2</v>
      </c>
      <c r="H134" s="99" t="s">
        <v>59</v>
      </c>
    </row>
    <row r="135" spans="1:8">
      <c r="A135" s="99" t="s">
        <v>460</v>
      </c>
      <c r="B135" s="3">
        <v>43341</v>
      </c>
      <c r="C135" s="99" t="s">
        <v>73</v>
      </c>
      <c r="D135" s="99" t="s">
        <v>67</v>
      </c>
      <c r="E135" s="99" t="s">
        <v>14</v>
      </c>
      <c r="F135" s="99">
        <v>190</v>
      </c>
      <c r="G135" s="99">
        <v>1</v>
      </c>
      <c r="H135" s="99" t="s">
        <v>59</v>
      </c>
    </row>
    <row r="136" spans="1:8">
      <c r="A136" s="99" t="s">
        <v>461</v>
      </c>
      <c r="B136" s="3">
        <v>43342</v>
      </c>
      <c r="C136" s="99" t="s">
        <v>56</v>
      </c>
      <c r="D136" s="99" t="s">
        <v>67</v>
      </c>
      <c r="E136" s="99" t="s">
        <v>62</v>
      </c>
      <c r="F136" s="99">
        <v>40</v>
      </c>
      <c r="G136" s="99">
        <v>3</v>
      </c>
      <c r="H136" s="99" t="s">
        <v>59</v>
      </c>
    </row>
    <row r="137" spans="1:8">
      <c r="A137" s="99" t="s">
        <v>462</v>
      </c>
      <c r="B137" s="3">
        <v>43342</v>
      </c>
      <c r="C137" s="99" t="s">
        <v>73</v>
      </c>
      <c r="D137" s="99" t="s">
        <v>57</v>
      </c>
      <c r="E137" s="99" t="s">
        <v>14</v>
      </c>
      <c r="F137" s="99">
        <v>250</v>
      </c>
      <c r="G137" s="99">
        <v>1</v>
      </c>
      <c r="H137" s="99" t="s">
        <v>59</v>
      </c>
    </row>
    <row r="138" spans="1:8">
      <c r="A138" s="99" t="s">
        <v>463</v>
      </c>
      <c r="B138" s="3">
        <v>43343</v>
      </c>
      <c r="C138" s="99" t="s">
        <v>66</v>
      </c>
      <c r="D138" s="99" t="s">
        <v>67</v>
      </c>
      <c r="E138" s="99" t="s">
        <v>58</v>
      </c>
      <c r="F138" s="99">
        <v>299</v>
      </c>
      <c r="G138" s="99">
        <v>2</v>
      </c>
      <c r="H138" s="99" t="s">
        <v>63</v>
      </c>
    </row>
    <row r="139" spans="1:8">
      <c r="A139" s="99" t="s">
        <v>464</v>
      </c>
      <c r="B139" s="3">
        <v>43345</v>
      </c>
      <c r="C139" s="99" t="s">
        <v>71</v>
      </c>
      <c r="D139" s="99" t="s">
        <v>61</v>
      </c>
      <c r="E139" s="99" t="s">
        <v>62</v>
      </c>
      <c r="F139" s="99">
        <v>90</v>
      </c>
      <c r="G139" s="99">
        <v>4</v>
      </c>
      <c r="H139" s="99" t="s">
        <v>59</v>
      </c>
    </row>
    <row r="140" spans="1:8">
      <c r="A140" s="99" t="s">
        <v>465</v>
      </c>
      <c r="B140" s="3">
        <v>43347</v>
      </c>
      <c r="C140" s="99" t="s">
        <v>79</v>
      </c>
      <c r="D140" s="99" t="s">
        <v>61</v>
      </c>
      <c r="E140" s="99" t="s">
        <v>62</v>
      </c>
      <c r="F140" s="99">
        <v>90</v>
      </c>
      <c r="G140" s="99">
        <v>4</v>
      </c>
      <c r="H140" s="99" t="s">
        <v>59</v>
      </c>
    </row>
    <row r="141" spans="1:8">
      <c r="A141" s="99" t="s">
        <v>466</v>
      </c>
      <c r="B141" s="3">
        <v>43347</v>
      </c>
      <c r="C141" s="99" t="s">
        <v>75</v>
      </c>
      <c r="D141" s="99" t="s">
        <v>61</v>
      </c>
      <c r="E141" s="99" t="s">
        <v>76</v>
      </c>
      <c r="F141" s="99">
        <v>250</v>
      </c>
      <c r="G141" s="99">
        <v>2</v>
      </c>
      <c r="H141" s="99" t="s">
        <v>63</v>
      </c>
    </row>
    <row r="142" spans="1:8">
      <c r="A142" s="99" t="s">
        <v>467</v>
      </c>
      <c r="B142" s="3">
        <v>43348</v>
      </c>
      <c r="C142" s="99" t="s">
        <v>77</v>
      </c>
      <c r="D142" s="99" t="s">
        <v>67</v>
      </c>
      <c r="E142" s="99" t="s">
        <v>62</v>
      </c>
      <c r="F142" s="99">
        <v>40</v>
      </c>
      <c r="G142" s="99">
        <v>3</v>
      </c>
      <c r="H142" s="99" t="s">
        <v>59</v>
      </c>
    </row>
    <row r="143" spans="1:8">
      <c r="A143" s="99" t="s">
        <v>468</v>
      </c>
      <c r="B143" s="3">
        <v>43348</v>
      </c>
      <c r="C143" s="99" t="s">
        <v>64</v>
      </c>
      <c r="D143" s="99" t="s">
        <v>61</v>
      </c>
      <c r="E143" s="99" t="s">
        <v>14</v>
      </c>
      <c r="F143" s="99">
        <v>190</v>
      </c>
      <c r="G143" s="99">
        <v>2</v>
      </c>
      <c r="H143" s="99" t="s">
        <v>63</v>
      </c>
    </row>
    <row r="144" spans="1:8">
      <c r="A144" s="99" t="s">
        <v>469</v>
      </c>
      <c r="B144" s="3">
        <v>43351</v>
      </c>
      <c r="C144" s="99" t="s">
        <v>78</v>
      </c>
      <c r="D144" s="99" t="s">
        <v>57</v>
      </c>
      <c r="E144" s="99" t="s">
        <v>76</v>
      </c>
      <c r="F144" s="99">
        <v>250</v>
      </c>
      <c r="G144" s="99">
        <v>3</v>
      </c>
      <c r="H144" s="99" t="s">
        <v>63</v>
      </c>
    </row>
    <row r="145" spans="1:8">
      <c r="A145" s="99" t="s">
        <v>470</v>
      </c>
      <c r="B145" s="3">
        <v>43352</v>
      </c>
      <c r="C145" s="99" t="s">
        <v>64</v>
      </c>
      <c r="D145" s="99" t="s">
        <v>61</v>
      </c>
      <c r="E145" s="99" t="s">
        <v>14</v>
      </c>
      <c r="F145" s="99">
        <v>300</v>
      </c>
      <c r="G145" s="99">
        <v>1</v>
      </c>
      <c r="H145" s="99" t="s">
        <v>63</v>
      </c>
    </row>
    <row r="146" spans="1:8">
      <c r="A146" s="99" t="s">
        <v>471</v>
      </c>
      <c r="B146" s="3">
        <v>43354</v>
      </c>
      <c r="C146" s="99" t="s">
        <v>79</v>
      </c>
      <c r="D146" s="99" t="s">
        <v>67</v>
      </c>
      <c r="E146" s="99" t="s">
        <v>14</v>
      </c>
      <c r="F146" s="99">
        <v>300</v>
      </c>
      <c r="G146" s="99">
        <v>1</v>
      </c>
      <c r="H146" s="99" t="s">
        <v>63</v>
      </c>
    </row>
    <row r="147" spans="1:8">
      <c r="A147" s="99" t="s">
        <v>472</v>
      </c>
      <c r="B147" s="3">
        <v>43354</v>
      </c>
      <c r="C147" s="99" t="s">
        <v>71</v>
      </c>
      <c r="D147" s="99" t="s">
        <v>61</v>
      </c>
      <c r="E147" s="99" t="s">
        <v>76</v>
      </c>
      <c r="F147" s="99">
        <v>250</v>
      </c>
      <c r="G147" s="99">
        <v>2</v>
      </c>
      <c r="H147" s="99" t="s">
        <v>63</v>
      </c>
    </row>
    <row r="148" spans="1:8">
      <c r="A148" s="99" t="s">
        <v>473</v>
      </c>
      <c r="B148" s="3">
        <v>43354</v>
      </c>
      <c r="C148" s="99" t="s">
        <v>74</v>
      </c>
      <c r="D148" s="99" t="s">
        <v>67</v>
      </c>
      <c r="E148" s="99" t="s">
        <v>62</v>
      </c>
      <c r="F148" s="99">
        <v>40</v>
      </c>
      <c r="G148" s="99">
        <v>4</v>
      </c>
      <c r="H148" s="99" t="s">
        <v>63</v>
      </c>
    </row>
    <row r="149" spans="1:8">
      <c r="A149" s="99" t="s">
        <v>474</v>
      </c>
      <c r="B149" s="3">
        <v>43355</v>
      </c>
      <c r="C149" s="99" t="s">
        <v>68</v>
      </c>
      <c r="D149" s="99" t="s">
        <v>69</v>
      </c>
      <c r="E149" s="99" t="s">
        <v>62</v>
      </c>
      <c r="F149" s="99">
        <v>40</v>
      </c>
      <c r="G149" s="99">
        <v>3</v>
      </c>
      <c r="H149" s="99" t="s">
        <v>59</v>
      </c>
    </row>
    <row r="150" spans="1:8">
      <c r="A150" s="99" t="s">
        <v>475</v>
      </c>
      <c r="B150" s="3">
        <v>43356</v>
      </c>
      <c r="C150" s="99" t="s">
        <v>77</v>
      </c>
      <c r="D150" s="99" t="s">
        <v>57</v>
      </c>
      <c r="E150" s="99" t="s">
        <v>14</v>
      </c>
      <c r="F150" s="99">
        <v>300</v>
      </c>
      <c r="G150" s="99">
        <v>1</v>
      </c>
      <c r="H150" s="99" t="s">
        <v>59</v>
      </c>
    </row>
    <row r="151" spans="1:8">
      <c r="A151" s="99" t="s">
        <v>476</v>
      </c>
      <c r="B151" s="3">
        <v>43356</v>
      </c>
      <c r="C151" s="99" t="s">
        <v>74</v>
      </c>
      <c r="D151" s="99" t="s">
        <v>67</v>
      </c>
      <c r="E151" s="99" t="s">
        <v>58</v>
      </c>
      <c r="F151" s="99">
        <v>499</v>
      </c>
      <c r="G151" s="99">
        <v>2</v>
      </c>
      <c r="H151" s="99" t="s">
        <v>59</v>
      </c>
    </row>
    <row r="152" spans="1:8">
      <c r="A152" s="99" t="s">
        <v>477</v>
      </c>
      <c r="B152" s="3">
        <v>43361</v>
      </c>
      <c r="C152" s="99" t="s">
        <v>78</v>
      </c>
      <c r="D152" s="99" t="s">
        <v>57</v>
      </c>
      <c r="E152" s="99" t="s">
        <v>76</v>
      </c>
      <c r="F152" s="99">
        <v>190</v>
      </c>
      <c r="G152" s="99">
        <v>2</v>
      </c>
      <c r="H152" s="99" t="s">
        <v>63</v>
      </c>
    </row>
    <row r="153" spans="1:8">
      <c r="A153" s="99" t="s">
        <v>478</v>
      </c>
      <c r="B153" s="3">
        <v>43365</v>
      </c>
      <c r="C153" s="99" t="s">
        <v>70</v>
      </c>
      <c r="D153" s="99" t="s">
        <v>67</v>
      </c>
      <c r="E153" s="99" t="s">
        <v>62</v>
      </c>
      <c r="F153" s="99">
        <v>40</v>
      </c>
      <c r="G153" s="99">
        <v>6</v>
      </c>
      <c r="H153" s="99" t="s">
        <v>59</v>
      </c>
    </row>
    <row r="154" spans="1:8">
      <c r="A154" s="99" t="s">
        <v>479</v>
      </c>
      <c r="B154" s="3">
        <v>43365</v>
      </c>
      <c r="C154" s="99" t="s">
        <v>71</v>
      </c>
      <c r="D154" s="99" t="s">
        <v>61</v>
      </c>
      <c r="E154" s="99" t="s">
        <v>58</v>
      </c>
      <c r="F154" s="99">
        <v>299</v>
      </c>
      <c r="G154" s="99">
        <v>2</v>
      </c>
      <c r="H154" s="99" t="s">
        <v>59</v>
      </c>
    </row>
    <row r="155" spans="1:8">
      <c r="A155" s="99" t="s">
        <v>480</v>
      </c>
      <c r="B155" s="3">
        <v>43366</v>
      </c>
      <c r="C155" s="99" t="s">
        <v>75</v>
      </c>
      <c r="D155" s="99" t="s">
        <v>61</v>
      </c>
      <c r="E155" s="99" t="s">
        <v>76</v>
      </c>
      <c r="F155" s="99">
        <v>190</v>
      </c>
      <c r="G155" s="99">
        <v>3</v>
      </c>
      <c r="H155" s="99" t="s">
        <v>63</v>
      </c>
    </row>
    <row r="156" spans="1:8">
      <c r="A156" s="99" t="s">
        <v>481</v>
      </c>
      <c r="B156" s="3">
        <v>43370</v>
      </c>
      <c r="C156" s="99" t="s">
        <v>77</v>
      </c>
      <c r="D156" s="99" t="s">
        <v>57</v>
      </c>
      <c r="E156" s="99" t="s">
        <v>14</v>
      </c>
      <c r="F156" s="99">
        <v>300</v>
      </c>
      <c r="G156" s="99">
        <v>2</v>
      </c>
      <c r="H156" s="99" t="s">
        <v>59</v>
      </c>
    </row>
    <row r="157" spans="1:8">
      <c r="A157" s="99" t="s">
        <v>482</v>
      </c>
      <c r="B157" s="3">
        <v>43372</v>
      </c>
      <c r="C157" s="99" t="s">
        <v>78</v>
      </c>
      <c r="D157" s="99" t="s">
        <v>57</v>
      </c>
      <c r="E157" s="99" t="s">
        <v>14</v>
      </c>
      <c r="F157" s="99">
        <v>250</v>
      </c>
      <c r="G157" s="99">
        <v>2</v>
      </c>
      <c r="H157" s="99" t="s">
        <v>63</v>
      </c>
    </row>
    <row r="158" spans="1:8">
      <c r="A158" s="99" t="s">
        <v>483</v>
      </c>
      <c r="B158" s="3">
        <v>43379</v>
      </c>
      <c r="C158" s="99" t="s">
        <v>72</v>
      </c>
      <c r="D158" s="99" t="s">
        <v>69</v>
      </c>
      <c r="E158" s="99" t="s">
        <v>62</v>
      </c>
      <c r="F158" s="99">
        <v>90</v>
      </c>
      <c r="G158" s="99">
        <v>3</v>
      </c>
      <c r="H158" s="99" t="s">
        <v>59</v>
      </c>
    </row>
    <row r="159" spans="1:8">
      <c r="A159" s="99" t="s">
        <v>484</v>
      </c>
      <c r="B159" s="3">
        <v>43382</v>
      </c>
      <c r="C159" s="99" t="s">
        <v>77</v>
      </c>
      <c r="D159" s="99" t="s">
        <v>57</v>
      </c>
      <c r="E159" s="99" t="s">
        <v>76</v>
      </c>
      <c r="F159" s="99">
        <v>250</v>
      </c>
      <c r="G159" s="99">
        <v>2</v>
      </c>
      <c r="H159" s="99" t="s">
        <v>59</v>
      </c>
    </row>
    <row r="160" spans="1:8">
      <c r="A160" s="99" t="s">
        <v>485</v>
      </c>
      <c r="B160" s="3">
        <v>43383</v>
      </c>
      <c r="C160" s="99" t="s">
        <v>75</v>
      </c>
      <c r="D160" s="99" t="s">
        <v>61</v>
      </c>
      <c r="E160" s="99" t="s">
        <v>62</v>
      </c>
      <c r="F160" s="99">
        <v>40</v>
      </c>
      <c r="G160" s="99">
        <v>2</v>
      </c>
      <c r="H160" s="99" t="s">
        <v>63</v>
      </c>
    </row>
    <row r="161" spans="1:8">
      <c r="A161" s="99" t="s">
        <v>486</v>
      </c>
      <c r="B161" s="3">
        <v>43384</v>
      </c>
      <c r="C161" s="99" t="s">
        <v>64</v>
      </c>
      <c r="D161" s="99" t="s">
        <v>61</v>
      </c>
      <c r="E161" s="99" t="s">
        <v>62</v>
      </c>
      <c r="F161" s="99">
        <v>90</v>
      </c>
      <c r="G161" s="99">
        <v>2</v>
      </c>
      <c r="H161" s="99" t="s">
        <v>63</v>
      </c>
    </row>
    <row r="162" spans="1:8">
      <c r="A162" s="99" t="s">
        <v>487</v>
      </c>
      <c r="B162" s="3">
        <v>43385</v>
      </c>
      <c r="C162" s="99" t="s">
        <v>64</v>
      </c>
      <c r="D162" s="99" t="s">
        <v>61</v>
      </c>
      <c r="E162" s="99" t="s">
        <v>62</v>
      </c>
      <c r="F162" s="99">
        <v>40</v>
      </c>
      <c r="G162" s="99">
        <v>4</v>
      </c>
      <c r="H162" s="99" t="s">
        <v>63</v>
      </c>
    </row>
    <row r="163" spans="1:8">
      <c r="A163" s="99" t="s">
        <v>488</v>
      </c>
      <c r="B163" s="3">
        <v>43387</v>
      </c>
      <c r="C163" s="99" t="s">
        <v>60</v>
      </c>
      <c r="D163" s="99" t="s">
        <v>57</v>
      </c>
      <c r="E163" s="99" t="s">
        <v>58</v>
      </c>
      <c r="F163" s="99">
        <v>299</v>
      </c>
      <c r="G163" s="99">
        <v>2</v>
      </c>
      <c r="H163" s="99" t="s">
        <v>63</v>
      </c>
    </row>
    <row r="164" spans="1:8">
      <c r="A164" s="99" t="s">
        <v>489</v>
      </c>
      <c r="B164" s="3">
        <v>43389</v>
      </c>
      <c r="C164" s="99" t="s">
        <v>68</v>
      </c>
      <c r="D164" s="99" t="s">
        <v>69</v>
      </c>
      <c r="E164" s="99" t="s">
        <v>62</v>
      </c>
      <c r="F164" s="99">
        <v>40</v>
      </c>
      <c r="G164" s="99">
        <v>3</v>
      </c>
      <c r="H164" s="99" t="s">
        <v>59</v>
      </c>
    </row>
    <row r="165" spans="1:8">
      <c r="A165" s="99" t="s">
        <v>490</v>
      </c>
      <c r="B165" s="3">
        <v>43389</v>
      </c>
      <c r="C165" s="99" t="s">
        <v>70</v>
      </c>
      <c r="D165" s="99" t="s">
        <v>61</v>
      </c>
      <c r="E165" s="99" t="s">
        <v>58</v>
      </c>
      <c r="F165" s="99">
        <v>299</v>
      </c>
      <c r="G165" s="99">
        <v>2</v>
      </c>
      <c r="H165" s="99" t="s">
        <v>63</v>
      </c>
    </row>
    <row r="166" spans="1:8">
      <c r="A166" s="99" t="s">
        <v>491</v>
      </c>
      <c r="B166" s="3">
        <v>43389</v>
      </c>
      <c r="C166" s="99" t="s">
        <v>73</v>
      </c>
      <c r="D166" s="99" t="s">
        <v>57</v>
      </c>
      <c r="E166" s="99" t="s">
        <v>76</v>
      </c>
      <c r="F166" s="99">
        <v>250</v>
      </c>
      <c r="G166" s="99">
        <v>3</v>
      </c>
      <c r="H166" s="99" t="s">
        <v>63</v>
      </c>
    </row>
    <row r="167" spans="1:8">
      <c r="A167" s="99" t="s">
        <v>492</v>
      </c>
      <c r="B167" s="3">
        <v>43390</v>
      </c>
      <c r="C167" s="99" t="s">
        <v>70</v>
      </c>
      <c r="D167" s="99" t="s">
        <v>69</v>
      </c>
      <c r="E167" s="99" t="s">
        <v>62</v>
      </c>
      <c r="F167" s="99">
        <v>90</v>
      </c>
      <c r="G167" s="99">
        <v>6</v>
      </c>
      <c r="H167" s="99" t="s">
        <v>59</v>
      </c>
    </row>
    <row r="168" spans="1:8">
      <c r="A168" s="99" t="s">
        <v>493</v>
      </c>
      <c r="B168" s="3">
        <v>43390</v>
      </c>
      <c r="C168" s="99" t="s">
        <v>71</v>
      </c>
      <c r="D168" s="99" t="s">
        <v>61</v>
      </c>
      <c r="E168" s="99" t="s">
        <v>14</v>
      </c>
      <c r="F168" s="99">
        <v>300</v>
      </c>
      <c r="G168" s="99">
        <v>1</v>
      </c>
      <c r="H168" s="99" t="s">
        <v>59</v>
      </c>
    </row>
    <row r="169" spans="1:8">
      <c r="A169" s="99" t="s">
        <v>494</v>
      </c>
      <c r="B169" s="3">
        <v>43394</v>
      </c>
      <c r="C169" s="99" t="s">
        <v>68</v>
      </c>
      <c r="D169" s="99" t="s">
        <v>61</v>
      </c>
      <c r="E169" s="99" t="s">
        <v>58</v>
      </c>
      <c r="F169" s="99">
        <v>299</v>
      </c>
      <c r="G169" s="99">
        <v>2</v>
      </c>
      <c r="H169" s="99" t="s">
        <v>63</v>
      </c>
    </row>
    <row r="170" spans="1:8">
      <c r="A170" s="99" t="s">
        <v>495</v>
      </c>
      <c r="B170" s="3">
        <v>43396</v>
      </c>
      <c r="C170" s="99" t="s">
        <v>75</v>
      </c>
      <c r="D170" s="99" t="s">
        <v>61</v>
      </c>
      <c r="E170" s="99" t="s">
        <v>14</v>
      </c>
      <c r="F170" s="99">
        <v>300</v>
      </c>
      <c r="G170" s="99">
        <v>1</v>
      </c>
      <c r="H170" s="99" t="s">
        <v>59</v>
      </c>
    </row>
    <row r="171" spans="1:8">
      <c r="A171" s="99" t="s">
        <v>496</v>
      </c>
      <c r="B171" s="3">
        <v>43398</v>
      </c>
      <c r="C171" s="99" t="s">
        <v>65</v>
      </c>
      <c r="D171" s="99" t="s">
        <v>61</v>
      </c>
      <c r="E171" s="99" t="s">
        <v>76</v>
      </c>
      <c r="F171" s="99">
        <v>250</v>
      </c>
      <c r="G171" s="99">
        <v>2</v>
      </c>
      <c r="H171" s="99" t="s">
        <v>59</v>
      </c>
    </row>
    <row r="172" spans="1:8">
      <c r="A172" s="99" t="s">
        <v>497</v>
      </c>
      <c r="B172" s="3">
        <v>43400</v>
      </c>
      <c r="C172" s="99" t="s">
        <v>75</v>
      </c>
      <c r="D172" s="99" t="s">
        <v>57</v>
      </c>
      <c r="E172" s="99" t="s">
        <v>76</v>
      </c>
      <c r="F172" s="99">
        <v>190</v>
      </c>
      <c r="G172" s="99">
        <v>1</v>
      </c>
      <c r="H172" s="99" t="s">
        <v>63</v>
      </c>
    </row>
    <row r="173" spans="1:8">
      <c r="A173" s="99" t="s">
        <v>498</v>
      </c>
      <c r="B173" s="3">
        <v>43400</v>
      </c>
      <c r="C173" s="99" t="s">
        <v>64</v>
      </c>
      <c r="D173" s="99" t="s">
        <v>61</v>
      </c>
      <c r="E173" s="99" t="s">
        <v>62</v>
      </c>
      <c r="F173" s="99">
        <v>40</v>
      </c>
      <c r="G173" s="99">
        <v>5</v>
      </c>
      <c r="H173" s="99" t="s">
        <v>63</v>
      </c>
    </row>
    <row r="174" spans="1:8">
      <c r="A174" s="99" t="s">
        <v>499</v>
      </c>
      <c r="B174" s="3">
        <v>43401</v>
      </c>
      <c r="C174" s="99" t="s">
        <v>64</v>
      </c>
      <c r="D174" s="99" t="s">
        <v>61</v>
      </c>
      <c r="E174" s="99" t="s">
        <v>14</v>
      </c>
      <c r="F174" s="99">
        <v>190</v>
      </c>
      <c r="G174" s="99">
        <v>2</v>
      </c>
      <c r="H174" s="99" t="s">
        <v>63</v>
      </c>
    </row>
    <row r="175" spans="1:8">
      <c r="A175" s="99" t="s">
        <v>500</v>
      </c>
      <c r="B175" s="3">
        <v>43403</v>
      </c>
      <c r="C175" s="99" t="s">
        <v>71</v>
      </c>
      <c r="D175" s="99" t="s">
        <v>61</v>
      </c>
      <c r="E175" s="99" t="s">
        <v>62</v>
      </c>
      <c r="F175" s="99">
        <v>40</v>
      </c>
      <c r="G175" s="99">
        <v>4</v>
      </c>
      <c r="H175" s="99" t="s">
        <v>59</v>
      </c>
    </row>
    <row r="176" spans="1:8">
      <c r="A176" s="99" t="s">
        <v>501</v>
      </c>
      <c r="B176" s="3">
        <v>43405</v>
      </c>
      <c r="C176" s="99" t="s">
        <v>72</v>
      </c>
      <c r="D176" s="99" t="s">
        <v>57</v>
      </c>
      <c r="E176" s="99" t="s">
        <v>76</v>
      </c>
      <c r="F176" s="99">
        <v>250</v>
      </c>
      <c r="G176" s="99">
        <v>3</v>
      </c>
      <c r="H176" s="99" t="s">
        <v>63</v>
      </c>
    </row>
    <row r="177" spans="1:8">
      <c r="A177" s="99" t="s">
        <v>502</v>
      </c>
      <c r="B177" s="3">
        <v>43405</v>
      </c>
      <c r="C177" s="99" t="s">
        <v>75</v>
      </c>
      <c r="D177" s="99" t="s">
        <v>61</v>
      </c>
      <c r="E177" s="99" t="s">
        <v>58</v>
      </c>
      <c r="F177" s="99">
        <v>299</v>
      </c>
      <c r="G177" s="99">
        <v>1</v>
      </c>
      <c r="H177" s="99" t="s">
        <v>59</v>
      </c>
    </row>
    <row r="178" spans="1:8">
      <c r="A178" s="99" t="s">
        <v>503</v>
      </c>
      <c r="B178" s="3">
        <v>43406</v>
      </c>
      <c r="C178" s="99" t="s">
        <v>68</v>
      </c>
      <c r="D178" s="99" t="s">
        <v>61</v>
      </c>
      <c r="E178" s="99" t="s">
        <v>62</v>
      </c>
      <c r="F178" s="99">
        <v>40</v>
      </c>
      <c r="G178" s="99">
        <v>5</v>
      </c>
      <c r="H178" s="99" t="s">
        <v>59</v>
      </c>
    </row>
    <row r="179" spans="1:8">
      <c r="A179" s="99" t="s">
        <v>504</v>
      </c>
      <c r="B179" s="3">
        <v>43407</v>
      </c>
      <c r="C179" s="99" t="s">
        <v>68</v>
      </c>
      <c r="D179" s="99" t="s">
        <v>67</v>
      </c>
      <c r="E179" s="99" t="s">
        <v>58</v>
      </c>
      <c r="F179" s="99">
        <v>499</v>
      </c>
      <c r="G179" s="99">
        <v>2</v>
      </c>
      <c r="H179" s="99" t="s">
        <v>59</v>
      </c>
    </row>
    <row r="180" spans="1:8">
      <c r="A180" s="99" t="s">
        <v>505</v>
      </c>
      <c r="B180" s="3">
        <v>43407</v>
      </c>
      <c r="C180" s="99" t="s">
        <v>78</v>
      </c>
      <c r="D180" s="99" t="s">
        <v>57</v>
      </c>
      <c r="E180" s="99" t="s">
        <v>58</v>
      </c>
      <c r="F180" s="99">
        <v>499</v>
      </c>
      <c r="G180" s="99">
        <v>1</v>
      </c>
      <c r="H180" s="99" t="s">
        <v>59</v>
      </c>
    </row>
    <row r="181" spans="1:8">
      <c r="A181" s="99" t="s">
        <v>506</v>
      </c>
      <c r="B181" s="3">
        <v>43409</v>
      </c>
      <c r="C181" s="99" t="s">
        <v>77</v>
      </c>
      <c r="D181" s="99" t="s">
        <v>67</v>
      </c>
      <c r="E181" s="99" t="s">
        <v>76</v>
      </c>
      <c r="F181" s="99">
        <v>190</v>
      </c>
      <c r="G181" s="99">
        <v>6</v>
      </c>
      <c r="H181" s="99" t="s">
        <v>59</v>
      </c>
    </row>
    <row r="182" spans="1:8">
      <c r="A182" s="99" t="s">
        <v>507</v>
      </c>
      <c r="B182" s="3">
        <v>43414</v>
      </c>
      <c r="C182" s="99" t="s">
        <v>79</v>
      </c>
      <c r="D182" s="99" t="s">
        <v>61</v>
      </c>
      <c r="E182" s="99" t="s">
        <v>76</v>
      </c>
      <c r="F182" s="99">
        <v>300</v>
      </c>
      <c r="G182" s="99">
        <v>2</v>
      </c>
      <c r="H182" s="99" t="s">
        <v>59</v>
      </c>
    </row>
    <row r="183" spans="1:8">
      <c r="A183" s="99" t="s">
        <v>508</v>
      </c>
      <c r="B183" s="3">
        <v>43416</v>
      </c>
      <c r="C183" s="99" t="s">
        <v>68</v>
      </c>
      <c r="D183" s="99" t="s">
        <v>69</v>
      </c>
      <c r="E183" s="99" t="s">
        <v>62</v>
      </c>
      <c r="F183" s="99">
        <v>40</v>
      </c>
      <c r="G183" s="99">
        <v>5</v>
      </c>
      <c r="H183" s="99" t="s">
        <v>59</v>
      </c>
    </row>
    <row r="184" spans="1:8">
      <c r="A184" s="99" t="s">
        <v>509</v>
      </c>
      <c r="B184" s="3">
        <v>43418</v>
      </c>
      <c r="C184" s="99" t="s">
        <v>78</v>
      </c>
      <c r="D184" s="99" t="s">
        <v>57</v>
      </c>
      <c r="E184" s="99" t="s">
        <v>14</v>
      </c>
      <c r="F184" s="99">
        <v>300</v>
      </c>
      <c r="G184" s="99">
        <v>2</v>
      </c>
      <c r="H184" s="99" t="s">
        <v>59</v>
      </c>
    </row>
    <row r="185" spans="1:8">
      <c r="A185" s="99" t="s">
        <v>510</v>
      </c>
      <c r="B185" s="3">
        <v>43419</v>
      </c>
      <c r="C185" s="99" t="s">
        <v>71</v>
      </c>
      <c r="D185" s="99" t="s">
        <v>61</v>
      </c>
      <c r="E185" s="99" t="s">
        <v>14</v>
      </c>
      <c r="F185" s="99">
        <v>300</v>
      </c>
      <c r="G185" s="99">
        <v>1</v>
      </c>
      <c r="H185" s="99" t="s">
        <v>59</v>
      </c>
    </row>
    <row r="186" spans="1:8">
      <c r="A186" s="99" t="s">
        <v>511</v>
      </c>
      <c r="B186" s="3">
        <v>43424</v>
      </c>
      <c r="C186" s="99" t="s">
        <v>73</v>
      </c>
      <c r="D186" s="99" t="s">
        <v>69</v>
      </c>
      <c r="E186" s="99" t="s">
        <v>62</v>
      </c>
      <c r="F186" s="99">
        <v>70</v>
      </c>
      <c r="G186" s="99">
        <v>1</v>
      </c>
      <c r="H186" s="99" t="s">
        <v>63</v>
      </c>
    </row>
    <row r="187" spans="1:8">
      <c r="A187" s="99" t="s">
        <v>512</v>
      </c>
      <c r="B187" s="3">
        <v>43425</v>
      </c>
      <c r="C187" s="99" t="s">
        <v>60</v>
      </c>
      <c r="D187" s="99" t="s">
        <v>57</v>
      </c>
      <c r="E187" s="99" t="s">
        <v>62</v>
      </c>
      <c r="F187" s="99">
        <v>40</v>
      </c>
      <c r="G187" s="99">
        <v>3</v>
      </c>
      <c r="H187" s="99" t="s">
        <v>63</v>
      </c>
    </row>
    <row r="188" spans="1:8">
      <c r="A188" s="99" t="s">
        <v>513</v>
      </c>
      <c r="B188" s="3">
        <v>43428</v>
      </c>
      <c r="C188" s="99" t="s">
        <v>70</v>
      </c>
      <c r="D188" s="99" t="s">
        <v>57</v>
      </c>
      <c r="E188" s="99" t="s">
        <v>58</v>
      </c>
      <c r="F188" s="99">
        <v>499</v>
      </c>
      <c r="G188" s="99">
        <v>1</v>
      </c>
      <c r="H188" s="99" t="s">
        <v>59</v>
      </c>
    </row>
    <row r="189" spans="1:8">
      <c r="A189" s="99" t="s">
        <v>514</v>
      </c>
      <c r="B189" s="3">
        <v>43430</v>
      </c>
      <c r="C189" s="99" t="s">
        <v>79</v>
      </c>
      <c r="D189" s="99" t="s">
        <v>61</v>
      </c>
      <c r="E189" s="99" t="s">
        <v>58</v>
      </c>
      <c r="F189" s="99">
        <v>499</v>
      </c>
      <c r="G189" s="99">
        <v>2</v>
      </c>
      <c r="H189" s="99" t="s">
        <v>59</v>
      </c>
    </row>
    <row r="190" spans="1:8">
      <c r="A190" s="99" t="s">
        <v>515</v>
      </c>
      <c r="B190" s="3">
        <v>43431</v>
      </c>
      <c r="C190" s="99" t="s">
        <v>75</v>
      </c>
      <c r="D190" s="99" t="s">
        <v>67</v>
      </c>
      <c r="E190" s="99" t="s">
        <v>58</v>
      </c>
      <c r="F190" s="99">
        <v>299</v>
      </c>
      <c r="G190" s="99">
        <v>2</v>
      </c>
      <c r="H190" s="99" t="s">
        <v>59</v>
      </c>
    </row>
    <row r="191" spans="1:8">
      <c r="A191" s="99" t="s">
        <v>516</v>
      </c>
      <c r="B191" s="3">
        <v>43433</v>
      </c>
      <c r="C191" s="99" t="s">
        <v>73</v>
      </c>
      <c r="D191" s="99" t="s">
        <v>57</v>
      </c>
      <c r="E191" s="99" t="s">
        <v>62</v>
      </c>
      <c r="F191" s="99">
        <v>40</v>
      </c>
      <c r="G191" s="99">
        <v>4</v>
      </c>
      <c r="H191" s="99" t="s">
        <v>59</v>
      </c>
    </row>
    <row r="192" spans="1:8">
      <c r="A192" s="99" t="s">
        <v>517</v>
      </c>
      <c r="B192" s="3">
        <v>43434</v>
      </c>
      <c r="C192" s="99" t="s">
        <v>66</v>
      </c>
      <c r="D192" s="99" t="s">
        <v>61</v>
      </c>
      <c r="E192" s="99" t="s">
        <v>62</v>
      </c>
      <c r="F192" s="99">
        <v>40</v>
      </c>
      <c r="G192" s="99">
        <v>1</v>
      </c>
      <c r="H192" s="99" t="s">
        <v>59</v>
      </c>
    </row>
    <row r="193" spans="1:8">
      <c r="A193" s="99" t="s">
        <v>518</v>
      </c>
      <c r="B193" s="3">
        <v>43434</v>
      </c>
      <c r="C193" s="99" t="s">
        <v>65</v>
      </c>
      <c r="D193" s="99" t="s">
        <v>67</v>
      </c>
      <c r="E193" s="99" t="s">
        <v>62</v>
      </c>
      <c r="F193" s="99">
        <v>40</v>
      </c>
      <c r="G193" s="99">
        <v>5</v>
      </c>
      <c r="H193" s="99" t="s">
        <v>63</v>
      </c>
    </row>
    <row r="194" spans="1:8">
      <c r="A194" s="99" t="s">
        <v>519</v>
      </c>
      <c r="B194" s="3">
        <v>43434</v>
      </c>
      <c r="C194" s="99" t="s">
        <v>66</v>
      </c>
      <c r="D194" s="99" t="s">
        <v>69</v>
      </c>
      <c r="E194" s="99" t="s">
        <v>62</v>
      </c>
      <c r="F194" s="99">
        <v>90</v>
      </c>
      <c r="G194" s="99">
        <v>3</v>
      </c>
      <c r="H194" s="99" t="s">
        <v>59</v>
      </c>
    </row>
    <row r="195" spans="1:8">
      <c r="A195" s="99" t="s">
        <v>520</v>
      </c>
      <c r="B195" s="3">
        <v>43435</v>
      </c>
      <c r="C195" s="99" t="s">
        <v>64</v>
      </c>
      <c r="D195" s="99" t="s">
        <v>57</v>
      </c>
      <c r="E195" s="99" t="s">
        <v>14</v>
      </c>
      <c r="F195" s="99">
        <v>250</v>
      </c>
      <c r="G195" s="99">
        <v>1</v>
      </c>
      <c r="H195" s="99" t="s">
        <v>63</v>
      </c>
    </row>
    <row r="196" spans="1:8">
      <c r="A196" s="99" t="s">
        <v>521</v>
      </c>
      <c r="B196" s="3">
        <v>43438</v>
      </c>
      <c r="C196" s="99" t="s">
        <v>78</v>
      </c>
      <c r="D196" s="99" t="s">
        <v>69</v>
      </c>
      <c r="E196" s="99" t="s">
        <v>62</v>
      </c>
      <c r="F196" s="99">
        <v>90</v>
      </c>
      <c r="G196" s="99">
        <v>6</v>
      </c>
      <c r="H196" s="99" t="s">
        <v>59</v>
      </c>
    </row>
    <row r="197" spans="1:8">
      <c r="A197" s="99" t="s">
        <v>522</v>
      </c>
      <c r="B197" s="3">
        <v>43438</v>
      </c>
      <c r="C197" s="99" t="s">
        <v>73</v>
      </c>
      <c r="D197" s="99" t="s">
        <v>57</v>
      </c>
      <c r="E197" s="99" t="s">
        <v>14</v>
      </c>
      <c r="F197" s="99">
        <v>250</v>
      </c>
      <c r="G197" s="99">
        <v>2</v>
      </c>
      <c r="H197" s="99" t="s">
        <v>63</v>
      </c>
    </row>
    <row r="198" spans="1:8">
      <c r="A198" s="99" t="s">
        <v>523</v>
      </c>
      <c r="B198" s="3">
        <v>43438</v>
      </c>
      <c r="C198" s="99" t="s">
        <v>64</v>
      </c>
      <c r="D198" s="99" t="s">
        <v>61</v>
      </c>
      <c r="E198" s="99" t="s">
        <v>62</v>
      </c>
      <c r="F198" s="99">
        <v>90</v>
      </c>
      <c r="G198" s="99">
        <v>4</v>
      </c>
      <c r="H198" s="99" t="s">
        <v>59</v>
      </c>
    </row>
    <row r="199" spans="1:8">
      <c r="A199" s="99" t="s">
        <v>524</v>
      </c>
      <c r="B199" s="3">
        <v>43440</v>
      </c>
      <c r="C199" s="99" t="s">
        <v>65</v>
      </c>
      <c r="D199" s="99" t="s">
        <v>67</v>
      </c>
      <c r="E199" s="99" t="s">
        <v>58</v>
      </c>
      <c r="F199" s="99">
        <v>299</v>
      </c>
      <c r="G199" s="99">
        <v>2</v>
      </c>
      <c r="H199" s="99" t="s">
        <v>63</v>
      </c>
    </row>
    <row r="200" spans="1:8">
      <c r="A200" s="99" t="s">
        <v>525</v>
      </c>
      <c r="B200" s="3">
        <v>43441</v>
      </c>
      <c r="C200" s="99" t="s">
        <v>71</v>
      </c>
      <c r="D200" s="99" t="s">
        <v>61</v>
      </c>
      <c r="E200" s="99" t="s">
        <v>62</v>
      </c>
      <c r="F200" s="99">
        <v>40</v>
      </c>
      <c r="G200" s="99">
        <v>4</v>
      </c>
      <c r="H200" s="99" t="s">
        <v>59</v>
      </c>
    </row>
    <row r="201" spans="1:8">
      <c r="A201" s="99" t="s">
        <v>526</v>
      </c>
      <c r="B201" s="3">
        <v>43444</v>
      </c>
      <c r="C201" s="99" t="s">
        <v>66</v>
      </c>
      <c r="D201" s="99" t="s">
        <v>61</v>
      </c>
      <c r="E201" s="99" t="s">
        <v>62</v>
      </c>
      <c r="F201" s="99">
        <v>90</v>
      </c>
      <c r="G201" s="99">
        <v>4</v>
      </c>
      <c r="H201" s="99" t="s">
        <v>59</v>
      </c>
    </row>
    <row r="202" spans="1:8">
      <c r="A202" s="99" t="s">
        <v>527</v>
      </c>
      <c r="B202" s="3">
        <v>43445</v>
      </c>
      <c r="C202" s="99" t="s">
        <v>70</v>
      </c>
      <c r="D202" s="99" t="s">
        <v>67</v>
      </c>
      <c r="E202" s="99" t="s">
        <v>58</v>
      </c>
      <c r="F202" s="99">
        <v>299</v>
      </c>
      <c r="G202" s="99">
        <v>2</v>
      </c>
      <c r="H202" s="99" t="s">
        <v>63</v>
      </c>
    </row>
    <row r="203" spans="1:8">
      <c r="A203" s="99" t="s">
        <v>528</v>
      </c>
      <c r="B203" s="3">
        <v>43450</v>
      </c>
      <c r="C203" s="99" t="s">
        <v>71</v>
      </c>
      <c r="D203" s="99" t="s">
        <v>61</v>
      </c>
      <c r="E203" s="99" t="s">
        <v>14</v>
      </c>
      <c r="F203" s="99">
        <v>300</v>
      </c>
      <c r="G203" s="99">
        <v>1</v>
      </c>
      <c r="H203" s="99" t="s">
        <v>59</v>
      </c>
    </row>
    <row r="204" spans="1:8">
      <c r="A204" s="99" t="s">
        <v>529</v>
      </c>
      <c r="B204" s="3">
        <v>43451</v>
      </c>
      <c r="C204" s="99" t="s">
        <v>68</v>
      </c>
      <c r="D204" s="99" t="s">
        <v>61</v>
      </c>
      <c r="E204" s="99" t="s">
        <v>14</v>
      </c>
      <c r="F204" s="99">
        <v>190</v>
      </c>
      <c r="G204" s="99">
        <v>2</v>
      </c>
      <c r="H204" s="99" t="s">
        <v>59</v>
      </c>
    </row>
    <row r="205" spans="1:8">
      <c r="A205" s="99" t="s">
        <v>530</v>
      </c>
      <c r="B205" s="3">
        <v>43453</v>
      </c>
      <c r="C205" s="99" t="s">
        <v>75</v>
      </c>
      <c r="D205" s="99" t="s">
        <v>67</v>
      </c>
      <c r="E205" s="99" t="s">
        <v>58</v>
      </c>
      <c r="F205" s="99">
        <v>299</v>
      </c>
      <c r="G205" s="99">
        <v>3</v>
      </c>
      <c r="H205" s="99" t="s">
        <v>59</v>
      </c>
    </row>
    <row r="206" spans="1:8">
      <c r="A206" s="99" t="s">
        <v>531</v>
      </c>
      <c r="B206" s="3">
        <v>43458</v>
      </c>
      <c r="C206" s="99" t="s">
        <v>72</v>
      </c>
      <c r="D206" s="99" t="s">
        <v>67</v>
      </c>
      <c r="E206" s="99" t="s">
        <v>14</v>
      </c>
      <c r="F206" s="99">
        <v>190</v>
      </c>
      <c r="G206" s="99">
        <v>2</v>
      </c>
      <c r="H206" s="99" t="s">
        <v>63</v>
      </c>
    </row>
    <row r="207" spans="1:8">
      <c r="A207" s="99" t="s">
        <v>532</v>
      </c>
      <c r="B207" s="3">
        <v>43459</v>
      </c>
      <c r="C207" s="99" t="s">
        <v>75</v>
      </c>
      <c r="D207" s="99" t="s">
        <v>61</v>
      </c>
      <c r="E207" s="99" t="s">
        <v>76</v>
      </c>
      <c r="F207" s="99">
        <v>190</v>
      </c>
      <c r="G207" s="99">
        <v>3</v>
      </c>
      <c r="H207" s="99" t="s">
        <v>63</v>
      </c>
    </row>
    <row r="208" spans="1:8">
      <c r="A208" s="99" t="s">
        <v>533</v>
      </c>
      <c r="B208" s="3">
        <v>43460</v>
      </c>
      <c r="C208" s="99" t="s">
        <v>70</v>
      </c>
      <c r="D208" s="99" t="s">
        <v>69</v>
      </c>
      <c r="E208" s="99" t="s">
        <v>62</v>
      </c>
      <c r="F208" s="99">
        <v>70</v>
      </c>
      <c r="G208" s="99">
        <v>2</v>
      </c>
      <c r="H208" s="99" t="s">
        <v>63</v>
      </c>
    </row>
    <row r="209" spans="1:8">
      <c r="A209" s="99" t="s">
        <v>534</v>
      </c>
      <c r="B209" s="3">
        <v>43461</v>
      </c>
      <c r="C209" s="99" t="s">
        <v>70</v>
      </c>
      <c r="D209" s="99" t="s">
        <v>61</v>
      </c>
      <c r="E209" s="99" t="s">
        <v>62</v>
      </c>
      <c r="F209" s="99">
        <v>90</v>
      </c>
      <c r="G209" s="99">
        <v>4</v>
      </c>
      <c r="H209" s="99" t="s">
        <v>59</v>
      </c>
    </row>
    <row r="210" spans="1:8">
      <c r="A210" s="99" t="s">
        <v>535</v>
      </c>
      <c r="B210" s="3">
        <v>43462</v>
      </c>
      <c r="C210" s="99" t="s">
        <v>72</v>
      </c>
      <c r="D210" s="99" t="s">
        <v>67</v>
      </c>
      <c r="E210" s="99" t="s">
        <v>58</v>
      </c>
      <c r="F210" s="99">
        <v>499</v>
      </c>
      <c r="G210" s="99">
        <v>1</v>
      </c>
      <c r="H210" s="99" t="s">
        <v>59</v>
      </c>
    </row>
    <row r="211" spans="1:8">
      <c r="A211" s="99" t="s">
        <v>536</v>
      </c>
      <c r="B211" s="3">
        <v>43464</v>
      </c>
      <c r="C211" s="99" t="s">
        <v>73</v>
      </c>
      <c r="D211" s="99" t="s">
        <v>57</v>
      </c>
      <c r="E211" s="99" t="s">
        <v>62</v>
      </c>
      <c r="F211" s="99">
        <v>40</v>
      </c>
      <c r="G211" s="99">
        <v>4</v>
      </c>
      <c r="H211" s="99" t="s">
        <v>59</v>
      </c>
    </row>
    <row r="212" spans="1:8">
      <c r="A212" s="99" t="s">
        <v>537</v>
      </c>
      <c r="B212" s="3">
        <v>43467</v>
      </c>
      <c r="C212" s="99" t="s">
        <v>70</v>
      </c>
      <c r="D212" s="99" t="s">
        <v>61</v>
      </c>
      <c r="E212" s="99" t="s">
        <v>76</v>
      </c>
      <c r="F212" s="99">
        <v>190</v>
      </c>
      <c r="G212" s="99">
        <v>2</v>
      </c>
      <c r="H212" s="99" t="s">
        <v>63</v>
      </c>
    </row>
    <row r="213" spans="1:8">
      <c r="A213" s="99" t="s">
        <v>538</v>
      </c>
      <c r="B213" s="3">
        <v>43468</v>
      </c>
      <c r="C213" s="99" t="s">
        <v>68</v>
      </c>
      <c r="D213" s="99" t="s">
        <v>67</v>
      </c>
      <c r="E213" s="99" t="s">
        <v>14</v>
      </c>
      <c r="F213" s="99">
        <v>250</v>
      </c>
      <c r="G213" s="99">
        <v>2</v>
      </c>
      <c r="H213" s="99" t="s">
        <v>59</v>
      </c>
    </row>
    <row r="214" spans="1:8">
      <c r="A214" s="99" t="s">
        <v>539</v>
      </c>
      <c r="B214" s="3">
        <v>43468</v>
      </c>
      <c r="C214" s="99" t="s">
        <v>78</v>
      </c>
      <c r="D214" s="99" t="s">
        <v>57</v>
      </c>
      <c r="E214" s="99" t="s">
        <v>76</v>
      </c>
      <c r="F214" s="99">
        <v>190</v>
      </c>
      <c r="G214" s="99">
        <v>3</v>
      </c>
      <c r="H214" s="99" t="s">
        <v>63</v>
      </c>
    </row>
    <row r="215" spans="1:8">
      <c r="A215" s="99" t="s">
        <v>540</v>
      </c>
      <c r="B215" s="3">
        <v>43469</v>
      </c>
      <c r="C215" s="99" t="s">
        <v>71</v>
      </c>
      <c r="D215" s="99" t="s">
        <v>67</v>
      </c>
      <c r="E215" s="99" t="s">
        <v>14</v>
      </c>
      <c r="F215" s="99">
        <v>250</v>
      </c>
      <c r="G215" s="99">
        <v>1</v>
      </c>
      <c r="H215" s="99" t="s">
        <v>59</v>
      </c>
    </row>
    <row r="216" spans="1:8">
      <c r="A216" s="99" t="s">
        <v>541</v>
      </c>
      <c r="B216" s="3">
        <v>43469</v>
      </c>
      <c r="C216" s="99" t="s">
        <v>75</v>
      </c>
      <c r="D216" s="99" t="s">
        <v>57</v>
      </c>
      <c r="E216" s="99" t="s">
        <v>62</v>
      </c>
      <c r="F216" s="99">
        <v>40</v>
      </c>
      <c r="G216" s="99">
        <v>2</v>
      </c>
      <c r="H216" s="99" t="s">
        <v>59</v>
      </c>
    </row>
    <row r="217" spans="1:8">
      <c r="A217" s="99" t="s">
        <v>542</v>
      </c>
      <c r="B217" s="3">
        <v>43469</v>
      </c>
      <c r="C217" s="99" t="s">
        <v>71</v>
      </c>
      <c r="D217" s="99" t="s">
        <v>57</v>
      </c>
      <c r="E217" s="99" t="s">
        <v>62</v>
      </c>
      <c r="F217" s="99">
        <v>40</v>
      </c>
      <c r="G217" s="99">
        <v>5</v>
      </c>
      <c r="H217" s="99" t="s">
        <v>59</v>
      </c>
    </row>
    <row r="218" spans="1:8">
      <c r="A218" s="99" t="s">
        <v>543</v>
      </c>
      <c r="B218" s="3">
        <v>43470</v>
      </c>
      <c r="C218" s="99" t="s">
        <v>65</v>
      </c>
      <c r="D218" s="99" t="s">
        <v>61</v>
      </c>
      <c r="E218" s="99" t="s">
        <v>62</v>
      </c>
      <c r="F218" s="99">
        <v>40</v>
      </c>
      <c r="G218" s="99">
        <v>3</v>
      </c>
      <c r="H218" s="99" t="s">
        <v>63</v>
      </c>
    </row>
    <row r="219" spans="1:8">
      <c r="A219" s="99" t="s">
        <v>544</v>
      </c>
      <c r="B219" s="3">
        <v>43472</v>
      </c>
      <c r="C219" s="99" t="s">
        <v>73</v>
      </c>
      <c r="D219" s="99" t="s">
        <v>67</v>
      </c>
      <c r="E219" s="99" t="s">
        <v>14</v>
      </c>
      <c r="F219" s="99">
        <v>300</v>
      </c>
      <c r="G219" s="99">
        <v>1</v>
      </c>
      <c r="H219" s="99" t="s">
        <v>59</v>
      </c>
    </row>
    <row r="220" spans="1:8">
      <c r="A220" s="99" t="s">
        <v>545</v>
      </c>
      <c r="B220" s="3">
        <v>43473</v>
      </c>
      <c r="C220" s="99" t="s">
        <v>78</v>
      </c>
      <c r="D220" s="99" t="s">
        <v>57</v>
      </c>
      <c r="E220" s="99" t="s">
        <v>62</v>
      </c>
      <c r="F220" s="99">
        <v>40</v>
      </c>
      <c r="G220" s="99">
        <v>1</v>
      </c>
      <c r="H220" s="99" t="s">
        <v>59</v>
      </c>
    </row>
    <row r="221" spans="1:8">
      <c r="A221" s="99" t="s">
        <v>546</v>
      </c>
      <c r="B221" s="3">
        <v>43475</v>
      </c>
      <c r="C221" s="99" t="s">
        <v>65</v>
      </c>
      <c r="D221" s="99" t="s">
        <v>61</v>
      </c>
      <c r="E221" s="99" t="s">
        <v>62</v>
      </c>
      <c r="F221" s="99">
        <v>90</v>
      </c>
      <c r="G221" s="99">
        <v>1</v>
      </c>
      <c r="H221" s="99" t="s">
        <v>63</v>
      </c>
    </row>
    <row r="222" spans="1:8">
      <c r="A222" s="99" t="s">
        <v>547</v>
      </c>
      <c r="B222" s="3">
        <v>43477</v>
      </c>
      <c r="C222" s="99" t="s">
        <v>73</v>
      </c>
      <c r="D222" s="99" t="s">
        <v>57</v>
      </c>
      <c r="E222" s="99" t="s">
        <v>14</v>
      </c>
      <c r="F222" s="99">
        <v>250</v>
      </c>
      <c r="G222" s="99">
        <v>2</v>
      </c>
      <c r="H222" s="99" t="s">
        <v>59</v>
      </c>
    </row>
    <row r="223" spans="1:8">
      <c r="A223" s="99" t="s">
        <v>548</v>
      </c>
      <c r="B223" s="3">
        <v>43478</v>
      </c>
      <c r="C223" s="99" t="s">
        <v>60</v>
      </c>
      <c r="D223" s="99" t="s">
        <v>57</v>
      </c>
      <c r="E223" s="99" t="s">
        <v>14</v>
      </c>
      <c r="F223" s="99">
        <v>250</v>
      </c>
      <c r="G223" s="99">
        <v>1</v>
      </c>
      <c r="H223" s="99" t="s">
        <v>63</v>
      </c>
    </row>
    <row r="224" spans="1:8">
      <c r="A224" s="99" t="s">
        <v>549</v>
      </c>
      <c r="B224" s="3">
        <v>43478</v>
      </c>
      <c r="C224" s="99" t="s">
        <v>66</v>
      </c>
      <c r="D224" s="99" t="s">
        <v>67</v>
      </c>
      <c r="E224" s="99" t="s">
        <v>58</v>
      </c>
      <c r="F224" s="99">
        <v>499</v>
      </c>
      <c r="G224" s="99">
        <v>2</v>
      </c>
      <c r="H224" s="99" t="s">
        <v>63</v>
      </c>
    </row>
    <row r="225" spans="1:8">
      <c r="A225" s="99" t="s">
        <v>550</v>
      </c>
      <c r="B225" s="3">
        <v>43481</v>
      </c>
      <c r="C225" s="99" t="s">
        <v>75</v>
      </c>
      <c r="D225" s="99" t="s">
        <v>61</v>
      </c>
      <c r="E225" s="99" t="s">
        <v>14</v>
      </c>
      <c r="F225" s="99">
        <v>250</v>
      </c>
      <c r="G225" s="99">
        <v>1</v>
      </c>
      <c r="H225" s="99" t="s">
        <v>59</v>
      </c>
    </row>
    <row r="226" spans="1:8">
      <c r="A226" s="99" t="s">
        <v>551</v>
      </c>
      <c r="B226" s="3">
        <v>43482</v>
      </c>
      <c r="C226" s="99" t="s">
        <v>72</v>
      </c>
      <c r="D226" s="99" t="s">
        <v>57</v>
      </c>
      <c r="E226" s="99" t="s">
        <v>76</v>
      </c>
      <c r="F226" s="99">
        <v>250</v>
      </c>
      <c r="G226" s="99">
        <v>2</v>
      </c>
      <c r="H226" s="99" t="s">
        <v>59</v>
      </c>
    </row>
    <row r="227" spans="1:8">
      <c r="A227" s="99" t="s">
        <v>552</v>
      </c>
      <c r="B227" s="3">
        <v>43482</v>
      </c>
      <c r="C227" s="99" t="s">
        <v>64</v>
      </c>
      <c r="D227" s="99" t="s">
        <v>57</v>
      </c>
      <c r="E227" s="99" t="s">
        <v>62</v>
      </c>
      <c r="F227" s="99">
        <v>90</v>
      </c>
      <c r="G227" s="99">
        <v>5</v>
      </c>
      <c r="H227" s="99" t="s">
        <v>63</v>
      </c>
    </row>
    <row r="228" spans="1:8">
      <c r="A228" s="99" t="s">
        <v>553</v>
      </c>
      <c r="B228" s="3">
        <v>43484</v>
      </c>
      <c r="C228" s="99" t="s">
        <v>72</v>
      </c>
      <c r="D228" s="99" t="s">
        <v>57</v>
      </c>
      <c r="E228" s="99" t="s">
        <v>62</v>
      </c>
      <c r="F228" s="99">
        <v>90</v>
      </c>
      <c r="G228" s="99">
        <v>5</v>
      </c>
      <c r="H228" s="99" t="s">
        <v>63</v>
      </c>
    </row>
    <row r="229" spans="1:8">
      <c r="A229" s="99" t="s">
        <v>554</v>
      </c>
      <c r="B229" s="3">
        <v>43486</v>
      </c>
      <c r="C229" s="99" t="s">
        <v>72</v>
      </c>
      <c r="D229" s="99" t="s">
        <v>57</v>
      </c>
      <c r="E229" s="99" t="s">
        <v>62</v>
      </c>
      <c r="F229" s="99">
        <v>90</v>
      </c>
      <c r="G229" s="99">
        <v>6</v>
      </c>
      <c r="H229" s="99" t="s">
        <v>63</v>
      </c>
    </row>
    <row r="230" spans="1:8">
      <c r="A230" s="99" t="s">
        <v>555</v>
      </c>
      <c r="B230" s="3">
        <v>43489</v>
      </c>
      <c r="C230" s="99" t="s">
        <v>72</v>
      </c>
      <c r="D230" s="99" t="s">
        <v>57</v>
      </c>
      <c r="E230" s="99" t="s">
        <v>76</v>
      </c>
      <c r="F230" s="99">
        <v>250</v>
      </c>
      <c r="G230" s="99">
        <v>2</v>
      </c>
      <c r="H230" s="99" t="s">
        <v>59</v>
      </c>
    </row>
    <row r="231" spans="1:8">
      <c r="A231" s="99" t="s">
        <v>556</v>
      </c>
      <c r="B231" s="3">
        <v>43489</v>
      </c>
      <c r="C231" s="99" t="s">
        <v>60</v>
      </c>
      <c r="D231" s="99" t="s">
        <v>69</v>
      </c>
      <c r="E231" s="99" t="s">
        <v>62</v>
      </c>
      <c r="F231" s="99">
        <v>70</v>
      </c>
      <c r="G231" s="99">
        <v>1</v>
      </c>
      <c r="H231" s="99" t="s">
        <v>63</v>
      </c>
    </row>
    <row r="232" spans="1:8">
      <c r="A232" s="99" t="s">
        <v>557</v>
      </c>
      <c r="B232" s="3">
        <v>43490</v>
      </c>
      <c r="C232" s="99" t="s">
        <v>78</v>
      </c>
      <c r="D232" s="99" t="s">
        <v>67</v>
      </c>
      <c r="E232" s="99" t="s">
        <v>62</v>
      </c>
      <c r="F232" s="99">
        <v>40</v>
      </c>
      <c r="G232" s="99">
        <v>6</v>
      </c>
      <c r="H232" s="99" t="s">
        <v>59</v>
      </c>
    </row>
    <row r="233" spans="1:8">
      <c r="A233" s="99" t="s">
        <v>558</v>
      </c>
      <c r="B233" s="3">
        <v>43490</v>
      </c>
      <c r="C233" s="99" t="s">
        <v>79</v>
      </c>
      <c r="D233" s="99" t="s">
        <v>61</v>
      </c>
      <c r="E233" s="99" t="s">
        <v>76</v>
      </c>
      <c r="F233" s="99">
        <v>190</v>
      </c>
      <c r="G233" s="99">
        <v>3</v>
      </c>
      <c r="H233" s="99" t="s">
        <v>59</v>
      </c>
    </row>
    <row r="234" spans="1:8">
      <c r="A234" s="99" t="s">
        <v>559</v>
      </c>
      <c r="B234" s="3">
        <v>43491</v>
      </c>
      <c r="C234" s="99" t="s">
        <v>72</v>
      </c>
      <c r="D234" s="99" t="s">
        <v>57</v>
      </c>
      <c r="E234" s="99" t="s">
        <v>76</v>
      </c>
      <c r="F234" s="99">
        <v>250</v>
      </c>
      <c r="G234" s="99">
        <v>3</v>
      </c>
      <c r="H234" s="99" t="s">
        <v>63</v>
      </c>
    </row>
    <row r="235" spans="1:8">
      <c r="A235" s="99" t="s">
        <v>560</v>
      </c>
      <c r="B235" s="3">
        <v>43491</v>
      </c>
      <c r="C235" s="99" t="s">
        <v>71</v>
      </c>
      <c r="D235" s="99" t="s">
        <v>61</v>
      </c>
      <c r="E235" s="99" t="s">
        <v>76</v>
      </c>
      <c r="F235" s="99">
        <v>250</v>
      </c>
      <c r="G235" s="99">
        <v>2</v>
      </c>
      <c r="H235" s="99" t="s">
        <v>63</v>
      </c>
    </row>
    <row r="236" spans="1:8">
      <c r="A236" s="99" t="s">
        <v>561</v>
      </c>
      <c r="B236" s="3">
        <v>43492</v>
      </c>
      <c r="C236" s="99" t="s">
        <v>78</v>
      </c>
      <c r="D236" s="99" t="s">
        <v>57</v>
      </c>
      <c r="E236" s="99" t="s">
        <v>76</v>
      </c>
      <c r="F236" s="99">
        <v>190</v>
      </c>
      <c r="G236" s="99">
        <v>1</v>
      </c>
      <c r="H236" s="99" t="s">
        <v>63</v>
      </c>
    </row>
    <row r="237" spans="1:8">
      <c r="A237" s="99" t="s">
        <v>562</v>
      </c>
      <c r="B237" s="3">
        <v>43495</v>
      </c>
      <c r="C237" s="99" t="s">
        <v>70</v>
      </c>
      <c r="D237" s="99" t="s">
        <v>69</v>
      </c>
      <c r="E237" s="99" t="s">
        <v>62</v>
      </c>
      <c r="F237" s="99">
        <v>70</v>
      </c>
      <c r="G237" s="99">
        <v>7</v>
      </c>
      <c r="H237" s="99" t="s">
        <v>59</v>
      </c>
    </row>
    <row r="238" spans="1:8">
      <c r="A238" s="99" t="s">
        <v>563</v>
      </c>
      <c r="B238" s="3">
        <v>43496</v>
      </c>
      <c r="C238" s="99" t="s">
        <v>77</v>
      </c>
      <c r="D238" s="99" t="s">
        <v>67</v>
      </c>
      <c r="E238" s="99" t="s">
        <v>62</v>
      </c>
      <c r="F238" s="99">
        <v>90</v>
      </c>
      <c r="G238" s="99">
        <v>3</v>
      </c>
      <c r="H238" s="99" t="s">
        <v>63</v>
      </c>
    </row>
    <row r="239" spans="1:8">
      <c r="A239" s="99" t="s">
        <v>564</v>
      </c>
      <c r="B239" s="3">
        <v>43497</v>
      </c>
      <c r="C239" s="99" t="s">
        <v>73</v>
      </c>
      <c r="D239" s="99" t="s">
        <v>69</v>
      </c>
      <c r="E239" s="99" t="s">
        <v>62</v>
      </c>
      <c r="F239" s="99">
        <v>40</v>
      </c>
      <c r="G239" s="99">
        <v>6</v>
      </c>
      <c r="H239" s="99" t="s">
        <v>63</v>
      </c>
    </row>
    <row r="240" spans="1:8">
      <c r="A240" s="99" t="s">
        <v>565</v>
      </c>
      <c r="B240" s="3">
        <v>43499</v>
      </c>
      <c r="C240" s="99" t="s">
        <v>78</v>
      </c>
      <c r="D240" s="99" t="s">
        <v>57</v>
      </c>
      <c r="E240" s="99" t="s">
        <v>62</v>
      </c>
      <c r="F240" s="99">
        <v>90</v>
      </c>
      <c r="G240" s="99">
        <v>1</v>
      </c>
      <c r="H240" s="99" t="s">
        <v>59</v>
      </c>
    </row>
    <row r="241" spans="1:8">
      <c r="A241" s="99" t="s">
        <v>566</v>
      </c>
      <c r="B241" s="3">
        <v>43500</v>
      </c>
      <c r="C241" s="99" t="s">
        <v>73</v>
      </c>
      <c r="D241" s="99" t="s">
        <v>61</v>
      </c>
      <c r="E241" s="99" t="s">
        <v>14</v>
      </c>
      <c r="F241" s="99">
        <v>250</v>
      </c>
      <c r="G241" s="99">
        <v>2</v>
      </c>
      <c r="H241" s="99" t="s">
        <v>59</v>
      </c>
    </row>
    <row r="242" spans="1:8">
      <c r="A242" s="99" t="s">
        <v>567</v>
      </c>
      <c r="B242" s="3">
        <v>43502</v>
      </c>
      <c r="C242" s="99" t="s">
        <v>74</v>
      </c>
      <c r="D242" s="99" t="s">
        <v>69</v>
      </c>
      <c r="E242" s="99" t="s">
        <v>62</v>
      </c>
      <c r="F242" s="99">
        <v>70</v>
      </c>
      <c r="G242" s="99">
        <v>2</v>
      </c>
      <c r="H242" s="99" t="s">
        <v>59</v>
      </c>
    </row>
    <row r="243" spans="1:8">
      <c r="A243" s="99" t="s">
        <v>568</v>
      </c>
      <c r="B243" s="3">
        <v>43503</v>
      </c>
      <c r="C243" s="99" t="s">
        <v>78</v>
      </c>
      <c r="D243" s="99" t="s">
        <v>69</v>
      </c>
      <c r="E243" s="99" t="s">
        <v>62</v>
      </c>
      <c r="F243" s="99">
        <v>90</v>
      </c>
      <c r="G243" s="99">
        <v>2</v>
      </c>
      <c r="H243" s="99" t="s">
        <v>59</v>
      </c>
    </row>
    <row r="244" spans="1:8">
      <c r="A244" s="99" t="s">
        <v>569</v>
      </c>
      <c r="B244" s="3">
        <v>43503</v>
      </c>
      <c r="C244" s="99" t="s">
        <v>77</v>
      </c>
      <c r="D244" s="99" t="s">
        <v>57</v>
      </c>
      <c r="E244" s="99" t="s">
        <v>76</v>
      </c>
      <c r="F244" s="99">
        <v>300</v>
      </c>
      <c r="G244" s="99">
        <v>2</v>
      </c>
      <c r="H244" s="99" t="s">
        <v>59</v>
      </c>
    </row>
    <row r="245" spans="1:8">
      <c r="A245" s="99" t="s">
        <v>570</v>
      </c>
      <c r="B245" s="3">
        <v>43506</v>
      </c>
      <c r="C245" s="99" t="s">
        <v>71</v>
      </c>
      <c r="D245" s="99" t="s">
        <v>61</v>
      </c>
      <c r="E245" s="99" t="s">
        <v>58</v>
      </c>
      <c r="F245" s="99">
        <v>299</v>
      </c>
      <c r="G245" s="99">
        <v>3</v>
      </c>
      <c r="H245" s="99" t="s">
        <v>59</v>
      </c>
    </row>
    <row r="246" spans="1:8">
      <c r="A246" s="99" t="s">
        <v>571</v>
      </c>
      <c r="B246" s="3">
        <v>43506</v>
      </c>
      <c r="C246" s="99" t="s">
        <v>70</v>
      </c>
      <c r="D246" s="99" t="s">
        <v>57</v>
      </c>
      <c r="E246" s="99" t="s">
        <v>76</v>
      </c>
      <c r="F246" s="99">
        <v>190</v>
      </c>
      <c r="G246" s="99">
        <v>3</v>
      </c>
      <c r="H246" s="99" t="s">
        <v>63</v>
      </c>
    </row>
    <row r="247" spans="1:8">
      <c r="A247" s="99" t="s">
        <v>572</v>
      </c>
      <c r="B247" s="3">
        <v>43509</v>
      </c>
      <c r="C247" s="99" t="s">
        <v>79</v>
      </c>
      <c r="D247" s="99" t="s">
        <v>67</v>
      </c>
      <c r="E247" s="99" t="s">
        <v>76</v>
      </c>
      <c r="F247" s="99">
        <v>250</v>
      </c>
      <c r="G247" s="99">
        <v>3</v>
      </c>
      <c r="H247" s="99" t="s">
        <v>63</v>
      </c>
    </row>
    <row r="248" spans="1:8">
      <c r="A248" s="99" t="s">
        <v>573</v>
      </c>
      <c r="B248" s="3">
        <v>43514</v>
      </c>
      <c r="C248" s="99" t="s">
        <v>60</v>
      </c>
      <c r="D248" s="99" t="s">
        <v>67</v>
      </c>
      <c r="E248" s="99" t="s">
        <v>62</v>
      </c>
      <c r="F248" s="99">
        <v>40</v>
      </c>
      <c r="G248" s="99">
        <v>1</v>
      </c>
      <c r="H248" s="99" t="s">
        <v>63</v>
      </c>
    </row>
    <row r="249" spans="1:8">
      <c r="A249" s="99" t="s">
        <v>574</v>
      </c>
      <c r="B249" s="3">
        <v>43515</v>
      </c>
      <c r="C249" s="99" t="s">
        <v>78</v>
      </c>
      <c r="D249" s="99" t="s">
        <v>61</v>
      </c>
      <c r="E249" s="99" t="s">
        <v>62</v>
      </c>
      <c r="F249" s="99">
        <v>90</v>
      </c>
      <c r="G249" s="99">
        <v>3</v>
      </c>
      <c r="H249" s="99" t="s">
        <v>59</v>
      </c>
    </row>
    <row r="250" spans="1:8">
      <c r="A250" s="99" t="s">
        <v>575</v>
      </c>
      <c r="B250" s="3">
        <v>43516</v>
      </c>
      <c r="C250" s="99" t="s">
        <v>70</v>
      </c>
      <c r="D250" s="99" t="s">
        <v>61</v>
      </c>
      <c r="E250" s="99" t="s">
        <v>62</v>
      </c>
      <c r="F250" s="99">
        <v>40</v>
      </c>
      <c r="G250" s="99">
        <v>5</v>
      </c>
      <c r="H250" s="99" t="s">
        <v>59</v>
      </c>
    </row>
    <row r="251" spans="1:8">
      <c r="A251" s="99" t="s">
        <v>576</v>
      </c>
      <c r="B251" s="3">
        <v>43517</v>
      </c>
      <c r="C251" s="99" t="s">
        <v>78</v>
      </c>
      <c r="D251" s="99" t="s">
        <v>67</v>
      </c>
      <c r="E251" s="99" t="s">
        <v>62</v>
      </c>
      <c r="F251" s="99">
        <v>90</v>
      </c>
      <c r="G251" s="99">
        <v>5</v>
      </c>
      <c r="H251" s="99" t="s">
        <v>59</v>
      </c>
    </row>
    <row r="252" spans="1:8">
      <c r="A252" s="99" t="s">
        <v>577</v>
      </c>
      <c r="B252" s="3">
        <v>43519</v>
      </c>
      <c r="C252" s="99" t="s">
        <v>78</v>
      </c>
      <c r="D252" s="99" t="s">
        <v>57</v>
      </c>
      <c r="E252" s="99" t="s">
        <v>14</v>
      </c>
      <c r="F252" s="99">
        <v>250</v>
      </c>
      <c r="G252" s="99">
        <v>2</v>
      </c>
      <c r="H252" s="99" t="s">
        <v>63</v>
      </c>
    </row>
    <row r="253" spans="1:8">
      <c r="A253" s="99" t="s">
        <v>578</v>
      </c>
      <c r="B253" s="3">
        <v>43520</v>
      </c>
      <c r="C253" s="99" t="s">
        <v>73</v>
      </c>
      <c r="D253" s="99" t="s">
        <v>67</v>
      </c>
      <c r="E253" s="99" t="s">
        <v>76</v>
      </c>
      <c r="F253" s="99">
        <v>250</v>
      </c>
      <c r="G253" s="99">
        <v>3</v>
      </c>
      <c r="H253" s="99" t="s">
        <v>63</v>
      </c>
    </row>
    <row r="254" spans="1:8">
      <c r="A254" s="99" t="s">
        <v>579</v>
      </c>
      <c r="B254" s="3">
        <v>43520</v>
      </c>
      <c r="C254" s="99" t="s">
        <v>66</v>
      </c>
      <c r="D254" s="99" t="s">
        <v>61</v>
      </c>
      <c r="E254" s="99" t="s">
        <v>62</v>
      </c>
      <c r="F254" s="99">
        <v>40</v>
      </c>
      <c r="G254" s="99">
        <v>6</v>
      </c>
      <c r="H254" s="99" t="s">
        <v>59</v>
      </c>
    </row>
    <row r="255" spans="1:8">
      <c r="A255" s="99" t="s">
        <v>580</v>
      </c>
      <c r="B255" s="3">
        <v>43521</v>
      </c>
      <c r="C255" s="99" t="s">
        <v>60</v>
      </c>
      <c r="D255" s="99" t="s">
        <v>69</v>
      </c>
      <c r="E255" s="99" t="s">
        <v>62</v>
      </c>
      <c r="F255" s="99">
        <v>70</v>
      </c>
      <c r="G255" s="99">
        <v>10</v>
      </c>
      <c r="H255" s="99" t="s">
        <v>63</v>
      </c>
    </row>
    <row r="256" spans="1:8">
      <c r="A256" s="99" t="s">
        <v>581</v>
      </c>
      <c r="B256" s="3">
        <v>43522</v>
      </c>
      <c r="C256" s="99" t="s">
        <v>71</v>
      </c>
      <c r="D256" s="99" t="s">
        <v>67</v>
      </c>
      <c r="E256" s="99" t="s">
        <v>14</v>
      </c>
      <c r="F256" s="99">
        <v>300</v>
      </c>
      <c r="G256" s="99">
        <v>1</v>
      </c>
      <c r="H256" s="99" t="s">
        <v>59</v>
      </c>
    </row>
    <row r="257" spans="1:8">
      <c r="A257" s="99" t="s">
        <v>582</v>
      </c>
      <c r="B257" s="3">
        <v>43525</v>
      </c>
      <c r="C257" s="99" t="s">
        <v>71</v>
      </c>
      <c r="D257" s="99" t="s">
        <v>61</v>
      </c>
      <c r="E257" s="99" t="s">
        <v>62</v>
      </c>
      <c r="F257" s="99">
        <v>90</v>
      </c>
      <c r="G257" s="99">
        <v>4</v>
      </c>
      <c r="H257" s="99" t="s">
        <v>59</v>
      </c>
    </row>
    <row r="258" spans="1:8">
      <c r="A258" s="99" t="s">
        <v>583</v>
      </c>
      <c r="B258" s="3">
        <v>43526</v>
      </c>
      <c r="C258" s="99" t="s">
        <v>66</v>
      </c>
      <c r="D258" s="99" t="s">
        <v>67</v>
      </c>
      <c r="E258" s="99" t="s">
        <v>58</v>
      </c>
      <c r="F258" s="99">
        <v>299</v>
      </c>
      <c r="G258" s="99">
        <v>3</v>
      </c>
      <c r="H258" s="99" t="s">
        <v>59</v>
      </c>
    </row>
    <row r="259" spans="1:8">
      <c r="A259" s="99" t="s">
        <v>584</v>
      </c>
      <c r="B259" s="3">
        <v>43530</v>
      </c>
      <c r="C259" s="99" t="s">
        <v>66</v>
      </c>
      <c r="D259" s="99" t="s">
        <v>61</v>
      </c>
      <c r="E259" s="99" t="s">
        <v>14</v>
      </c>
      <c r="F259" s="99">
        <v>300</v>
      </c>
      <c r="G259" s="99">
        <v>2</v>
      </c>
      <c r="H259" s="99" t="s">
        <v>59</v>
      </c>
    </row>
    <row r="260" spans="1:8">
      <c r="A260" s="99" t="s">
        <v>585</v>
      </c>
      <c r="B260" s="3">
        <v>43531</v>
      </c>
      <c r="C260" s="99" t="s">
        <v>64</v>
      </c>
      <c r="D260" s="99" t="s">
        <v>57</v>
      </c>
      <c r="E260" s="99" t="s">
        <v>58</v>
      </c>
      <c r="F260" s="99">
        <v>399</v>
      </c>
      <c r="G260" s="99">
        <v>3</v>
      </c>
      <c r="H260" s="99" t="s">
        <v>63</v>
      </c>
    </row>
    <row r="261" spans="1:8">
      <c r="A261" s="99" t="s">
        <v>586</v>
      </c>
      <c r="B261" s="3">
        <v>43535</v>
      </c>
      <c r="C261" s="99" t="s">
        <v>60</v>
      </c>
      <c r="D261" s="99" t="s">
        <v>67</v>
      </c>
      <c r="E261" s="99" t="s">
        <v>14</v>
      </c>
      <c r="F261" s="99">
        <v>300</v>
      </c>
      <c r="G261" s="99">
        <v>1</v>
      </c>
      <c r="H261" s="99" t="s">
        <v>63</v>
      </c>
    </row>
    <row r="262" spans="1:8">
      <c r="A262" s="99" t="s">
        <v>587</v>
      </c>
      <c r="B262" s="3">
        <v>43537</v>
      </c>
      <c r="C262" s="99" t="s">
        <v>66</v>
      </c>
      <c r="D262" s="99" t="s">
        <v>69</v>
      </c>
      <c r="E262" s="99" t="s">
        <v>62</v>
      </c>
      <c r="F262" s="99">
        <v>70</v>
      </c>
      <c r="G262" s="99">
        <v>10</v>
      </c>
      <c r="H262" s="99" t="s">
        <v>59</v>
      </c>
    </row>
    <row r="263" spans="1:8">
      <c r="A263" s="99" t="s">
        <v>588</v>
      </c>
      <c r="B263" s="3">
        <v>43540</v>
      </c>
      <c r="C263" s="99" t="s">
        <v>74</v>
      </c>
      <c r="D263" s="99" t="s">
        <v>69</v>
      </c>
      <c r="E263" s="99" t="s">
        <v>62</v>
      </c>
      <c r="F263" s="99">
        <v>40</v>
      </c>
      <c r="G263" s="99">
        <v>2</v>
      </c>
      <c r="H263" s="99" t="s">
        <v>59</v>
      </c>
    </row>
    <row r="264" spans="1:8">
      <c r="A264" s="99" t="s">
        <v>589</v>
      </c>
      <c r="B264" s="3">
        <v>43544</v>
      </c>
      <c r="C264" s="99" t="s">
        <v>77</v>
      </c>
      <c r="D264" s="99" t="s">
        <v>57</v>
      </c>
      <c r="E264" s="99" t="s">
        <v>62</v>
      </c>
      <c r="F264" s="99">
        <v>40</v>
      </c>
      <c r="G264" s="99">
        <v>2</v>
      </c>
      <c r="H264" s="99" t="s">
        <v>63</v>
      </c>
    </row>
    <row r="265" spans="1:8">
      <c r="A265" s="99" t="s">
        <v>590</v>
      </c>
      <c r="B265" s="3">
        <v>43545</v>
      </c>
      <c r="C265" s="99" t="s">
        <v>78</v>
      </c>
      <c r="D265" s="99" t="s">
        <v>67</v>
      </c>
      <c r="E265" s="99" t="s">
        <v>14</v>
      </c>
      <c r="F265" s="99">
        <v>250</v>
      </c>
      <c r="G265" s="99">
        <v>2</v>
      </c>
      <c r="H265" s="99" t="s">
        <v>63</v>
      </c>
    </row>
    <row r="266" spans="1:8">
      <c r="A266" s="99" t="s">
        <v>591</v>
      </c>
      <c r="B266" s="3">
        <v>43546</v>
      </c>
      <c r="C266" s="99" t="s">
        <v>79</v>
      </c>
      <c r="D266" s="99" t="s">
        <v>69</v>
      </c>
      <c r="E266" s="99" t="s">
        <v>62</v>
      </c>
      <c r="F266" s="99">
        <v>90</v>
      </c>
      <c r="G266" s="99">
        <v>7</v>
      </c>
      <c r="H266" s="99" t="s">
        <v>59</v>
      </c>
    </row>
    <row r="267" spans="1:8">
      <c r="A267" s="99" t="s">
        <v>592</v>
      </c>
      <c r="B267" s="3">
        <v>43548</v>
      </c>
      <c r="C267" s="99" t="s">
        <v>70</v>
      </c>
      <c r="D267" s="99" t="s">
        <v>67</v>
      </c>
      <c r="E267" s="99" t="s">
        <v>62</v>
      </c>
      <c r="F267" s="99">
        <v>90</v>
      </c>
      <c r="G267" s="99">
        <v>1</v>
      </c>
      <c r="H267" s="99" t="s">
        <v>63</v>
      </c>
    </row>
    <row r="268" spans="1:8">
      <c r="A268" s="99" t="s">
        <v>593</v>
      </c>
      <c r="B268" s="3">
        <v>43549</v>
      </c>
      <c r="C268" s="99" t="s">
        <v>66</v>
      </c>
      <c r="D268" s="99" t="s">
        <v>67</v>
      </c>
      <c r="E268" s="99" t="s">
        <v>62</v>
      </c>
      <c r="F268" s="99">
        <v>90</v>
      </c>
      <c r="G268" s="99">
        <v>2</v>
      </c>
      <c r="H268" s="99" t="s">
        <v>59</v>
      </c>
    </row>
    <row r="269" spans="1:8">
      <c r="A269" s="99" t="s">
        <v>594</v>
      </c>
      <c r="B269" s="3">
        <v>43551</v>
      </c>
      <c r="C269" s="99" t="s">
        <v>73</v>
      </c>
      <c r="D269" s="99" t="s">
        <v>69</v>
      </c>
      <c r="E269" s="99" t="s">
        <v>62</v>
      </c>
      <c r="F269" s="99">
        <v>90</v>
      </c>
      <c r="G269" s="99">
        <v>5</v>
      </c>
      <c r="H269" s="99" t="s">
        <v>59</v>
      </c>
    </row>
    <row r="270" spans="1:8">
      <c r="A270" s="99" t="s">
        <v>595</v>
      </c>
      <c r="B270" s="3">
        <v>43558</v>
      </c>
      <c r="C270" s="99" t="s">
        <v>66</v>
      </c>
      <c r="D270" s="99" t="s">
        <v>61</v>
      </c>
      <c r="E270" s="99" t="s">
        <v>76</v>
      </c>
      <c r="F270" s="99">
        <v>250</v>
      </c>
      <c r="G270" s="99">
        <v>2</v>
      </c>
      <c r="H270" s="99" t="s">
        <v>63</v>
      </c>
    </row>
    <row r="271" spans="1:8">
      <c r="A271" s="99" t="s">
        <v>596</v>
      </c>
      <c r="B271" s="3">
        <v>43560</v>
      </c>
      <c r="C271" s="99" t="s">
        <v>66</v>
      </c>
      <c r="D271" s="99" t="s">
        <v>69</v>
      </c>
      <c r="E271" s="99" t="s">
        <v>62</v>
      </c>
      <c r="F271" s="99">
        <v>70</v>
      </c>
      <c r="G271" s="99">
        <v>7</v>
      </c>
      <c r="H271" s="99" t="s">
        <v>59</v>
      </c>
    </row>
    <row r="272" spans="1:8">
      <c r="A272" s="99" t="s">
        <v>597</v>
      </c>
      <c r="B272" s="3">
        <v>43563</v>
      </c>
      <c r="C272" s="99" t="s">
        <v>64</v>
      </c>
      <c r="D272" s="99" t="s">
        <v>67</v>
      </c>
      <c r="E272" s="99" t="s">
        <v>14</v>
      </c>
      <c r="F272" s="99">
        <v>250</v>
      </c>
      <c r="G272" s="99">
        <v>2</v>
      </c>
      <c r="H272" s="99" t="s">
        <v>63</v>
      </c>
    </row>
    <row r="273" spans="1:8">
      <c r="A273" s="99" t="s">
        <v>598</v>
      </c>
      <c r="B273" s="3">
        <v>43564</v>
      </c>
      <c r="C273" s="99" t="s">
        <v>60</v>
      </c>
      <c r="D273" s="99" t="s">
        <v>67</v>
      </c>
      <c r="E273" s="99" t="s">
        <v>14</v>
      </c>
      <c r="F273" s="99">
        <v>300</v>
      </c>
      <c r="G273" s="99">
        <v>2</v>
      </c>
      <c r="H273" s="99" t="s">
        <v>63</v>
      </c>
    </row>
    <row r="274" spans="1:8">
      <c r="A274" s="99" t="s">
        <v>599</v>
      </c>
      <c r="B274" s="3">
        <v>43565</v>
      </c>
      <c r="C274" s="99" t="s">
        <v>71</v>
      </c>
      <c r="D274" s="99" t="s">
        <v>61</v>
      </c>
      <c r="E274" s="99" t="s">
        <v>76</v>
      </c>
      <c r="F274" s="99">
        <v>250</v>
      </c>
      <c r="G274" s="99">
        <v>2</v>
      </c>
      <c r="H274" s="99" t="s">
        <v>63</v>
      </c>
    </row>
    <row r="275" spans="1:8">
      <c r="A275" s="99" t="s">
        <v>600</v>
      </c>
      <c r="B275" s="3">
        <v>43567</v>
      </c>
      <c r="C275" s="99" t="s">
        <v>65</v>
      </c>
      <c r="D275" s="99" t="s">
        <v>67</v>
      </c>
      <c r="E275" s="99" t="s">
        <v>76</v>
      </c>
      <c r="F275" s="99">
        <v>250</v>
      </c>
      <c r="G275" s="99">
        <v>3</v>
      </c>
      <c r="H275" s="99" t="s">
        <v>63</v>
      </c>
    </row>
    <row r="276" spans="1:8">
      <c r="A276" s="99" t="s">
        <v>601</v>
      </c>
      <c r="B276" s="3">
        <v>43567</v>
      </c>
      <c r="C276" s="99" t="s">
        <v>65</v>
      </c>
      <c r="D276" s="99" t="s">
        <v>67</v>
      </c>
      <c r="E276" s="99" t="s">
        <v>62</v>
      </c>
      <c r="F276" s="99">
        <v>40</v>
      </c>
      <c r="G276" s="99">
        <v>6</v>
      </c>
      <c r="H276" s="99" t="s">
        <v>63</v>
      </c>
    </row>
    <row r="277" spans="1:8">
      <c r="A277" s="99" t="s">
        <v>602</v>
      </c>
      <c r="B277" s="3">
        <v>43571</v>
      </c>
      <c r="C277" s="99" t="s">
        <v>79</v>
      </c>
      <c r="D277" s="99" t="s">
        <v>69</v>
      </c>
      <c r="E277" s="99" t="s">
        <v>62</v>
      </c>
      <c r="F277" s="99">
        <v>90</v>
      </c>
      <c r="G277" s="99">
        <v>4</v>
      </c>
      <c r="H277" s="99" t="s">
        <v>59</v>
      </c>
    </row>
    <row r="278" spans="1:8">
      <c r="A278" s="99" t="s">
        <v>603</v>
      </c>
      <c r="B278" s="3">
        <v>43571</v>
      </c>
      <c r="C278" s="99" t="s">
        <v>73</v>
      </c>
      <c r="D278" s="99" t="s">
        <v>57</v>
      </c>
      <c r="E278" s="99" t="s">
        <v>14</v>
      </c>
      <c r="F278" s="99">
        <v>190</v>
      </c>
      <c r="G278" s="99">
        <v>1</v>
      </c>
      <c r="H278" s="99" t="s">
        <v>59</v>
      </c>
    </row>
    <row r="279" spans="1:8">
      <c r="A279" s="99" t="s">
        <v>604</v>
      </c>
      <c r="B279" s="3">
        <v>43572</v>
      </c>
      <c r="C279" s="99" t="s">
        <v>73</v>
      </c>
      <c r="D279" s="99" t="s">
        <v>57</v>
      </c>
      <c r="E279" s="99" t="s">
        <v>76</v>
      </c>
      <c r="F279" s="99">
        <v>250</v>
      </c>
      <c r="G279" s="99">
        <v>2</v>
      </c>
      <c r="H279" s="99" t="s">
        <v>59</v>
      </c>
    </row>
    <row r="280" spans="1:8">
      <c r="A280" s="99" t="s">
        <v>605</v>
      </c>
      <c r="B280" s="3">
        <v>43573</v>
      </c>
      <c r="C280" s="99" t="s">
        <v>72</v>
      </c>
      <c r="D280" s="99" t="s">
        <v>69</v>
      </c>
      <c r="E280" s="99" t="s">
        <v>62</v>
      </c>
      <c r="F280" s="99">
        <v>70</v>
      </c>
      <c r="G280" s="99">
        <v>1</v>
      </c>
      <c r="H280" s="99" t="s">
        <v>59</v>
      </c>
    </row>
    <row r="281" spans="1:8">
      <c r="A281" s="99" t="s">
        <v>606</v>
      </c>
      <c r="B281" s="3">
        <v>43574</v>
      </c>
      <c r="C281" s="99" t="s">
        <v>60</v>
      </c>
      <c r="D281" s="99" t="s">
        <v>57</v>
      </c>
      <c r="E281" s="99" t="s">
        <v>14</v>
      </c>
      <c r="F281" s="99">
        <v>300</v>
      </c>
      <c r="G281" s="99">
        <v>1</v>
      </c>
      <c r="H281" s="99" t="s">
        <v>63</v>
      </c>
    </row>
    <row r="282" spans="1:8">
      <c r="A282" s="99" t="s">
        <v>607</v>
      </c>
      <c r="B282" s="3">
        <v>43575</v>
      </c>
      <c r="C282" s="99" t="s">
        <v>75</v>
      </c>
      <c r="D282" s="99" t="s">
        <v>67</v>
      </c>
      <c r="E282" s="99" t="s">
        <v>58</v>
      </c>
      <c r="F282" s="99">
        <v>299</v>
      </c>
      <c r="G282" s="99">
        <v>2</v>
      </c>
      <c r="H282" s="99" t="s">
        <v>59</v>
      </c>
    </row>
    <row r="283" spans="1:8">
      <c r="A283" s="99" t="s">
        <v>608</v>
      </c>
      <c r="B283" s="3">
        <v>43578</v>
      </c>
      <c r="C283" s="99" t="s">
        <v>72</v>
      </c>
      <c r="D283" s="99" t="s">
        <v>67</v>
      </c>
      <c r="E283" s="99" t="s">
        <v>62</v>
      </c>
      <c r="F283" s="99">
        <v>40</v>
      </c>
      <c r="G283" s="99">
        <v>5</v>
      </c>
      <c r="H283" s="99" t="s">
        <v>59</v>
      </c>
    </row>
    <row r="284" spans="1:8">
      <c r="A284" s="99" t="s">
        <v>609</v>
      </c>
      <c r="B284" s="3">
        <v>43580</v>
      </c>
      <c r="C284" s="99" t="s">
        <v>72</v>
      </c>
      <c r="D284" s="99" t="s">
        <v>57</v>
      </c>
      <c r="E284" s="99" t="s">
        <v>62</v>
      </c>
      <c r="F284" s="99">
        <v>90</v>
      </c>
      <c r="G284" s="99">
        <v>3</v>
      </c>
      <c r="H284" s="99" t="s">
        <v>63</v>
      </c>
    </row>
    <row r="285" spans="1:8">
      <c r="A285" s="99" t="s">
        <v>610</v>
      </c>
      <c r="B285" s="3">
        <v>43584</v>
      </c>
      <c r="C285" s="99" t="s">
        <v>71</v>
      </c>
      <c r="D285" s="99" t="s">
        <v>61</v>
      </c>
      <c r="E285" s="99" t="s">
        <v>76</v>
      </c>
      <c r="F285" s="99">
        <v>250</v>
      </c>
      <c r="G285" s="99">
        <v>2</v>
      </c>
      <c r="H285" s="99" t="s">
        <v>63</v>
      </c>
    </row>
    <row r="286" spans="1:8">
      <c r="A286" s="99" t="s">
        <v>611</v>
      </c>
      <c r="B286" s="3">
        <v>43585</v>
      </c>
      <c r="C286" s="99" t="s">
        <v>60</v>
      </c>
      <c r="D286" s="99" t="s">
        <v>57</v>
      </c>
      <c r="E286" s="99" t="s">
        <v>58</v>
      </c>
      <c r="F286" s="99">
        <v>499</v>
      </c>
      <c r="G286" s="99">
        <v>2</v>
      </c>
      <c r="H286" s="99" t="s">
        <v>63</v>
      </c>
    </row>
    <row r="287" spans="1:8">
      <c r="A287" s="99" t="s">
        <v>612</v>
      </c>
      <c r="B287" s="3">
        <v>43586</v>
      </c>
      <c r="C287" s="99" t="s">
        <v>66</v>
      </c>
      <c r="D287" s="99" t="s">
        <v>67</v>
      </c>
      <c r="E287" s="99" t="s">
        <v>62</v>
      </c>
      <c r="F287" s="99">
        <v>90</v>
      </c>
      <c r="G287" s="99">
        <v>2</v>
      </c>
      <c r="H287" s="99" t="s">
        <v>59</v>
      </c>
    </row>
    <row r="288" spans="1:8">
      <c r="A288" s="99" t="s">
        <v>613</v>
      </c>
      <c r="B288" s="3">
        <v>43586</v>
      </c>
      <c r="C288" s="99" t="s">
        <v>66</v>
      </c>
      <c r="D288" s="99" t="s">
        <v>61</v>
      </c>
      <c r="E288" s="99" t="s">
        <v>76</v>
      </c>
      <c r="F288" s="99">
        <v>250</v>
      </c>
      <c r="G288" s="99">
        <v>2</v>
      </c>
      <c r="H288" s="99" t="s">
        <v>63</v>
      </c>
    </row>
    <row r="289" spans="1:8">
      <c r="A289" s="99" t="s">
        <v>614</v>
      </c>
      <c r="B289" s="3">
        <v>43589</v>
      </c>
      <c r="C289" s="99" t="s">
        <v>73</v>
      </c>
      <c r="D289" s="99" t="s">
        <v>67</v>
      </c>
      <c r="E289" s="99" t="s">
        <v>62</v>
      </c>
      <c r="F289" s="99">
        <v>90</v>
      </c>
      <c r="G289" s="99">
        <v>4</v>
      </c>
      <c r="H289" s="99" t="s">
        <v>59</v>
      </c>
    </row>
    <row r="290" spans="1:8">
      <c r="A290" s="99" t="s">
        <v>615</v>
      </c>
      <c r="B290" s="3">
        <v>43591</v>
      </c>
      <c r="C290" s="99" t="s">
        <v>60</v>
      </c>
      <c r="D290" s="99" t="s">
        <v>57</v>
      </c>
      <c r="E290" s="99" t="s">
        <v>58</v>
      </c>
      <c r="F290" s="99">
        <v>499</v>
      </c>
      <c r="G290" s="99">
        <v>2</v>
      </c>
      <c r="H290" s="99" t="s">
        <v>63</v>
      </c>
    </row>
    <row r="291" spans="1:8">
      <c r="A291" s="99" t="s">
        <v>616</v>
      </c>
      <c r="B291" s="3">
        <v>43592</v>
      </c>
      <c r="C291" s="99" t="s">
        <v>78</v>
      </c>
      <c r="D291" s="99" t="s">
        <v>69</v>
      </c>
      <c r="E291" s="99" t="s">
        <v>62</v>
      </c>
      <c r="F291" s="99">
        <v>40</v>
      </c>
      <c r="G291" s="99">
        <v>6</v>
      </c>
      <c r="H291" s="99" t="s">
        <v>59</v>
      </c>
    </row>
    <row r="292" spans="1:8">
      <c r="A292" s="99" t="s">
        <v>617</v>
      </c>
      <c r="B292" s="3">
        <v>43592</v>
      </c>
      <c r="C292" s="99" t="s">
        <v>70</v>
      </c>
      <c r="D292" s="99" t="s">
        <v>67</v>
      </c>
      <c r="E292" s="99" t="s">
        <v>58</v>
      </c>
      <c r="F292" s="99">
        <v>499</v>
      </c>
      <c r="G292" s="99">
        <v>1</v>
      </c>
      <c r="H292" s="99" t="s">
        <v>63</v>
      </c>
    </row>
    <row r="293" spans="1:8">
      <c r="A293" s="99" t="s">
        <v>618</v>
      </c>
      <c r="B293" s="3">
        <v>43593</v>
      </c>
      <c r="C293" s="99" t="s">
        <v>74</v>
      </c>
      <c r="D293" s="99" t="s">
        <v>57</v>
      </c>
      <c r="E293" s="99" t="s">
        <v>62</v>
      </c>
      <c r="F293" s="99">
        <v>40</v>
      </c>
      <c r="G293" s="99">
        <v>1</v>
      </c>
      <c r="H293" s="99" t="s">
        <v>59</v>
      </c>
    </row>
    <row r="294" spans="1:8">
      <c r="A294" s="99" t="s">
        <v>619</v>
      </c>
      <c r="B294" s="3">
        <v>43600</v>
      </c>
      <c r="C294" s="99" t="s">
        <v>70</v>
      </c>
      <c r="D294" s="99" t="s">
        <v>67</v>
      </c>
      <c r="E294" s="99" t="s">
        <v>58</v>
      </c>
      <c r="F294" s="99">
        <v>499</v>
      </c>
      <c r="G294" s="99">
        <v>2</v>
      </c>
      <c r="H294" s="99" t="s">
        <v>59</v>
      </c>
    </row>
    <row r="295" spans="1:8">
      <c r="A295" s="99" t="s">
        <v>620</v>
      </c>
      <c r="B295" s="3">
        <v>43601</v>
      </c>
      <c r="C295" s="99" t="s">
        <v>75</v>
      </c>
      <c r="D295" s="99" t="s">
        <v>57</v>
      </c>
      <c r="E295" s="99" t="s">
        <v>14</v>
      </c>
      <c r="F295" s="99">
        <v>250</v>
      </c>
      <c r="G295" s="99">
        <v>1</v>
      </c>
      <c r="H295" s="99" t="s">
        <v>59</v>
      </c>
    </row>
    <row r="296" spans="1:8">
      <c r="A296" s="99" t="s">
        <v>621</v>
      </c>
      <c r="B296" s="3">
        <v>43602</v>
      </c>
      <c r="C296" s="99" t="s">
        <v>72</v>
      </c>
      <c r="D296" s="99" t="s">
        <v>67</v>
      </c>
      <c r="E296" s="99" t="s">
        <v>14</v>
      </c>
      <c r="F296" s="99">
        <v>250</v>
      </c>
      <c r="G296" s="99">
        <v>2</v>
      </c>
      <c r="H296" s="99" t="s">
        <v>59</v>
      </c>
    </row>
    <row r="297" spans="1:8">
      <c r="A297" s="99" t="s">
        <v>622</v>
      </c>
      <c r="B297" s="3">
        <v>43602</v>
      </c>
      <c r="C297" s="99" t="s">
        <v>70</v>
      </c>
      <c r="D297" s="99" t="s">
        <v>61</v>
      </c>
      <c r="E297" s="99" t="s">
        <v>76</v>
      </c>
      <c r="F297" s="99">
        <v>190</v>
      </c>
      <c r="G297" s="99">
        <v>3</v>
      </c>
      <c r="H297" s="99" t="s">
        <v>63</v>
      </c>
    </row>
    <row r="298" spans="1:8">
      <c r="A298" s="99" t="s">
        <v>623</v>
      </c>
      <c r="B298" s="3">
        <v>43603</v>
      </c>
      <c r="C298" s="99" t="s">
        <v>64</v>
      </c>
      <c r="D298" s="99" t="s">
        <v>57</v>
      </c>
      <c r="E298" s="99" t="s">
        <v>14</v>
      </c>
      <c r="F298" s="99">
        <v>250</v>
      </c>
      <c r="G298" s="99">
        <v>1</v>
      </c>
      <c r="H298" s="99" t="s">
        <v>63</v>
      </c>
    </row>
    <row r="299" spans="1:8">
      <c r="A299" s="99" t="s">
        <v>624</v>
      </c>
      <c r="B299" s="3">
        <v>43604</v>
      </c>
      <c r="C299" s="99" t="s">
        <v>71</v>
      </c>
      <c r="D299" s="99" t="s">
        <v>61</v>
      </c>
      <c r="E299" s="99" t="s">
        <v>76</v>
      </c>
      <c r="F299" s="99">
        <v>190</v>
      </c>
      <c r="G299" s="99">
        <v>2</v>
      </c>
      <c r="H299" s="99" t="s">
        <v>63</v>
      </c>
    </row>
    <row r="300" spans="1:8">
      <c r="A300" s="99" t="s">
        <v>625</v>
      </c>
      <c r="B300" s="3">
        <v>43604</v>
      </c>
      <c r="C300" s="99" t="s">
        <v>73</v>
      </c>
      <c r="D300" s="99" t="s">
        <v>67</v>
      </c>
      <c r="E300" s="99" t="s">
        <v>62</v>
      </c>
      <c r="F300" s="99">
        <v>40</v>
      </c>
      <c r="G300" s="99">
        <v>1</v>
      </c>
      <c r="H300" s="99" t="s">
        <v>59</v>
      </c>
    </row>
    <row r="301" spans="1:8">
      <c r="A301" s="99" t="s">
        <v>626</v>
      </c>
      <c r="B301" s="3">
        <v>43605</v>
      </c>
      <c r="C301" s="99" t="s">
        <v>77</v>
      </c>
      <c r="D301" s="99" t="s">
        <v>57</v>
      </c>
      <c r="E301" s="99" t="s">
        <v>62</v>
      </c>
      <c r="F301" s="99">
        <v>40</v>
      </c>
      <c r="G301" s="99">
        <v>6</v>
      </c>
      <c r="H301" s="99" t="s">
        <v>59</v>
      </c>
    </row>
    <row r="302" spans="1:8">
      <c r="A302" s="99" t="s">
        <v>627</v>
      </c>
      <c r="B302" s="3">
        <v>43605</v>
      </c>
      <c r="C302" s="99" t="s">
        <v>77</v>
      </c>
      <c r="D302" s="99" t="s">
        <v>57</v>
      </c>
      <c r="E302" s="99" t="s">
        <v>14</v>
      </c>
      <c r="F302" s="99">
        <v>250</v>
      </c>
      <c r="G302" s="99">
        <v>2</v>
      </c>
      <c r="H302" s="99" t="s">
        <v>63</v>
      </c>
    </row>
    <row r="303" spans="1:8">
      <c r="A303" s="99" t="s">
        <v>628</v>
      </c>
      <c r="B303" s="3">
        <v>43609</v>
      </c>
      <c r="C303" s="99" t="s">
        <v>78</v>
      </c>
      <c r="D303" s="99" t="s">
        <v>61</v>
      </c>
      <c r="E303" s="99" t="s">
        <v>58</v>
      </c>
      <c r="F303" s="99">
        <v>299</v>
      </c>
      <c r="G303" s="99">
        <v>2</v>
      </c>
      <c r="H303" s="99" t="s">
        <v>63</v>
      </c>
    </row>
    <row r="304" spans="1:8">
      <c r="A304" s="99" t="s">
        <v>629</v>
      </c>
      <c r="B304" s="3">
        <v>43613</v>
      </c>
      <c r="C304" s="99" t="s">
        <v>66</v>
      </c>
      <c r="D304" s="99" t="s">
        <v>61</v>
      </c>
      <c r="E304" s="99" t="s">
        <v>62</v>
      </c>
      <c r="F304" s="99">
        <v>90</v>
      </c>
      <c r="G304" s="99">
        <v>2</v>
      </c>
      <c r="H304" s="99" t="s">
        <v>59</v>
      </c>
    </row>
    <row r="305" spans="1:8">
      <c r="A305" s="99" t="s">
        <v>630</v>
      </c>
      <c r="B305" s="3">
        <v>43616</v>
      </c>
      <c r="C305" s="99" t="s">
        <v>70</v>
      </c>
      <c r="D305" s="99" t="s">
        <v>69</v>
      </c>
      <c r="E305" s="99" t="s">
        <v>62</v>
      </c>
      <c r="F305" s="99">
        <v>90</v>
      </c>
      <c r="G305" s="99">
        <v>7</v>
      </c>
      <c r="H305" s="99" t="s">
        <v>59</v>
      </c>
    </row>
    <row r="306" spans="1:8">
      <c r="A306" s="99" t="s">
        <v>631</v>
      </c>
      <c r="B306" s="3">
        <v>43618</v>
      </c>
      <c r="C306" s="99" t="s">
        <v>60</v>
      </c>
      <c r="D306" s="99" t="s">
        <v>61</v>
      </c>
      <c r="E306" s="99" t="s">
        <v>14</v>
      </c>
      <c r="F306" s="99">
        <v>300</v>
      </c>
      <c r="G306" s="99">
        <v>1</v>
      </c>
      <c r="H306" s="99" t="s">
        <v>63</v>
      </c>
    </row>
    <row r="307" spans="1:8">
      <c r="A307" s="99" t="s">
        <v>632</v>
      </c>
      <c r="B307" s="3">
        <v>43619</v>
      </c>
      <c r="C307" s="99" t="s">
        <v>70</v>
      </c>
      <c r="D307" s="99" t="s">
        <v>69</v>
      </c>
      <c r="E307" s="99" t="s">
        <v>14</v>
      </c>
      <c r="F307" s="99">
        <v>250</v>
      </c>
      <c r="G307" s="99">
        <v>1</v>
      </c>
      <c r="H307" s="99" t="s">
        <v>59</v>
      </c>
    </row>
    <row r="308" spans="1:8">
      <c r="A308" s="99" t="s">
        <v>633</v>
      </c>
      <c r="B308" s="3">
        <v>43620</v>
      </c>
      <c r="C308" s="99" t="s">
        <v>77</v>
      </c>
      <c r="D308" s="99" t="s">
        <v>67</v>
      </c>
      <c r="E308" s="99" t="s">
        <v>76</v>
      </c>
      <c r="F308" s="99">
        <v>250</v>
      </c>
      <c r="G308" s="99">
        <v>3</v>
      </c>
      <c r="H308" s="99" t="s">
        <v>63</v>
      </c>
    </row>
    <row r="309" spans="1:8">
      <c r="A309" s="99" t="s">
        <v>634</v>
      </c>
      <c r="B309" s="3">
        <v>43621</v>
      </c>
      <c r="C309" s="99" t="s">
        <v>60</v>
      </c>
      <c r="D309" s="99" t="s">
        <v>57</v>
      </c>
      <c r="E309" s="99" t="s">
        <v>14</v>
      </c>
      <c r="F309" s="99">
        <v>250</v>
      </c>
      <c r="G309" s="99">
        <v>2</v>
      </c>
      <c r="H309" s="99" t="s">
        <v>63</v>
      </c>
    </row>
    <row r="310" spans="1:8">
      <c r="A310" s="99" t="s">
        <v>635</v>
      </c>
      <c r="B310" s="3">
        <v>43623</v>
      </c>
      <c r="C310" s="99" t="s">
        <v>65</v>
      </c>
      <c r="D310" s="99" t="s">
        <v>61</v>
      </c>
      <c r="E310" s="99" t="s">
        <v>62</v>
      </c>
      <c r="F310" s="99">
        <v>90</v>
      </c>
      <c r="G310" s="99">
        <v>1</v>
      </c>
      <c r="H310" s="99" t="s">
        <v>63</v>
      </c>
    </row>
    <row r="311" spans="1:8">
      <c r="A311" s="99" t="s">
        <v>636</v>
      </c>
      <c r="B311" s="3">
        <v>43623</v>
      </c>
      <c r="C311" s="99" t="s">
        <v>78</v>
      </c>
      <c r="D311" s="99" t="s">
        <v>69</v>
      </c>
      <c r="E311" s="99" t="s">
        <v>62</v>
      </c>
      <c r="F311" s="99">
        <v>70</v>
      </c>
      <c r="G311" s="99">
        <v>2</v>
      </c>
      <c r="H311" s="99" t="s">
        <v>59</v>
      </c>
    </row>
    <row r="312" spans="1:8">
      <c r="A312" s="99" t="s">
        <v>637</v>
      </c>
      <c r="B312" s="3">
        <v>43625</v>
      </c>
      <c r="C312" s="99" t="s">
        <v>78</v>
      </c>
      <c r="D312" s="99" t="s">
        <v>69</v>
      </c>
      <c r="E312" s="99" t="s">
        <v>76</v>
      </c>
      <c r="F312" s="99">
        <v>300</v>
      </c>
      <c r="G312" s="99">
        <v>1</v>
      </c>
      <c r="H312" s="99" t="s">
        <v>63</v>
      </c>
    </row>
    <row r="313" spans="1:8">
      <c r="A313" s="99" t="s">
        <v>638</v>
      </c>
      <c r="B313" s="3">
        <v>43627</v>
      </c>
      <c r="C313" s="99" t="s">
        <v>66</v>
      </c>
      <c r="D313" s="99" t="s">
        <v>61</v>
      </c>
      <c r="E313" s="99" t="s">
        <v>76</v>
      </c>
      <c r="F313" s="99">
        <v>250</v>
      </c>
      <c r="G313" s="99">
        <v>2</v>
      </c>
      <c r="H313" s="99" t="s">
        <v>63</v>
      </c>
    </row>
    <row r="314" spans="1:8">
      <c r="A314" s="99" t="s">
        <v>639</v>
      </c>
      <c r="B314" s="3">
        <v>43628</v>
      </c>
      <c r="C314" s="99" t="s">
        <v>64</v>
      </c>
      <c r="D314" s="99" t="s">
        <v>61</v>
      </c>
      <c r="E314" s="99" t="s">
        <v>76</v>
      </c>
      <c r="F314" s="99">
        <v>250</v>
      </c>
      <c r="G314" s="99">
        <v>2</v>
      </c>
      <c r="H314" s="99" t="s">
        <v>59</v>
      </c>
    </row>
    <row r="315" spans="1:8">
      <c r="A315" s="99" t="s">
        <v>640</v>
      </c>
      <c r="B315" s="3">
        <v>43631</v>
      </c>
      <c r="C315" s="99" t="s">
        <v>70</v>
      </c>
      <c r="D315" s="99" t="s">
        <v>61</v>
      </c>
      <c r="E315" s="99" t="s">
        <v>14</v>
      </c>
      <c r="F315" s="99">
        <v>250</v>
      </c>
      <c r="G315" s="99">
        <v>1</v>
      </c>
      <c r="H315" s="99" t="s">
        <v>63</v>
      </c>
    </row>
    <row r="316" spans="1:8">
      <c r="A316" s="99" t="s">
        <v>641</v>
      </c>
      <c r="B316" s="3">
        <v>43634</v>
      </c>
      <c r="C316" s="99" t="s">
        <v>71</v>
      </c>
      <c r="D316" s="99" t="s">
        <v>61</v>
      </c>
      <c r="E316" s="99" t="s">
        <v>58</v>
      </c>
      <c r="F316" s="99">
        <v>499</v>
      </c>
      <c r="G316" s="99">
        <v>1</v>
      </c>
      <c r="H316" s="99" t="s">
        <v>59</v>
      </c>
    </row>
    <row r="317" spans="1:8">
      <c r="A317" s="99" t="s">
        <v>642</v>
      </c>
      <c r="B317" s="3">
        <v>43636</v>
      </c>
      <c r="C317" s="99" t="s">
        <v>77</v>
      </c>
      <c r="D317" s="99" t="s">
        <v>67</v>
      </c>
      <c r="E317" s="99" t="s">
        <v>58</v>
      </c>
      <c r="F317" s="99">
        <v>499</v>
      </c>
      <c r="G317" s="99">
        <v>2</v>
      </c>
      <c r="H317" s="99" t="s">
        <v>63</v>
      </c>
    </row>
    <row r="318" spans="1:8">
      <c r="A318" s="99" t="s">
        <v>643</v>
      </c>
      <c r="B318" s="3">
        <v>43638</v>
      </c>
      <c r="C318" s="99" t="s">
        <v>64</v>
      </c>
      <c r="D318" s="99" t="s">
        <v>67</v>
      </c>
      <c r="E318" s="99" t="s">
        <v>14</v>
      </c>
      <c r="F318" s="99">
        <v>300</v>
      </c>
      <c r="G318" s="99">
        <v>2</v>
      </c>
      <c r="H318" s="99" t="s">
        <v>59</v>
      </c>
    </row>
    <row r="319" spans="1:8">
      <c r="A319" s="99" t="s">
        <v>644</v>
      </c>
      <c r="B319" s="3">
        <v>43639</v>
      </c>
      <c r="C319" s="99" t="s">
        <v>66</v>
      </c>
      <c r="D319" s="99" t="s">
        <v>69</v>
      </c>
      <c r="E319" s="99" t="s">
        <v>62</v>
      </c>
      <c r="F319" s="99">
        <v>70</v>
      </c>
      <c r="G319" s="99">
        <v>2</v>
      </c>
      <c r="H319" s="99" t="s">
        <v>59</v>
      </c>
    </row>
    <row r="320" spans="1:8">
      <c r="A320" s="99" t="s">
        <v>645</v>
      </c>
      <c r="B320" s="3">
        <v>43640</v>
      </c>
      <c r="C320" s="99" t="s">
        <v>64</v>
      </c>
      <c r="D320" s="99" t="s">
        <v>61</v>
      </c>
      <c r="E320" s="99" t="s">
        <v>76</v>
      </c>
      <c r="F320" s="99">
        <v>190</v>
      </c>
      <c r="G320" s="99">
        <v>2</v>
      </c>
      <c r="H320" s="99" t="s">
        <v>59</v>
      </c>
    </row>
    <row r="321" spans="1:8">
      <c r="A321" s="99" t="s">
        <v>646</v>
      </c>
      <c r="B321" s="3">
        <v>43641</v>
      </c>
      <c r="C321" s="99" t="s">
        <v>77</v>
      </c>
      <c r="D321" s="99" t="s">
        <v>67</v>
      </c>
      <c r="E321" s="99" t="s">
        <v>14</v>
      </c>
      <c r="F321" s="99">
        <v>250</v>
      </c>
      <c r="G321" s="99">
        <v>2</v>
      </c>
      <c r="H321" s="99" t="s">
        <v>63</v>
      </c>
    </row>
    <row r="322" spans="1:8">
      <c r="A322" s="99" t="s">
        <v>647</v>
      </c>
      <c r="B322" s="3">
        <v>43644</v>
      </c>
      <c r="C322" s="99" t="s">
        <v>60</v>
      </c>
      <c r="D322" s="99" t="s">
        <v>57</v>
      </c>
      <c r="E322" s="99" t="s">
        <v>14</v>
      </c>
      <c r="F322" s="99">
        <v>250</v>
      </c>
      <c r="G322" s="99">
        <v>2</v>
      </c>
      <c r="H322" s="99" t="s">
        <v>63</v>
      </c>
    </row>
    <row r="323" spans="1:8">
      <c r="A323" s="99" t="s">
        <v>648</v>
      </c>
      <c r="B323" s="3">
        <v>43647</v>
      </c>
      <c r="C323" s="99" t="s">
        <v>66</v>
      </c>
      <c r="D323" s="99" t="s">
        <v>67</v>
      </c>
      <c r="E323" s="99" t="s">
        <v>58</v>
      </c>
      <c r="F323" s="99">
        <v>299</v>
      </c>
      <c r="G323" s="99">
        <v>2</v>
      </c>
      <c r="H323" s="99" t="s">
        <v>63</v>
      </c>
    </row>
    <row r="324" spans="1:8">
      <c r="A324" s="99" t="s">
        <v>649</v>
      </c>
      <c r="B324" s="3">
        <v>43648</v>
      </c>
      <c r="C324" s="99" t="s">
        <v>60</v>
      </c>
      <c r="D324" s="99" t="s">
        <v>67</v>
      </c>
      <c r="E324" s="99" t="s">
        <v>14</v>
      </c>
      <c r="F324" s="99">
        <v>300</v>
      </c>
      <c r="G324" s="99">
        <v>2</v>
      </c>
      <c r="H324" s="99" t="s">
        <v>63</v>
      </c>
    </row>
    <row r="325" spans="1:8">
      <c r="A325" s="99" t="s">
        <v>650</v>
      </c>
      <c r="B325" s="3">
        <v>43649</v>
      </c>
      <c r="C325" s="99" t="s">
        <v>74</v>
      </c>
      <c r="D325" s="99" t="s">
        <v>67</v>
      </c>
      <c r="E325" s="99" t="s">
        <v>62</v>
      </c>
      <c r="F325" s="99">
        <v>90</v>
      </c>
      <c r="G325" s="99">
        <v>2</v>
      </c>
      <c r="H325" s="99" t="s">
        <v>63</v>
      </c>
    </row>
    <row r="326" spans="1:8">
      <c r="A326" s="99" t="s">
        <v>651</v>
      </c>
      <c r="B326" s="3">
        <v>43649</v>
      </c>
      <c r="C326" s="99" t="s">
        <v>72</v>
      </c>
      <c r="D326" s="99" t="s">
        <v>69</v>
      </c>
      <c r="E326" s="99" t="s">
        <v>62</v>
      </c>
      <c r="F326" s="99">
        <v>40</v>
      </c>
      <c r="G326" s="99">
        <v>5</v>
      </c>
      <c r="H326" s="99" t="s">
        <v>59</v>
      </c>
    </row>
    <row r="327" spans="1:8">
      <c r="A327" s="99" t="s">
        <v>652</v>
      </c>
      <c r="B327" s="3">
        <v>43653</v>
      </c>
      <c r="C327" s="99" t="s">
        <v>71</v>
      </c>
      <c r="D327" s="99" t="s">
        <v>61</v>
      </c>
      <c r="E327" s="99" t="s">
        <v>76</v>
      </c>
      <c r="F327" s="99">
        <v>250</v>
      </c>
      <c r="G327" s="99">
        <v>2</v>
      </c>
      <c r="H327" s="99" t="s">
        <v>63</v>
      </c>
    </row>
    <row r="328" spans="1:8">
      <c r="A328" s="99" t="s">
        <v>653</v>
      </c>
      <c r="B328" s="3">
        <v>43654</v>
      </c>
      <c r="C328" s="99" t="s">
        <v>66</v>
      </c>
      <c r="D328" s="99" t="s">
        <v>69</v>
      </c>
      <c r="E328" s="99" t="s">
        <v>62</v>
      </c>
      <c r="F328" s="99">
        <v>90</v>
      </c>
      <c r="G328" s="99">
        <v>3</v>
      </c>
      <c r="H328" s="99" t="s">
        <v>59</v>
      </c>
    </row>
    <row r="329" spans="1:8">
      <c r="A329" s="99" t="s">
        <v>654</v>
      </c>
      <c r="B329" s="3">
        <v>43654</v>
      </c>
      <c r="C329" s="99" t="s">
        <v>72</v>
      </c>
      <c r="D329" s="99" t="s">
        <v>57</v>
      </c>
      <c r="E329" s="99" t="s">
        <v>58</v>
      </c>
      <c r="F329" s="99">
        <v>499</v>
      </c>
      <c r="G329" s="99">
        <v>2</v>
      </c>
      <c r="H329" s="99" t="s">
        <v>63</v>
      </c>
    </row>
    <row r="330" spans="1:8">
      <c r="A330" s="99" t="s">
        <v>655</v>
      </c>
      <c r="B330" s="3">
        <v>43654</v>
      </c>
      <c r="C330" s="99" t="s">
        <v>73</v>
      </c>
      <c r="D330" s="99" t="s">
        <v>69</v>
      </c>
      <c r="E330" s="99" t="s">
        <v>14</v>
      </c>
      <c r="F330" s="99">
        <v>250</v>
      </c>
      <c r="G330" s="99">
        <v>2</v>
      </c>
      <c r="H330" s="99" t="s">
        <v>63</v>
      </c>
    </row>
    <row r="331" spans="1:8">
      <c r="A331" s="99" t="s">
        <v>656</v>
      </c>
      <c r="B331" s="3">
        <v>43658</v>
      </c>
      <c r="C331" s="99" t="s">
        <v>71</v>
      </c>
      <c r="D331" s="99" t="s">
        <v>57</v>
      </c>
      <c r="E331" s="99" t="s">
        <v>62</v>
      </c>
      <c r="F331" s="99">
        <v>40</v>
      </c>
      <c r="G331" s="99">
        <v>2</v>
      </c>
      <c r="H331" s="99" t="s">
        <v>59</v>
      </c>
    </row>
    <row r="332" spans="1:8">
      <c r="A332" s="99" t="s">
        <v>657</v>
      </c>
      <c r="B332" s="3">
        <v>43660</v>
      </c>
      <c r="C332" s="99" t="s">
        <v>64</v>
      </c>
      <c r="D332" s="99" t="s">
        <v>61</v>
      </c>
      <c r="E332" s="99" t="s">
        <v>14</v>
      </c>
      <c r="F332" s="99">
        <v>300</v>
      </c>
      <c r="G332" s="99">
        <v>2</v>
      </c>
      <c r="H332" s="99" t="s">
        <v>59</v>
      </c>
    </row>
    <row r="333" spans="1:8">
      <c r="A333" s="99" t="s">
        <v>658</v>
      </c>
      <c r="B333" s="3">
        <v>43663</v>
      </c>
      <c r="C333" s="99" t="s">
        <v>68</v>
      </c>
      <c r="D333" s="99" t="s">
        <v>61</v>
      </c>
      <c r="E333" s="99" t="s">
        <v>76</v>
      </c>
      <c r="F333" s="99">
        <v>190</v>
      </c>
      <c r="G333" s="99">
        <v>2</v>
      </c>
      <c r="H333" s="99" t="s">
        <v>59</v>
      </c>
    </row>
    <row r="334" spans="1:8">
      <c r="A334" s="99" t="s">
        <v>659</v>
      </c>
      <c r="B334" s="3">
        <v>43664</v>
      </c>
      <c r="C334" s="99" t="s">
        <v>78</v>
      </c>
      <c r="D334" s="99" t="s">
        <v>67</v>
      </c>
      <c r="E334" s="99" t="s">
        <v>62</v>
      </c>
      <c r="F334" s="99">
        <v>40</v>
      </c>
      <c r="G334" s="99">
        <v>2</v>
      </c>
      <c r="H334" s="99" t="s">
        <v>59</v>
      </c>
    </row>
    <row r="335" spans="1:8">
      <c r="A335" s="99" t="s">
        <v>660</v>
      </c>
      <c r="B335" s="3">
        <v>43666</v>
      </c>
      <c r="C335" s="99" t="s">
        <v>60</v>
      </c>
      <c r="D335" s="99" t="s">
        <v>69</v>
      </c>
      <c r="E335" s="99" t="s">
        <v>14</v>
      </c>
      <c r="F335" s="99">
        <v>250</v>
      </c>
      <c r="G335" s="99">
        <v>2</v>
      </c>
      <c r="H335" s="99" t="s">
        <v>63</v>
      </c>
    </row>
    <row r="336" spans="1:8">
      <c r="A336" s="99" t="s">
        <v>661</v>
      </c>
      <c r="B336" s="3">
        <v>43669</v>
      </c>
      <c r="C336" s="99" t="s">
        <v>68</v>
      </c>
      <c r="D336" s="99" t="s">
        <v>67</v>
      </c>
      <c r="E336" s="99" t="s">
        <v>62</v>
      </c>
      <c r="F336" s="99">
        <v>90</v>
      </c>
      <c r="G336" s="99">
        <v>5</v>
      </c>
      <c r="H336" s="99" t="s">
        <v>59</v>
      </c>
    </row>
    <row r="337" spans="1:8">
      <c r="A337" s="99" t="s">
        <v>662</v>
      </c>
      <c r="B337" s="3">
        <v>43670</v>
      </c>
      <c r="C337" s="99" t="s">
        <v>64</v>
      </c>
      <c r="D337" s="99" t="s">
        <v>61</v>
      </c>
      <c r="E337" s="99" t="s">
        <v>14</v>
      </c>
      <c r="F337" s="99">
        <v>300</v>
      </c>
      <c r="G337" s="99">
        <v>1</v>
      </c>
      <c r="H337" s="99" t="s">
        <v>63</v>
      </c>
    </row>
    <row r="338" spans="1:8">
      <c r="A338" s="99" t="s">
        <v>663</v>
      </c>
      <c r="B338" s="3">
        <v>43671</v>
      </c>
      <c r="C338" s="99" t="s">
        <v>71</v>
      </c>
      <c r="D338" s="99" t="s">
        <v>61</v>
      </c>
      <c r="E338" s="99" t="s">
        <v>14</v>
      </c>
      <c r="F338" s="99">
        <v>250</v>
      </c>
      <c r="G338" s="99">
        <v>1</v>
      </c>
      <c r="H338" s="99" t="s">
        <v>59</v>
      </c>
    </row>
    <row r="339" spans="1:8">
      <c r="A339" s="99" t="s">
        <v>664</v>
      </c>
      <c r="B339" s="3">
        <v>43671</v>
      </c>
      <c r="C339" s="99" t="s">
        <v>60</v>
      </c>
      <c r="D339" s="99" t="s">
        <v>69</v>
      </c>
      <c r="E339" s="99" t="s">
        <v>62</v>
      </c>
      <c r="F339" s="99">
        <v>40</v>
      </c>
      <c r="G339" s="99">
        <v>2</v>
      </c>
      <c r="H339" s="99" t="s">
        <v>63</v>
      </c>
    </row>
    <row r="340" spans="1:8">
      <c r="A340" s="99" t="s">
        <v>665</v>
      </c>
      <c r="B340" s="3">
        <v>43675</v>
      </c>
      <c r="C340" s="99" t="s">
        <v>77</v>
      </c>
      <c r="D340" s="99" t="s">
        <v>67</v>
      </c>
      <c r="E340" s="99" t="s">
        <v>14</v>
      </c>
      <c r="F340" s="99">
        <v>250</v>
      </c>
      <c r="G340" s="99">
        <v>2</v>
      </c>
      <c r="H340" s="99" t="s">
        <v>63</v>
      </c>
    </row>
    <row r="341" spans="1:8">
      <c r="A341" s="99" t="s">
        <v>666</v>
      </c>
      <c r="B341" s="3">
        <v>43679</v>
      </c>
      <c r="C341" s="99" t="s">
        <v>77</v>
      </c>
      <c r="D341" s="99" t="s">
        <v>67</v>
      </c>
      <c r="E341" s="99" t="s">
        <v>76</v>
      </c>
      <c r="F341" s="99">
        <v>250</v>
      </c>
      <c r="G341" s="99">
        <v>3</v>
      </c>
      <c r="H341" s="99" t="s">
        <v>59</v>
      </c>
    </row>
    <row r="342" spans="1:8">
      <c r="A342" s="99" t="s">
        <v>667</v>
      </c>
      <c r="B342" s="3">
        <v>43681</v>
      </c>
      <c r="C342" s="99" t="s">
        <v>77</v>
      </c>
      <c r="D342" s="99" t="s">
        <v>61</v>
      </c>
      <c r="E342" s="99" t="s">
        <v>14</v>
      </c>
      <c r="F342" s="99">
        <v>250</v>
      </c>
      <c r="G342" s="99">
        <v>1</v>
      </c>
      <c r="H342" s="99" t="s">
        <v>63</v>
      </c>
    </row>
    <row r="343" spans="1:8">
      <c r="A343" s="99" t="s">
        <v>668</v>
      </c>
      <c r="B343" s="3">
        <v>43682</v>
      </c>
      <c r="C343" s="99" t="s">
        <v>60</v>
      </c>
      <c r="D343" s="99" t="s">
        <v>57</v>
      </c>
      <c r="E343" s="99" t="s">
        <v>62</v>
      </c>
      <c r="F343" s="99">
        <v>40</v>
      </c>
      <c r="G343" s="99">
        <v>6</v>
      </c>
      <c r="H343" s="99" t="s">
        <v>63</v>
      </c>
    </row>
    <row r="344" spans="1:8">
      <c r="A344" s="99" t="s">
        <v>669</v>
      </c>
      <c r="B344" s="3">
        <v>43682</v>
      </c>
      <c r="C344" s="99" t="s">
        <v>64</v>
      </c>
      <c r="D344" s="99" t="s">
        <v>67</v>
      </c>
      <c r="E344" s="99" t="s">
        <v>58</v>
      </c>
      <c r="F344" s="99">
        <v>499</v>
      </c>
      <c r="G344" s="99">
        <v>2</v>
      </c>
      <c r="H344" s="99" t="s">
        <v>63</v>
      </c>
    </row>
    <row r="345" spans="1:8">
      <c r="A345" s="99" t="s">
        <v>670</v>
      </c>
      <c r="B345" s="3">
        <v>43683</v>
      </c>
      <c r="C345" s="99" t="s">
        <v>78</v>
      </c>
      <c r="D345" s="99" t="s">
        <v>69</v>
      </c>
      <c r="E345" s="99" t="s">
        <v>62</v>
      </c>
      <c r="F345" s="99">
        <v>90</v>
      </c>
      <c r="G345" s="99">
        <v>3</v>
      </c>
      <c r="H345" s="99" t="s">
        <v>59</v>
      </c>
    </row>
    <row r="346" spans="1:8">
      <c r="A346" s="99" t="s">
        <v>671</v>
      </c>
      <c r="B346" s="3">
        <v>43684</v>
      </c>
      <c r="C346" s="99" t="s">
        <v>65</v>
      </c>
      <c r="D346" s="99" t="s">
        <v>69</v>
      </c>
      <c r="E346" s="99" t="s">
        <v>62</v>
      </c>
      <c r="F346" s="99">
        <v>40</v>
      </c>
      <c r="G346" s="99">
        <v>4</v>
      </c>
      <c r="H346" s="99" t="s">
        <v>63</v>
      </c>
    </row>
    <row r="347" spans="1:8">
      <c r="A347" s="99" t="s">
        <v>672</v>
      </c>
      <c r="B347" s="3">
        <v>43686</v>
      </c>
      <c r="C347" s="99" t="s">
        <v>68</v>
      </c>
      <c r="D347" s="99" t="s">
        <v>69</v>
      </c>
      <c r="E347" s="99" t="s">
        <v>62</v>
      </c>
      <c r="F347" s="99">
        <v>40</v>
      </c>
      <c r="G347" s="99">
        <v>3</v>
      </c>
      <c r="H347" s="99" t="s">
        <v>59</v>
      </c>
    </row>
    <row r="348" spans="1:8">
      <c r="A348" s="99" t="s">
        <v>673</v>
      </c>
      <c r="B348" s="3">
        <v>43688</v>
      </c>
      <c r="C348" s="99" t="s">
        <v>68</v>
      </c>
      <c r="D348" s="99" t="s">
        <v>69</v>
      </c>
      <c r="E348" s="99" t="s">
        <v>14</v>
      </c>
      <c r="F348" s="99">
        <v>250</v>
      </c>
      <c r="G348" s="99">
        <v>1</v>
      </c>
      <c r="H348" s="99" t="s">
        <v>59</v>
      </c>
    </row>
    <row r="349" spans="1:8">
      <c r="A349" s="99" t="s">
        <v>674</v>
      </c>
      <c r="B349" s="3">
        <v>43692</v>
      </c>
      <c r="C349" s="99" t="s">
        <v>73</v>
      </c>
      <c r="D349" s="99" t="s">
        <v>69</v>
      </c>
      <c r="E349" s="99" t="s">
        <v>14</v>
      </c>
      <c r="F349" s="99">
        <v>300</v>
      </c>
      <c r="G349" s="99">
        <v>1</v>
      </c>
      <c r="H349" s="99" t="s">
        <v>59</v>
      </c>
    </row>
    <row r="350" spans="1:8">
      <c r="A350" s="99" t="s">
        <v>675</v>
      </c>
      <c r="B350" s="3">
        <v>43696</v>
      </c>
      <c r="C350" s="99" t="s">
        <v>66</v>
      </c>
      <c r="D350" s="99" t="s">
        <v>61</v>
      </c>
      <c r="E350" s="99" t="s">
        <v>14</v>
      </c>
      <c r="F350" s="99">
        <v>300</v>
      </c>
      <c r="G350" s="99">
        <v>1</v>
      </c>
      <c r="H350" s="99" t="s">
        <v>63</v>
      </c>
    </row>
    <row r="351" spans="1:8">
      <c r="A351" s="99" t="s">
        <v>676</v>
      </c>
      <c r="B351" s="3">
        <v>43696</v>
      </c>
      <c r="C351" s="99" t="s">
        <v>65</v>
      </c>
      <c r="D351" s="99" t="s">
        <v>67</v>
      </c>
      <c r="E351" s="99" t="s">
        <v>58</v>
      </c>
      <c r="F351" s="99">
        <v>399</v>
      </c>
      <c r="G351" s="99">
        <v>1</v>
      </c>
      <c r="H351" s="99" t="s">
        <v>63</v>
      </c>
    </row>
    <row r="352" spans="1:8">
      <c r="A352" s="99" t="s">
        <v>677</v>
      </c>
      <c r="B352" s="3">
        <v>43698</v>
      </c>
      <c r="C352" s="99" t="s">
        <v>78</v>
      </c>
      <c r="D352" s="99" t="s">
        <v>69</v>
      </c>
      <c r="E352" s="99" t="s">
        <v>58</v>
      </c>
      <c r="F352" s="99">
        <v>399</v>
      </c>
      <c r="G352" s="99">
        <v>3</v>
      </c>
      <c r="H352" s="99" t="s">
        <v>63</v>
      </c>
    </row>
    <row r="353" spans="1:8">
      <c r="A353" s="99" t="s">
        <v>678</v>
      </c>
      <c r="B353" s="3">
        <v>43698</v>
      </c>
      <c r="C353" s="99" t="s">
        <v>66</v>
      </c>
      <c r="D353" s="99" t="s">
        <v>67</v>
      </c>
      <c r="E353" s="99" t="s">
        <v>76</v>
      </c>
      <c r="F353" s="99">
        <v>250</v>
      </c>
      <c r="G353" s="99">
        <v>3</v>
      </c>
      <c r="H353" s="99" t="s">
        <v>63</v>
      </c>
    </row>
    <row r="354" spans="1:8">
      <c r="A354" s="99" t="s">
        <v>679</v>
      </c>
      <c r="B354" s="3">
        <v>43699</v>
      </c>
      <c r="C354" s="99" t="s">
        <v>73</v>
      </c>
      <c r="D354" s="99" t="s">
        <v>57</v>
      </c>
      <c r="E354" s="99" t="s">
        <v>62</v>
      </c>
      <c r="F354" s="99">
        <v>90</v>
      </c>
      <c r="G354" s="99">
        <v>5</v>
      </c>
      <c r="H354" s="99" t="s">
        <v>59</v>
      </c>
    </row>
    <row r="355" spans="1:8">
      <c r="A355" s="99" t="s">
        <v>680</v>
      </c>
      <c r="B355" s="3">
        <v>43702</v>
      </c>
      <c r="C355" s="99" t="s">
        <v>64</v>
      </c>
      <c r="D355" s="99" t="s">
        <v>57</v>
      </c>
      <c r="E355" s="99" t="s">
        <v>58</v>
      </c>
      <c r="F355" s="99">
        <v>299</v>
      </c>
      <c r="G355" s="99">
        <v>2</v>
      </c>
      <c r="H355" s="99" t="s">
        <v>63</v>
      </c>
    </row>
    <row r="356" spans="1:8">
      <c r="A356" s="99" t="s">
        <v>681</v>
      </c>
      <c r="B356" s="3">
        <v>43704</v>
      </c>
      <c r="C356" s="99" t="s">
        <v>79</v>
      </c>
      <c r="D356" s="99" t="s">
        <v>61</v>
      </c>
      <c r="E356" s="99" t="s">
        <v>62</v>
      </c>
      <c r="F356" s="99">
        <v>90</v>
      </c>
      <c r="G356" s="99">
        <v>6</v>
      </c>
      <c r="H356" s="99" t="s">
        <v>63</v>
      </c>
    </row>
    <row r="357" spans="1:8">
      <c r="A357" s="99" t="s">
        <v>682</v>
      </c>
      <c r="B357" s="3">
        <v>43705</v>
      </c>
      <c r="C357" s="99" t="s">
        <v>72</v>
      </c>
      <c r="D357" s="99" t="s">
        <v>57</v>
      </c>
      <c r="E357" s="99" t="s">
        <v>14</v>
      </c>
      <c r="F357" s="99">
        <v>300</v>
      </c>
      <c r="G357" s="99">
        <v>1</v>
      </c>
      <c r="H357" s="99" t="s">
        <v>63</v>
      </c>
    </row>
    <row r="358" spans="1:8">
      <c r="A358" s="99" t="s">
        <v>683</v>
      </c>
      <c r="B358" s="3">
        <v>43706</v>
      </c>
      <c r="C358" s="99" t="s">
        <v>65</v>
      </c>
      <c r="D358" s="99" t="s">
        <v>61</v>
      </c>
      <c r="E358" s="99" t="s">
        <v>14</v>
      </c>
      <c r="F358" s="99">
        <v>300</v>
      </c>
      <c r="G358" s="99">
        <v>2</v>
      </c>
      <c r="H358" s="99" t="s">
        <v>63</v>
      </c>
    </row>
    <row r="359" spans="1:8">
      <c r="A359" s="99" t="s">
        <v>684</v>
      </c>
      <c r="B359" s="3">
        <v>43707</v>
      </c>
      <c r="C359" s="99" t="s">
        <v>70</v>
      </c>
      <c r="D359" s="99" t="s">
        <v>69</v>
      </c>
      <c r="E359" s="99" t="s">
        <v>58</v>
      </c>
      <c r="F359" s="99">
        <v>499</v>
      </c>
      <c r="G359" s="99">
        <v>1</v>
      </c>
      <c r="H359" s="99" t="s">
        <v>63</v>
      </c>
    </row>
    <row r="360" spans="1:8">
      <c r="A360" s="99" t="s">
        <v>685</v>
      </c>
      <c r="B360" s="3">
        <v>43708</v>
      </c>
      <c r="C360" s="99" t="s">
        <v>71</v>
      </c>
      <c r="D360" s="99" t="s">
        <v>61</v>
      </c>
      <c r="E360" s="99" t="s">
        <v>62</v>
      </c>
      <c r="F360" s="99">
        <v>40</v>
      </c>
      <c r="G360" s="99">
        <v>5</v>
      </c>
      <c r="H360" s="99" t="s">
        <v>59</v>
      </c>
    </row>
    <row r="361" spans="1:8">
      <c r="A361" s="99" t="s">
        <v>686</v>
      </c>
      <c r="B361" s="3">
        <v>43710</v>
      </c>
      <c r="C361" s="99" t="s">
        <v>77</v>
      </c>
      <c r="D361" s="99" t="s">
        <v>67</v>
      </c>
      <c r="E361" s="99" t="s">
        <v>58</v>
      </c>
      <c r="F361" s="99">
        <v>499</v>
      </c>
      <c r="G361" s="99">
        <v>2</v>
      </c>
      <c r="H361" s="99" t="s">
        <v>63</v>
      </c>
    </row>
    <row r="362" spans="1:8">
      <c r="A362" s="99" t="s">
        <v>687</v>
      </c>
      <c r="B362" s="3">
        <v>43710</v>
      </c>
      <c r="C362" s="99" t="s">
        <v>77</v>
      </c>
      <c r="D362" s="99" t="s">
        <v>67</v>
      </c>
      <c r="E362" s="99" t="s">
        <v>14</v>
      </c>
      <c r="F362" s="99">
        <v>250</v>
      </c>
      <c r="G362" s="99">
        <v>2</v>
      </c>
      <c r="H362" s="99" t="s">
        <v>59</v>
      </c>
    </row>
    <row r="363" spans="1:8">
      <c r="A363" s="99" t="s">
        <v>688</v>
      </c>
      <c r="B363" s="3">
        <v>43712</v>
      </c>
      <c r="C363" s="99" t="s">
        <v>71</v>
      </c>
      <c r="D363" s="99" t="s">
        <v>57</v>
      </c>
      <c r="E363" s="99" t="s">
        <v>58</v>
      </c>
      <c r="F363" s="99">
        <v>499</v>
      </c>
      <c r="G363" s="99">
        <v>1</v>
      </c>
      <c r="H363" s="99" t="s">
        <v>59</v>
      </c>
    </row>
    <row r="364" spans="1:8">
      <c r="A364" s="99" t="s">
        <v>689</v>
      </c>
      <c r="B364" s="3">
        <v>43716</v>
      </c>
      <c r="C364" s="99" t="s">
        <v>79</v>
      </c>
      <c r="D364" s="99" t="s">
        <v>61</v>
      </c>
      <c r="E364" s="99" t="s">
        <v>62</v>
      </c>
      <c r="F364" s="99">
        <v>90</v>
      </c>
      <c r="G364" s="99">
        <v>5</v>
      </c>
      <c r="H364" s="99" t="s">
        <v>63</v>
      </c>
    </row>
    <row r="365" spans="1:8">
      <c r="A365" s="99" t="s">
        <v>690</v>
      </c>
      <c r="B365" s="3">
        <v>43716</v>
      </c>
      <c r="C365" s="99" t="s">
        <v>65</v>
      </c>
      <c r="D365" s="99" t="s">
        <v>67</v>
      </c>
      <c r="E365" s="99" t="s">
        <v>76</v>
      </c>
      <c r="F365" s="99">
        <v>190</v>
      </c>
      <c r="G365" s="99">
        <v>4</v>
      </c>
      <c r="H365" s="99" t="s">
        <v>63</v>
      </c>
    </row>
    <row r="366" spans="1:8">
      <c r="A366" s="99" t="s">
        <v>691</v>
      </c>
      <c r="B366" s="3">
        <v>43716</v>
      </c>
      <c r="C366" s="99" t="s">
        <v>68</v>
      </c>
      <c r="D366" s="99" t="s">
        <v>67</v>
      </c>
      <c r="E366" s="99" t="s">
        <v>14</v>
      </c>
      <c r="F366" s="99">
        <v>190</v>
      </c>
      <c r="G366" s="99">
        <v>1</v>
      </c>
      <c r="H366" s="99" t="s">
        <v>59</v>
      </c>
    </row>
    <row r="367" spans="1:8">
      <c r="A367" s="99" t="s">
        <v>692</v>
      </c>
      <c r="B367" s="3">
        <v>43717</v>
      </c>
      <c r="C367" s="99" t="s">
        <v>65</v>
      </c>
      <c r="D367" s="99" t="s">
        <v>67</v>
      </c>
      <c r="E367" s="99" t="s">
        <v>58</v>
      </c>
      <c r="F367" s="99">
        <v>499</v>
      </c>
      <c r="G367" s="99">
        <v>2</v>
      </c>
      <c r="H367" s="99" t="s">
        <v>63</v>
      </c>
    </row>
    <row r="368" spans="1:8">
      <c r="A368" s="99" t="s">
        <v>693</v>
      </c>
      <c r="B368" s="3">
        <v>43718</v>
      </c>
      <c r="C368" s="99" t="s">
        <v>66</v>
      </c>
      <c r="D368" s="99" t="s">
        <v>61</v>
      </c>
      <c r="E368" s="99" t="s">
        <v>14</v>
      </c>
      <c r="F368" s="99">
        <v>190</v>
      </c>
      <c r="G368" s="99">
        <v>1</v>
      </c>
      <c r="H368" s="99" t="s">
        <v>59</v>
      </c>
    </row>
    <row r="369" spans="1:8">
      <c r="A369" s="99" t="s">
        <v>694</v>
      </c>
      <c r="B369" s="3">
        <v>43719</v>
      </c>
      <c r="C369" s="99" t="s">
        <v>70</v>
      </c>
      <c r="D369" s="99" t="s">
        <v>69</v>
      </c>
      <c r="E369" s="99" t="s">
        <v>14</v>
      </c>
      <c r="F369" s="99">
        <v>300</v>
      </c>
      <c r="G369" s="99">
        <v>1</v>
      </c>
      <c r="H369" s="99" t="s">
        <v>63</v>
      </c>
    </row>
    <row r="370" spans="1:8">
      <c r="A370" s="99" t="s">
        <v>695</v>
      </c>
      <c r="B370" s="3">
        <v>43720</v>
      </c>
      <c r="C370" s="99" t="s">
        <v>77</v>
      </c>
      <c r="D370" s="99" t="s">
        <v>57</v>
      </c>
      <c r="E370" s="99" t="s">
        <v>58</v>
      </c>
      <c r="F370" s="99">
        <v>499</v>
      </c>
      <c r="G370" s="99">
        <v>2</v>
      </c>
      <c r="H370" s="99" t="s">
        <v>63</v>
      </c>
    </row>
    <row r="371" spans="1:8">
      <c r="A371" s="99" t="s">
        <v>696</v>
      </c>
      <c r="B371" s="3">
        <v>43722</v>
      </c>
      <c r="C371" s="99" t="s">
        <v>73</v>
      </c>
      <c r="D371" s="99" t="s">
        <v>61</v>
      </c>
      <c r="E371" s="99" t="s">
        <v>76</v>
      </c>
      <c r="F371" s="99">
        <v>250</v>
      </c>
      <c r="G371" s="99">
        <v>2</v>
      </c>
      <c r="H371" s="99" t="s">
        <v>63</v>
      </c>
    </row>
    <row r="372" spans="1:8">
      <c r="A372" s="99" t="s">
        <v>697</v>
      </c>
      <c r="B372" s="3">
        <v>43724</v>
      </c>
      <c r="C372" s="99" t="s">
        <v>70</v>
      </c>
      <c r="D372" s="99" t="s">
        <v>69</v>
      </c>
      <c r="E372" s="99" t="s">
        <v>14</v>
      </c>
      <c r="F372" s="99">
        <v>300</v>
      </c>
      <c r="G372" s="99">
        <v>1</v>
      </c>
      <c r="H372" s="99" t="s">
        <v>59</v>
      </c>
    </row>
    <row r="373" spans="1:8">
      <c r="A373" s="99" t="s">
        <v>698</v>
      </c>
      <c r="B373" s="3">
        <v>43725</v>
      </c>
      <c r="C373" s="99" t="s">
        <v>79</v>
      </c>
      <c r="D373" s="99" t="s">
        <v>67</v>
      </c>
      <c r="E373" s="99" t="s">
        <v>58</v>
      </c>
      <c r="F373" s="99">
        <v>499</v>
      </c>
      <c r="G373" s="99">
        <v>2</v>
      </c>
      <c r="H373" s="99" t="s">
        <v>59</v>
      </c>
    </row>
    <row r="374" spans="1:8">
      <c r="A374" s="99" t="s">
        <v>699</v>
      </c>
      <c r="B374" s="3">
        <v>43726</v>
      </c>
      <c r="C374" s="99" t="s">
        <v>79</v>
      </c>
      <c r="D374" s="99" t="s">
        <v>61</v>
      </c>
      <c r="E374" s="99" t="s">
        <v>76</v>
      </c>
      <c r="F374" s="99">
        <v>190</v>
      </c>
      <c r="G374" s="99">
        <v>3</v>
      </c>
      <c r="H374" s="99" t="s">
        <v>63</v>
      </c>
    </row>
    <row r="375" spans="1:8">
      <c r="A375" s="99" t="s">
        <v>700</v>
      </c>
      <c r="B375" s="3">
        <v>43727</v>
      </c>
      <c r="C375" s="99" t="s">
        <v>70</v>
      </c>
      <c r="D375" s="99" t="s">
        <v>69</v>
      </c>
      <c r="E375" s="99" t="s">
        <v>76</v>
      </c>
      <c r="F375" s="99">
        <v>300</v>
      </c>
      <c r="G375" s="99">
        <v>1</v>
      </c>
      <c r="H375" s="99" t="s">
        <v>63</v>
      </c>
    </row>
    <row r="376" spans="1:8">
      <c r="A376" s="99" t="s">
        <v>701</v>
      </c>
      <c r="B376" s="3">
        <v>43727</v>
      </c>
      <c r="C376" s="99" t="s">
        <v>66</v>
      </c>
      <c r="D376" s="99" t="s">
        <v>61</v>
      </c>
      <c r="E376" s="99" t="s">
        <v>76</v>
      </c>
      <c r="F376" s="99">
        <v>250</v>
      </c>
      <c r="G376" s="99">
        <v>2</v>
      </c>
      <c r="H376" s="99" t="s">
        <v>63</v>
      </c>
    </row>
    <row r="377" spans="1:8">
      <c r="A377" s="99" t="s">
        <v>702</v>
      </c>
      <c r="B377" s="3">
        <v>43733</v>
      </c>
      <c r="C377" s="99" t="s">
        <v>79</v>
      </c>
      <c r="D377" s="99" t="s">
        <v>61</v>
      </c>
      <c r="E377" s="99" t="s">
        <v>62</v>
      </c>
      <c r="F377" s="99">
        <v>90</v>
      </c>
      <c r="G377" s="99">
        <v>5</v>
      </c>
      <c r="H377" s="99" t="s">
        <v>59</v>
      </c>
    </row>
    <row r="378" spans="1:8">
      <c r="A378" s="99" t="s">
        <v>703</v>
      </c>
      <c r="B378" s="3">
        <v>43733</v>
      </c>
      <c r="C378" s="99" t="s">
        <v>60</v>
      </c>
      <c r="D378" s="99" t="s">
        <v>69</v>
      </c>
      <c r="E378" s="99" t="s">
        <v>62</v>
      </c>
      <c r="F378" s="99">
        <v>90</v>
      </c>
      <c r="G378" s="99">
        <v>6</v>
      </c>
      <c r="H378" s="99" t="s">
        <v>63</v>
      </c>
    </row>
    <row r="379" spans="1:8">
      <c r="A379" s="99" t="s">
        <v>704</v>
      </c>
      <c r="B379" s="3">
        <v>43737</v>
      </c>
      <c r="C379" s="99" t="s">
        <v>75</v>
      </c>
      <c r="D379" s="99" t="s">
        <v>61</v>
      </c>
      <c r="E379" s="99" t="s">
        <v>76</v>
      </c>
      <c r="F379" s="99">
        <v>190</v>
      </c>
      <c r="G379" s="99">
        <v>3</v>
      </c>
      <c r="H379" s="99" t="s">
        <v>63</v>
      </c>
    </row>
    <row r="380" spans="1:8">
      <c r="A380" s="99" t="s">
        <v>705</v>
      </c>
      <c r="B380" s="3">
        <v>43737</v>
      </c>
      <c r="C380" s="99" t="s">
        <v>68</v>
      </c>
      <c r="D380" s="99" t="s">
        <v>61</v>
      </c>
      <c r="E380" s="99" t="s">
        <v>58</v>
      </c>
      <c r="F380" s="99">
        <v>499</v>
      </c>
      <c r="G380" s="99">
        <v>2</v>
      </c>
      <c r="H380" s="99" t="s">
        <v>63</v>
      </c>
    </row>
    <row r="381" spans="1:8">
      <c r="A381" s="99" t="s">
        <v>706</v>
      </c>
      <c r="B381" s="3">
        <v>43738</v>
      </c>
      <c r="C381" s="99" t="s">
        <v>73</v>
      </c>
      <c r="D381" s="99" t="s">
        <v>57</v>
      </c>
      <c r="E381" s="99" t="s">
        <v>76</v>
      </c>
      <c r="F381" s="99">
        <v>190</v>
      </c>
      <c r="G381" s="99">
        <v>2</v>
      </c>
      <c r="H381" s="99" t="s">
        <v>59</v>
      </c>
    </row>
    <row r="382" spans="1:8">
      <c r="A382" s="99" t="s">
        <v>707</v>
      </c>
      <c r="B382" s="3">
        <v>43739</v>
      </c>
      <c r="C382" s="99" t="s">
        <v>64</v>
      </c>
      <c r="D382" s="99" t="s">
        <v>67</v>
      </c>
      <c r="E382" s="99" t="s">
        <v>62</v>
      </c>
      <c r="F382" s="99">
        <v>90</v>
      </c>
      <c r="G382" s="99">
        <v>1</v>
      </c>
      <c r="H382" s="99" t="s">
        <v>63</v>
      </c>
    </row>
    <row r="383" spans="1:8">
      <c r="A383" s="99" t="s">
        <v>708</v>
      </c>
      <c r="B383" s="3">
        <v>43740</v>
      </c>
      <c r="C383" s="99" t="s">
        <v>77</v>
      </c>
      <c r="D383" s="99" t="s">
        <v>57</v>
      </c>
      <c r="E383" s="99" t="s">
        <v>14</v>
      </c>
      <c r="F383" s="99">
        <v>300</v>
      </c>
      <c r="G383" s="99">
        <v>1</v>
      </c>
      <c r="H383" s="99" t="s">
        <v>63</v>
      </c>
    </row>
    <row r="384" spans="1:8">
      <c r="A384" s="99" t="s">
        <v>709</v>
      </c>
      <c r="B384" s="3">
        <v>43741</v>
      </c>
      <c r="C384" s="99" t="s">
        <v>75</v>
      </c>
      <c r="D384" s="99" t="s">
        <v>61</v>
      </c>
      <c r="E384" s="99" t="s">
        <v>14</v>
      </c>
      <c r="F384" s="99">
        <v>300</v>
      </c>
      <c r="G384" s="99">
        <v>1</v>
      </c>
      <c r="H384" s="99" t="s">
        <v>59</v>
      </c>
    </row>
    <row r="385" spans="1:8">
      <c r="A385" s="99" t="s">
        <v>710</v>
      </c>
      <c r="B385" s="3">
        <v>43745</v>
      </c>
      <c r="C385" s="99" t="s">
        <v>70</v>
      </c>
      <c r="D385" s="99" t="s">
        <v>61</v>
      </c>
      <c r="E385" s="99" t="s">
        <v>76</v>
      </c>
      <c r="F385" s="99">
        <v>250</v>
      </c>
      <c r="G385" s="99">
        <v>2</v>
      </c>
      <c r="H385" s="99" t="s">
        <v>63</v>
      </c>
    </row>
    <row r="386" spans="1:8">
      <c r="A386" s="99" t="s">
        <v>711</v>
      </c>
      <c r="B386" s="3">
        <v>43747</v>
      </c>
      <c r="C386" s="99" t="s">
        <v>64</v>
      </c>
      <c r="D386" s="99" t="s">
        <v>61</v>
      </c>
      <c r="E386" s="99" t="s">
        <v>14</v>
      </c>
      <c r="F386" s="99">
        <v>190</v>
      </c>
      <c r="G386" s="99">
        <v>1</v>
      </c>
      <c r="H386" s="99" t="s">
        <v>59</v>
      </c>
    </row>
    <row r="387" spans="1:8">
      <c r="A387" s="99" t="s">
        <v>712</v>
      </c>
      <c r="B387" s="3">
        <v>43748</v>
      </c>
      <c r="C387" s="99" t="s">
        <v>79</v>
      </c>
      <c r="D387" s="99" t="s">
        <v>61</v>
      </c>
      <c r="E387" s="99" t="s">
        <v>62</v>
      </c>
      <c r="F387" s="99">
        <v>40</v>
      </c>
      <c r="G387" s="99">
        <v>1</v>
      </c>
      <c r="H387" s="99" t="s">
        <v>63</v>
      </c>
    </row>
    <row r="388" spans="1:8">
      <c r="A388" s="99" t="s">
        <v>713</v>
      </c>
      <c r="B388" s="3">
        <v>43749</v>
      </c>
      <c r="C388" s="99" t="s">
        <v>72</v>
      </c>
      <c r="D388" s="99" t="s">
        <v>57</v>
      </c>
      <c r="E388" s="99" t="s">
        <v>76</v>
      </c>
      <c r="F388" s="99">
        <v>250</v>
      </c>
      <c r="G388" s="99">
        <v>3</v>
      </c>
      <c r="H388" s="99" t="s">
        <v>59</v>
      </c>
    </row>
    <row r="389" spans="1:8">
      <c r="A389" s="99" t="s">
        <v>714</v>
      </c>
      <c r="B389" s="3">
        <v>43751</v>
      </c>
      <c r="C389" s="99" t="s">
        <v>68</v>
      </c>
      <c r="D389" s="99" t="s">
        <v>61</v>
      </c>
      <c r="E389" s="99" t="s">
        <v>62</v>
      </c>
      <c r="F389" s="99">
        <v>40</v>
      </c>
      <c r="G389" s="99">
        <v>1</v>
      </c>
      <c r="H389" s="99" t="s">
        <v>59</v>
      </c>
    </row>
    <row r="390" spans="1:8">
      <c r="A390" s="99" t="s">
        <v>715</v>
      </c>
      <c r="B390" s="3">
        <v>43751</v>
      </c>
      <c r="C390" s="99" t="s">
        <v>68</v>
      </c>
      <c r="D390" s="99" t="s">
        <v>69</v>
      </c>
      <c r="E390" s="99" t="s">
        <v>76</v>
      </c>
      <c r="F390" s="99">
        <v>300</v>
      </c>
      <c r="G390" s="99">
        <v>1</v>
      </c>
      <c r="H390" s="99" t="s">
        <v>63</v>
      </c>
    </row>
    <row r="391" spans="1:8">
      <c r="A391" s="99" t="s">
        <v>716</v>
      </c>
      <c r="B391" s="3">
        <v>43753</v>
      </c>
      <c r="C391" s="99" t="s">
        <v>73</v>
      </c>
      <c r="D391" s="99" t="s">
        <v>67</v>
      </c>
      <c r="E391" s="99" t="s">
        <v>62</v>
      </c>
      <c r="F391" s="99">
        <v>90</v>
      </c>
      <c r="G391" s="99">
        <v>2</v>
      </c>
      <c r="H391" s="99" t="s">
        <v>63</v>
      </c>
    </row>
    <row r="392" spans="1:8">
      <c r="A392" s="99" t="s">
        <v>717</v>
      </c>
      <c r="B392" s="3">
        <v>43753</v>
      </c>
      <c r="C392" s="99" t="s">
        <v>65</v>
      </c>
      <c r="D392" s="99" t="s">
        <v>69</v>
      </c>
      <c r="E392" s="99" t="s">
        <v>58</v>
      </c>
      <c r="F392" s="99">
        <v>499</v>
      </c>
      <c r="G392" s="99">
        <v>2</v>
      </c>
      <c r="H392" s="99" t="s">
        <v>59</v>
      </c>
    </row>
    <row r="393" spans="1:8">
      <c r="A393" s="99" t="s">
        <v>718</v>
      </c>
      <c r="B393" s="3">
        <v>43755</v>
      </c>
      <c r="C393" s="99" t="s">
        <v>70</v>
      </c>
      <c r="D393" s="99" t="s">
        <v>69</v>
      </c>
      <c r="E393" s="99" t="s">
        <v>14</v>
      </c>
      <c r="F393" s="99">
        <v>250</v>
      </c>
      <c r="G393" s="99">
        <v>2</v>
      </c>
      <c r="H393" s="99" t="s">
        <v>63</v>
      </c>
    </row>
    <row r="394" spans="1:8">
      <c r="A394" s="99" t="s">
        <v>719</v>
      </c>
      <c r="B394" s="3">
        <v>43759</v>
      </c>
      <c r="C394" s="99" t="s">
        <v>68</v>
      </c>
      <c r="D394" s="99" t="s">
        <v>61</v>
      </c>
      <c r="E394" s="99" t="s">
        <v>76</v>
      </c>
      <c r="F394" s="99">
        <v>300</v>
      </c>
      <c r="G394" s="99">
        <v>2</v>
      </c>
      <c r="H394" s="99" t="s">
        <v>63</v>
      </c>
    </row>
    <row r="395" spans="1:8">
      <c r="A395" s="99" t="s">
        <v>720</v>
      </c>
      <c r="B395" s="3">
        <v>43759</v>
      </c>
      <c r="C395" s="99" t="s">
        <v>71</v>
      </c>
      <c r="D395" s="99" t="s">
        <v>57</v>
      </c>
      <c r="E395" s="99" t="s">
        <v>62</v>
      </c>
      <c r="F395" s="99">
        <v>40</v>
      </c>
      <c r="G395" s="99">
        <v>5</v>
      </c>
      <c r="H395" s="99" t="s">
        <v>59</v>
      </c>
    </row>
    <row r="396" spans="1:8">
      <c r="A396" s="99" t="s">
        <v>721</v>
      </c>
      <c r="B396" s="3">
        <v>43760</v>
      </c>
      <c r="C396" s="99" t="s">
        <v>75</v>
      </c>
      <c r="D396" s="99" t="s">
        <v>57</v>
      </c>
      <c r="E396" s="99" t="s">
        <v>62</v>
      </c>
      <c r="F396" s="99">
        <v>90</v>
      </c>
      <c r="G396" s="99">
        <v>4</v>
      </c>
      <c r="H396" s="99" t="s">
        <v>59</v>
      </c>
    </row>
    <row r="397" spans="1:8">
      <c r="A397" s="99" t="s">
        <v>722</v>
      </c>
      <c r="B397" s="3">
        <v>43760</v>
      </c>
      <c r="C397" s="99" t="s">
        <v>77</v>
      </c>
      <c r="D397" s="99" t="s">
        <v>57</v>
      </c>
      <c r="E397" s="99" t="s">
        <v>14</v>
      </c>
      <c r="F397" s="99">
        <v>250</v>
      </c>
      <c r="G397" s="99">
        <v>2</v>
      </c>
      <c r="H397" s="99" t="s">
        <v>59</v>
      </c>
    </row>
    <row r="398" spans="1:8">
      <c r="A398" s="99" t="s">
        <v>723</v>
      </c>
      <c r="B398" s="3">
        <v>43762</v>
      </c>
      <c r="C398" s="99" t="s">
        <v>75</v>
      </c>
      <c r="D398" s="99" t="s">
        <v>57</v>
      </c>
      <c r="E398" s="99" t="s">
        <v>76</v>
      </c>
      <c r="F398" s="99">
        <v>190</v>
      </c>
      <c r="G398" s="99">
        <v>5</v>
      </c>
      <c r="H398" s="99" t="s">
        <v>63</v>
      </c>
    </row>
    <row r="399" spans="1:8">
      <c r="A399" s="99" t="s">
        <v>724</v>
      </c>
      <c r="B399" s="3">
        <v>43763</v>
      </c>
      <c r="C399" s="99" t="s">
        <v>73</v>
      </c>
      <c r="D399" s="99" t="s">
        <v>69</v>
      </c>
      <c r="E399" s="99" t="s">
        <v>62</v>
      </c>
      <c r="F399" s="99">
        <v>40</v>
      </c>
      <c r="G399" s="99">
        <v>5</v>
      </c>
      <c r="H399" s="99" t="s">
        <v>63</v>
      </c>
    </row>
    <row r="400" spans="1:8">
      <c r="A400" s="99" t="s">
        <v>725</v>
      </c>
      <c r="B400" s="3">
        <v>43764</v>
      </c>
      <c r="C400" s="99" t="s">
        <v>72</v>
      </c>
      <c r="D400" s="99" t="s">
        <v>57</v>
      </c>
      <c r="E400" s="99" t="s">
        <v>14</v>
      </c>
      <c r="F400" s="99">
        <v>190</v>
      </c>
      <c r="G400" s="99">
        <v>2</v>
      </c>
      <c r="H400" s="99" t="s">
        <v>59</v>
      </c>
    </row>
    <row r="401" spans="1:8">
      <c r="A401" s="99" t="s">
        <v>726</v>
      </c>
      <c r="B401" s="3">
        <v>43766</v>
      </c>
      <c r="C401" s="99" t="s">
        <v>79</v>
      </c>
      <c r="D401" s="99" t="s">
        <v>69</v>
      </c>
      <c r="E401" s="99" t="s">
        <v>76</v>
      </c>
      <c r="F401" s="99">
        <v>190</v>
      </c>
      <c r="G401" s="99">
        <v>1</v>
      </c>
      <c r="H401" s="99" t="s">
        <v>59</v>
      </c>
    </row>
    <row r="402" spans="1:8">
      <c r="A402" s="99" t="s">
        <v>727</v>
      </c>
      <c r="B402" s="3">
        <v>43766</v>
      </c>
      <c r="C402" s="99" t="s">
        <v>79</v>
      </c>
      <c r="D402" s="99" t="s">
        <v>69</v>
      </c>
      <c r="E402" s="99" t="s">
        <v>58</v>
      </c>
      <c r="F402" s="99">
        <v>499</v>
      </c>
      <c r="G402" s="99">
        <v>1</v>
      </c>
      <c r="H402" s="99" t="s">
        <v>63</v>
      </c>
    </row>
    <row r="403" spans="1:8">
      <c r="A403" s="99" t="s">
        <v>728</v>
      </c>
      <c r="B403" s="3">
        <v>43772</v>
      </c>
      <c r="C403" s="99" t="s">
        <v>71</v>
      </c>
      <c r="D403" s="99" t="s">
        <v>57</v>
      </c>
      <c r="E403" s="99" t="s">
        <v>14</v>
      </c>
      <c r="F403" s="99">
        <v>300</v>
      </c>
      <c r="G403" s="99">
        <v>1</v>
      </c>
      <c r="H403" s="99" t="s">
        <v>59</v>
      </c>
    </row>
    <row r="404" spans="1:8">
      <c r="A404" s="99" t="s">
        <v>729</v>
      </c>
      <c r="B404" s="3">
        <v>43775</v>
      </c>
      <c r="C404" s="99" t="s">
        <v>65</v>
      </c>
      <c r="D404" s="99" t="s">
        <v>61</v>
      </c>
      <c r="E404" s="99" t="s">
        <v>58</v>
      </c>
      <c r="F404" s="99">
        <v>499</v>
      </c>
      <c r="G404" s="99">
        <v>2</v>
      </c>
      <c r="H404" s="99" t="s">
        <v>59</v>
      </c>
    </row>
    <row r="405" spans="1:8">
      <c r="A405" s="99" t="s">
        <v>730</v>
      </c>
      <c r="B405" s="3">
        <v>43778</v>
      </c>
      <c r="C405" s="99" t="s">
        <v>72</v>
      </c>
      <c r="D405" s="99" t="s">
        <v>57</v>
      </c>
      <c r="E405" s="99" t="s">
        <v>14</v>
      </c>
      <c r="F405" s="99">
        <v>300</v>
      </c>
      <c r="G405" s="99">
        <v>2</v>
      </c>
      <c r="H405" s="99" t="s">
        <v>59</v>
      </c>
    </row>
    <row r="406" spans="1:8">
      <c r="A406" s="99" t="s">
        <v>731</v>
      </c>
      <c r="B406" s="3">
        <v>43781</v>
      </c>
      <c r="C406" s="99" t="s">
        <v>73</v>
      </c>
      <c r="D406" s="99" t="s">
        <v>57</v>
      </c>
      <c r="E406" s="99" t="s">
        <v>62</v>
      </c>
      <c r="F406" s="99">
        <v>40</v>
      </c>
      <c r="G406" s="99">
        <v>4</v>
      </c>
      <c r="H406" s="99" t="s">
        <v>63</v>
      </c>
    </row>
    <row r="407" spans="1:8">
      <c r="A407" s="99" t="s">
        <v>732</v>
      </c>
      <c r="B407" s="3">
        <v>43786</v>
      </c>
      <c r="C407" s="99" t="s">
        <v>64</v>
      </c>
      <c r="D407" s="99" t="s">
        <v>61</v>
      </c>
      <c r="E407" s="99" t="s">
        <v>76</v>
      </c>
      <c r="F407" s="99">
        <v>250</v>
      </c>
      <c r="G407" s="99">
        <v>3</v>
      </c>
      <c r="H407" s="99" t="s">
        <v>63</v>
      </c>
    </row>
    <row r="408" spans="1:8">
      <c r="A408" s="99" t="s">
        <v>733</v>
      </c>
      <c r="B408" s="3">
        <v>43788</v>
      </c>
      <c r="C408" s="99" t="s">
        <v>71</v>
      </c>
      <c r="D408" s="99" t="s">
        <v>61</v>
      </c>
      <c r="E408" s="99" t="s">
        <v>62</v>
      </c>
      <c r="F408" s="99">
        <v>40</v>
      </c>
      <c r="G408" s="99">
        <v>3</v>
      </c>
      <c r="H408" s="99" t="s">
        <v>59</v>
      </c>
    </row>
    <row r="409" spans="1:8">
      <c r="A409" s="99" t="s">
        <v>734</v>
      </c>
      <c r="B409" s="3">
        <v>43789</v>
      </c>
      <c r="C409" s="99" t="s">
        <v>78</v>
      </c>
      <c r="D409" s="99" t="s">
        <v>69</v>
      </c>
      <c r="E409" s="99" t="s">
        <v>62</v>
      </c>
      <c r="F409" s="99">
        <v>90</v>
      </c>
      <c r="G409" s="99">
        <v>5</v>
      </c>
      <c r="H409" s="99" t="s">
        <v>59</v>
      </c>
    </row>
    <row r="410" spans="1:8">
      <c r="A410" s="99" t="s">
        <v>735</v>
      </c>
      <c r="B410" s="3">
        <v>43789</v>
      </c>
      <c r="C410" s="99" t="s">
        <v>72</v>
      </c>
      <c r="D410" s="99" t="s">
        <v>61</v>
      </c>
      <c r="E410" s="99" t="s">
        <v>14</v>
      </c>
      <c r="F410" s="99">
        <v>300</v>
      </c>
      <c r="G410" s="99">
        <v>1</v>
      </c>
      <c r="H410" s="99" t="s">
        <v>63</v>
      </c>
    </row>
    <row r="411" spans="1:8">
      <c r="A411" s="99" t="s">
        <v>736</v>
      </c>
      <c r="B411" s="3">
        <v>43789</v>
      </c>
      <c r="C411" s="99" t="s">
        <v>60</v>
      </c>
      <c r="D411" s="99" t="s">
        <v>57</v>
      </c>
      <c r="E411" s="99" t="s">
        <v>76</v>
      </c>
      <c r="F411" s="99">
        <v>250</v>
      </c>
      <c r="G411" s="99">
        <v>3</v>
      </c>
      <c r="H411" s="99" t="s">
        <v>63</v>
      </c>
    </row>
    <row r="412" spans="1:8">
      <c r="A412" s="99" t="s">
        <v>737</v>
      </c>
      <c r="B412" s="3">
        <v>43790</v>
      </c>
      <c r="C412" s="99" t="s">
        <v>75</v>
      </c>
      <c r="D412" s="99" t="s">
        <v>61</v>
      </c>
      <c r="E412" s="99" t="s">
        <v>14</v>
      </c>
      <c r="F412" s="99">
        <v>300</v>
      </c>
      <c r="G412" s="99">
        <v>1</v>
      </c>
      <c r="H412" s="99" t="s">
        <v>59</v>
      </c>
    </row>
    <row r="413" spans="1:8">
      <c r="A413" s="99" t="s">
        <v>738</v>
      </c>
      <c r="B413" s="3">
        <v>43790</v>
      </c>
      <c r="C413" s="99" t="s">
        <v>79</v>
      </c>
      <c r="D413" s="99" t="s">
        <v>67</v>
      </c>
      <c r="E413" s="99" t="s">
        <v>76</v>
      </c>
      <c r="F413" s="99">
        <v>190</v>
      </c>
      <c r="G413" s="99">
        <v>4</v>
      </c>
      <c r="H413" s="99" t="s">
        <v>59</v>
      </c>
    </row>
    <row r="414" spans="1:8">
      <c r="A414" s="99" t="s">
        <v>739</v>
      </c>
      <c r="B414" s="3">
        <v>43790</v>
      </c>
      <c r="C414" s="99" t="s">
        <v>72</v>
      </c>
      <c r="D414" s="99" t="s">
        <v>69</v>
      </c>
      <c r="E414" s="99" t="s">
        <v>76</v>
      </c>
      <c r="F414" s="99">
        <v>300</v>
      </c>
      <c r="G414" s="99">
        <v>1</v>
      </c>
      <c r="H414" s="99" t="s">
        <v>59</v>
      </c>
    </row>
    <row r="415" spans="1:8">
      <c r="A415" s="99" t="s">
        <v>740</v>
      </c>
      <c r="B415" s="3">
        <v>43791</v>
      </c>
      <c r="C415" s="99" t="s">
        <v>78</v>
      </c>
      <c r="D415" s="99" t="s">
        <v>67</v>
      </c>
      <c r="E415" s="99" t="s">
        <v>58</v>
      </c>
      <c r="F415" s="99">
        <v>299</v>
      </c>
      <c r="G415" s="99">
        <v>2</v>
      </c>
      <c r="H415" s="99" t="s">
        <v>63</v>
      </c>
    </row>
    <row r="416" spans="1:8">
      <c r="A416" s="99" t="s">
        <v>741</v>
      </c>
      <c r="B416" s="3">
        <v>43794</v>
      </c>
      <c r="C416" s="99" t="s">
        <v>70</v>
      </c>
      <c r="D416" s="99" t="s">
        <v>61</v>
      </c>
      <c r="E416" s="99" t="s">
        <v>14</v>
      </c>
      <c r="F416" s="99">
        <v>300</v>
      </c>
      <c r="G416" s="99">
        <v>1</v>
      </c>
      <c r="H416" s="99" t="s">
        <v>59</v>
      </c>
    </row>
    <row r="417" spans="1:8">
      <c r="A417" s="99" t="s">
        <v>742</v>
      </c>
      <c r="B417" s="3">
        <v>43799</v>
      </c>
      <c r="C417" s="99" t="s">
        <v>66</v>
      </c>
      <c r="D417" s="99" t="s">
        <v>67</v>
      </c>
      <c r="E417" s="99" t="s">
        <v>14</v>
      </c>
      <c r="F417" s="99">
        <v>190</v>
      </c>
      <c r="G417" s="99">
        <v>2</v>
      </c>
      <c r="H417" s="99" t="s">
        <v>59</v>
      </c>
    </row>
    <row r="418" spans="1:8">
      <c r="A418" s="99" t="s">
        <v>743</v>
      </c>
      <c r="B418" s="3">
        <v>43800</v>
      </c>
      <c r="C418" s="99" t="s">
        <v>73</v>
      </c>
      <c r="D418" s="99" t="s">
        <v>61</v>
      </c>
      <c r="E418" s="99" t="s">
        <v>62</v>
      </c>
      <c r="F418" s="99">
        <v>40</v>
      </c>
      <c r="G418" s="99">
        <v>4</v>
      </c>
      <c r="H418" s="99" t="s">
        <v>59</v>
      </c>
    </row>
    <row r="419" spans="1:8">
      <c r="A419" s="99" t="s">
        <v>744</v>
      </c>
      <c r="B419" s="3">
        <v>43803</v>
      </c>
      <c r="C419" s="99" t="s">
        <v>66</v>
      </c>
      <c r="D419" s="99" t="s">
        <v>61</v>
      </c>
      <c r="E419" s="99" t="s">
        <v>58</v>
      </c>
      <c r="F419" s="99">
        <v>499</v>
      </c>
      <c r="G419" s="99">
        <v>1</v>
      </c>
      <c r="H419" s="99" t="s">
        <v>59</v>
      </c>
    </row>
    <row r="420" spans="1:8">
      <c r="A420" s="99" t="s">
        <v>745</v>
      </c>
      <c r="B420" s="3">
        <v>43805</v>
      </c>
      <c r="C420" s="99" t="s">
        <v>73</v>
      </c>
      <c r="D420" s="99" t="s">
        <v>67</v>
      </c>
      <c r="E420" s="99" t="s">
        <v>62</v>
      </c>
      <c r="F420" s="99">
        <v>40</v>
      </c>
      <c r="G420" s="99">
        <v>3</v>
      </c>
      <c r="H420" s="99" t="s">
        <v>59</v>
      </c>
    </row>
    <row r="421" spans="1:8">
      <c r="A421" s="99" t="s">
        <v>746</v>
      </c>
      <c r="B421" s="3">
        <v>43806</v>
      </c>
      <c r="C421" s="99" t="s">
        <v>70</v>
      </c>
      <c r="D421" s="99" t="s">
        <v>67</v>
      </c>
      <c r="E421" s="99" t="s">
        <v>62</v>
      </c>
      <c r="F421" s="99">
        <v>90</v>
      </c>
      <c r="G421" s="99">
        <v>2</v>
      </c>
      <c r="H421" s="99" t="s">
        <v>59</v>
      </c>
    </row>
    <row r="422" spans="1:8">
      <c r="A422" s="99" t="s">
        <v>747</v>
      </c>
      <c r="B422" s="3">
        <v>43815</v>
      </c>
      <c r="C422" s="99" t="s">
        <v>71</v>
      </c>
      <c r="D422" s="99" t="s">
        <v>67</v>
      </c>
      <c r="E422" s="99" t="s">
        <v>58</v>
      </c>
      <c r="F422" s="99">
        <v>299</v>
      </c>
      <c r="G422" s="99">
        <v>2</v>
      </c>
      <c r="H422" s="99" t="s">
        <v>59</v>
      </c>
    </row>
    <row r="423" spans="1:8">
      <c r="A423" s="99" t="s">
        <v>748</v>
      </c>
      <c r="B423" s="3">
        <v>43816</v>
      </c>
      <c r="C423" s="99" t="s">
        <v>71</v>
      </c>
      <c r="D423" s="99" t="s">
        <v>61</v>
      </c>
      <c r="E423" s="99" t="s">
        <v>62</v>
      </c>
      <c r="F423" s="99">
        <v>40</v>
      </c>
      <c r="G423" s="99">
        <v>6</v>
      </c>
      <c r="H423" s="99" t="s">
        <v>59</v>
      </c>
    </row>
    <row r="424" spans="1:8">
      <c r="A424" s="99" t="s">
        <v>749</v>
      </c>
      <c r="B424" s="3">
        <v>43820</v>
      </c>
      <c r="C424" s="99" t="s">
        <v>60</v>
      </c>
      <c r="D424" s="99" t="s">
        <v>57</v>
      </c>
      <c r="E424" s="99" t="s">
        <v>14</v>
      </c>
      <c r="F424" s="99">
        <v>300</v>
      </c>
      <c r="G424" s="99">
        <v>1</v>
      </c>
      <c r="H424" s="99" t="s">
        <v>63</v>
      </c>
    </row>
    <row r="425" spans="1:8">
      <c r="A425" s="99" t="s">
        <v>750</v>
      </c>
      <c r="B425" s="3">
        <v>43821</v>
      </c>
      <c r="C425" s="99" t="s">
        <v>70</v>
      </c>
      <c r="D425" s="99" t="s">
        <v>69</v>
      </c>
      <c r="E425" s="99" t="s">
        <v>62</v>
      </c>
      <c r="F425" s="99">
        <v>90</v>
      </c>
      <c r="G425" s="99">
        <v>4</v>
      </c>
      <c r="H425" s="99" t="s">
        <v>59</v>
      </c>
    </row>
    <row r="426" spans="1:8">
      <c r="A426" s="99" t="s">
        <v>751</v>
      </c>
      <c r="B426" s="3">
        <v>43821</v>
      </c>
      <c r="C426" s="99" t="s">
        <v>78</v>
      </c>
      <c r="D426" s="99" t="s">
        <v>67</v>
      </c>
      <c r="E426" s="99" t="s">
        <v>62</v>
      </c>
      <c r="F426" s="99">
        <v>40</v>
      </c>
      <c r="G426" s="99">
        <v>6</v>
      </c>
      <c r="H426" s="99" t="s">
        <v>59</v>
      </c>
    </row>
    <row r="427" spans="1:8">
      <c r="A427" s="99" t="s">
        <v>752</v>
      </c>
      <c r="B427" s="3">
        <v>43821</v>
      </c>
      <c r="C427" s="99" t="s">
        <v>66</v>
      </c>
      <c r="D427" s="99" t="s">
        <v>61</v>
      </c>
      <c r="E427" s="99" t="s">
        <v>14</v>
      </c>
      <c r="F427" s="99">
        <v>250</v>
      </c>
      <c r="G427" s="99">
        <v>1</v>
      </c>
      <c r="H427" s="99" t="s">
        <v>59</v>
      </c>
    </row>
    <row r="428" spans="1:8">
      <c r="A428" s="99" t="s">
        <v>753</v>
      </c>
      <c r="B428" s="3">
        <v>43822</v>
      </c>
      <c r="C428" s="99" t="s">
        <v>79</v>
      </c>
      <c r="D428" s="99" t="s">
        <v>69</v>
      </c>
      <c r="E428" s="99" t="s">
        <v>58</v>
      </c>
      <c r="F428" s="99">
        <v>499</v>
      </c>
      <c r="G428" s="99">
        <v>2</v>
      </c>
      <c r="H428" s="99" t="s">
        <v>63</v>
      </c>
    </row>
    <row r="429" spans="1:8">
      <c r="A429" s="99" t="s">
        <v>754</v>
      </c>
      <c r="B429" s="3">
        <v>43824</v>
      </c>
      <c r="C429" s="99" t="s">
        <v>70</v>
      </c>
      <c r="D429" s="99" t="s">
        <v>67</v>
      </c>
      <c r="E429" s="99" t="s">
        <v>76</v>
      </c>
      <c r="F429" s="99">
        <v>190</v>
      </c>
      <c r="G429" s="99">
        <v>5</v>
      </c>
      <c r="H429" s="99" t="s">
        <v>63</v>
      </c>
    </row>
    <row r="430" spans="1:8">
      <c r="A430" s="99" t="s">
        <v>755</v>
      </c>
      <c r="B430" s="3">
        <v>43825</v>
      </c>
      <c r="C430" s="99" t="s">
        <v>66</v>
      </c>
      <c r="D430" s="99" t="s">
        <v>61</v>
      </c>
      <c r="E430" s="99" t="s">
        <v>14</v>
      </c>
      <c r="F430" s="99">
        <v>190</v>
      </c>
      <c r="G430" s="99">
        <v>2</v>
      </c>
      <c r="H430" s="99" t="s">
        <v>63</v>
      </c>
    </row>
    <row r="431" spans="1:8">
      <c r="A431" s="99" t="s">
        <v>756</v>
      </c>
      <c r="B431" s="3">
        <v>43825</v>
      </c>
      <c r="C431" s="99" t="s">
        <v>72</v>
      </c>
      <c r="D431" s="99" t="s">
        <v>57</v>
      </c>
      <c r="E431" s="99" t="s">
        <v>62</v>
      </c>
      <c r="F431" s="99">
        <v>90</v>
      </c>
      <c r="G431" s="99">
        <v>6</v>
      </c>
      <c r="H431" s="99" t="s">
        <v>63</v>
      </c>
    </row>
    <row r="432" spans="1:8">
      <c r="A432" s="99" t="s">
        <v>757</v>
      </c>
      <c r="B432" s="3">
        <v>43825</v>
      </c>
      <c r="C432" s="99" t="s">
        <v>79</v>
      </c>
      <c r="D432" s="99" t="s">
        <v>67</v>
      </c>
      <c r="E432" s="99" t="s">
        <v>76</v>
      </c>
      <c r="F432" s="99">
        <v>190</v>
      </c>
      <c r="G432" s="99">
        <v>1</v>
      </c>
      <c r="H432" s="99" t="s">
        <v>59</v>
      </c>
    </row>
    <row r="433" spans="1:8">
      <c r="A433" s="99" t="s">
        <v>758</v>
      </c>
      <c r="B433" s="3">
        <v>43828</v>
      </c>
      <c r="C433" s="99" t="s">
        <v>72</v>
      </c>
      <c r="D433" s="99" t="s">
        <v>57</v>
      </c>
      <c r="E433" s="99" t="s">
        <v>14</v>
      </c>
      <c r="F433" s="99">
        <v>300</v>
      </c>
      <c r="G433" s="99">
        <v>1</v>
      </c>
      <c r="H433" s="99" t="s">
        <v>63</v>
      </c>
    </row>
    <row r="434" spans="1:8">
      <c r="A434" s="99" t="s">
        <v>759</v>
      </c>
      <c r="B434" s="3">
        <v>43829</v>
      </c>
      <c r="C434" s="99" t="s">
        <v>75</v>
      </c>
      <c r="D434" s="99" t="s">
        <v>67</v>
      </c>
      <c r="E434" s="99" t="s">
        <v>76</v>
      </c>
      <c r="F434" s="99">
        <v>190</v>
      </c>
      <c r="G434" s="99">
        <v>5</v>
      </c>
      <c r="H434" s="99" t="s">
        <v>63</v>
      </c>
    </row>
    <row r="435" spans="1:8">
      <c r="A435" s="99" t="s">
        <v>760</v>
      </c>
      <c r="B435" s="3">
        <v>43830</v>
      </c>
      <c r="C435" s="99" t="s">
        <v>72</v>
      </c>
      <c r="D435" s="99" t="s">
        <v>57</v>
      </c>
      <c r="E435" s="99" t="s">
        <v>14</v>
      </c>
      <c r="F435" s="99">
        <v>250</v>
      </c>
      <c r="G435" s="99">
        <v>1</v>
      </c>
      <c r="H435" s="99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224A-B72C-41F8-8FDF-E033C8B131D5}">
  <dimension ref="A1:M437"/>
  <sheetViews>
    <sheetView topLeftCell="B1" workbookViewId="0">
      <selection activeCell="M7" sqref="M7"/>
    </sheetView>
  </sheetViews>
  <sheetFormatPr defaultRowHeight="14.5"/>
  <cols>
    <col min="1" max="1" width="12.81640625" style="43" customWidth="1"/>
    <col min="2" max="2" width="10.7265625" style="99" bestFit="1" customWidth="1"/>
    <col min="3" max="3" width="8.7265625" style="99" customWidth="1"/>
    <col min="4" max="4" width="8.54296875" style="99" customWidth="1"/>
    <col min="5" max="5" width="8.453125" style="99" bestFit="1" customWidth="1"/>
    <col min="6" max="6" width="12.90625" style="99" customWidth="1"/>
    <col min="7" max="7" width="11.81640625" style="99" customWidth="1"/>
    <col min="8" max="8" width="16.36328125" style="99" customWidth="1"/>
    <col min="9" max="11" width="8.7265625" style="99"/>
    <col min="12" max="12" width="11.26953125" style="99" customWidth="1"/>
    <col min="13" max="16384" width="8.7265625" style="99"/>
  </cols>
  <sheetData>
    <row r="1" spans="1:13" ht="28.5">
      <c r="A1" s="129" t="s">
        <v>1199</v>
      </c>
    </row>
    <row r="3" spans="1:13">
      <c r="A3" s="2" t="s">
        <v>761</v>
      </c>
      <c r="B3" s="2" t="s">
        <v>50</v>
      </c>
      <c r="C3" s="2" t="s">
        <v>51</v>
      </c>
      <c r="D3" s="2" t="s">
        <v>52</v>
      </c>
      <c r="E3" s="2" t="s">
        <v>12</v>
      </c>
      <c r="F3" s="2" t="s">
        <v>53</v>
      </c>
      <c r="G3" s="2" t="s">
        <v>277</v>
      </c>
      <c r="H3" s="2" t="s">
        <v>55</v>
      </c>
    </row>
    <row r="4" spans="1:13">
      <c r="A4" s="99" t="s">
        <v>327</v>
      </c>
      <c r="B4" s="3">
        <v>43101</v>
      </c>
      <c r="C4" s="99" t="s">
        <v>71</v>
      </c>
      <c r="D4" s="99" t="s">
        <v>61</v>
      </c>
      <c r="E4" s="99" t="s">
        <v>62</v>
      </c>
      <c r="F4" s="99">
        <v>90</v>
      </c>
      <c r="G4" s="99">
        <v>6</v>
      </c>
      <c r="H4" s="99" t="s">
        <v>59</v>
      </c>
      <c r="L4" s="102" t="s">
        <v>904</v>
      </c>
      <c r="M4" s="101" t="s">
        <v>910</v>
      </c>
    </row>
    <row r="5" spans="1:13">
      <c r="A5" s="99" t="s">
        <v>328</v>
      </c>
      <c r="B5" s="3">
        <v>43101</v>
      </c>
      <c r="C5" s="99" t="s">
        <v>66</v>
      </c>
      <c r="D5" s="99" t="s">
        <v>61</v>
      </c>
      <c r="E5" s="99" t="s">
        <v>76</v>
      </c>
      <c r="F5" s="99">
        <v>190</v>
      </c>
      <c r="G5" s="99">
        <v>1</v>
      </c>
      <c r="H5" s="99" t="s">
        <v>63</v>
      </c>
      <c r="L5" s="2" t="s">
        <v>1039</v>
      </c>
    </row>
    <row r="6" spans="1:13">
      <c r="A6" s="99" t="s">
        <v>329</v>
      </c>
      <c r="B6" s="3">
        <v>43102</v>
      </c>
      <c r="C6" s="99" t="s">
        <v>56</v>
      </c>
      <c r="D6" s="99" t="s">
        <v>57</v>
      </c>
      <c r="E6" s="99" t="s">
        <v>58</v>
      </c>
      <c r="F6" s="99">
        <v>399</v>
      </c>
      <c r="G6" s="99">
        <v>3</v>
      </c>
      <c r="H6" s="99" t="s">
        <v>59</v>
      </c>
      <c r="M6" s="99" t="s">
        <v>1200</v>
      </c>
    </row>
    <row r="7" spans="1:13">
      <c r="A7" s="99" t="s">
        <v>330</v>
      </c>
      <c r="B7" s="3">
        <v>43104</v>
      </c>
      <c r="C7" s="99" t="s">
        <v>64</v>
      </c>
      <c r="D7" s="99" t="s">
        <v>61</v>
      </c>
      <c r="E7" s="99" t="s">
        <v>62</v>
      </c>
      <c r="F7" s="99">
        <v>90</v>
      </c>
      <c r="G7" s="99">
        <v>4</v>
      </c>
      <c r="H7" s="99" t="s">
        <v>59</v>
      </c>
    </row>
    <row r="8" spans="1:13">
      <c r="A8" s="99" t="s">
        <v>331</v>
      </c>
      <c r="B8" s="3">
        <v>43104</v>
      </c>
      <c r="C8" s="99" t="s">
        <v>72</v>
      </c>
      <c r="D8" s="99" t="s">
        <v>67</v>
      </c>
      <c r="E8" s="99" t="s">
        <v>14</v>
      </c>
      <c r="F8" s="99">
        <v>250</v>
      </c>
      <c r="G8" s="99">
        <v>1</v>
      </c>
      <c r="H8" s="99" t="s">
        <v>59</v>
      </c>
    </row>
    <row r="9" spans="1:13">
      <c r="A9" s="99" t="s">
        <v>332</v>
      </c>
      <c r="B9" s="3">
        <v>43104</v>
      </c>
      <c r="C9" s="99" t="s">
        <v>64</v>
      </c>
      <c r="D9" s="99" t="s">
        <v>57</v>
      </c>
      <c r="E9" s="99" t="s">
        <v>62</v>
      </c>
      <c r="F9" s="99">
        <v>40</v>
      </c>
      <c r="G9" s="99">
        <v>3</v>
      </c>
      <c r="H9" s="99" t="s">
        <v>63</v>
      </c>
    </row>
    <row r="10" spans="1:13">
      <c r="A10" s="99" t="s">
        <v>333</v>
      </c>
      <c r="B10" s="3">
        <v>43104</v>
      </c>
      <c r="C10" s="99" t="s">
        <v>56</v>
      </c>
      <c r="D10" s="99" t="s">
        <v>57</v>
      </c>
      <c r="E10" s="99" t="s">
        <v>76</v>
      </c>
      <c r="F10" s="99">
        <v>250</v>
      </c>
      <c r="G10" s="99">
        <v>3</v>
      </c>
      <c r="H10" s="99" t="s">
        <v>59</v>
      </c>
    </row>
    <row r="11" spans="1:13">
      <c r="A11" s="99" t="s">
        <v>334</v>
      </c>
      <c r="B11" s="3">
        <v>43105</v>
      </c>
      <c r="C11" s="99" t="s">
        <v>75</v>
      </c>
      <c r="D11" s="99" t="s">
        <v>67</v>
      </c>
      <c r="E11" s="99" t="s">
        <v>14</v>
      </c>
      <c r="F11" s="99">
        <v>250</v>
      </c>
      <c r="G11" s="99">
        <v>2</v>
      </c>
      <c r="H11" s="99" t="s">
        <v>59</v>
      </c>
    </row>
    <row r="12" spans="1:13">
      <c r="A12" s="99" t="s">
        <v>335</v>
      </c>
      <c r="B12" s="3">
        <v>43106</v>
      </c>
      <c r="C12" s="99" t="s">
        <v>56</v>
      </c>
      <c r="D12" s="99" t="s">
        <v>67</v>
      </c>
      <c r="E12" s="99" t="s">
        <v>14</v>
      </c>
      <c r="F12" s="99">
        <v>250</v>
      </c>
      <c r="G12" s="99">
        <v>1</v>
      </c>
      <c r="H12" s="99" t="s">
        <v>59</v>
      </c>
    </row>
    <row r="13" spans="1:13">
      <c r="A13" s="99" t="s">
        <v>336</v>
      </c>
      <c r="B13" s="3">
        <v>43106</v>
      </c>
      <c r="C13" s="99" t="s">
        <v>64</v>
      </c>
      <c r="D13" s="99" t="s">
        <v>57</v>
      </c>
      <c r="E13" s="99" t="s">
        <v>14</v>
      </c>
      <c r="F13" s="99">
        <v>190</v>
      </c>
      <c r="G13" s="99">
        <v>1</v>
      </c>
      <c r="H13" s="99" t="s">
        <v>63</v>
      </c>
    </row>
    <row r="14" spans="1:13">
      <c r="A14" s="99" t="s">
        <v>337</v>
      </c>
      <c r="B14" s="3">
        <v>43108</v>
      </c>
      <c r="C14" s="99" t="s">
        <v>64</v>
      </c>
      <c r="D14" s="99" t="s">
        <v>61</v>
      </c>
      <c r="E14" s="99" t="s">
        <v>76</v>
      </c>
      <c r="F14" s="99">
        <v>250</v>
      </c>
      <c r="G14" s="99">
        <v>2</v>
      </c>
      <c r="H14" s="99" t="s">
        <v>63</v>
      </c>
    </row>
    <row r="15" spans="1:13">
      <c r="A15" s="99" t="s">
        <v>338</v>
      </c>
      <c r="B15" s="3">
        <v>43111</v>
      </c>
      <c r="C15" s="99" t="s">
        <v>78</v>
      </c>
      <c r="D15" s="99" t="s">
        <v>57</v>
      </c>
      <c r="E15" s="99" t="s">
        <v>14</v>
      </c>
      <c r="F15" s="99">
        <v>250</v>
      </c>
      <c r="G15" s="99">
        <v>1</v>
      </c>
      <c r="H15" s="99" t="s">
        <v>59</v>
      </c>
    </row>
    <row r="16" spans="1:13">
      <c r="A16" s="99" t="s">
        <v>339</v>
      </c>
      <c r="B16" s="3">
        <v>43112</v>
      </c>
      <c r="C16" s="99" t="s">
        <v>60</v>
      </c>
      <c r="D16" s="99" t="s">
        <v>67</v>
      </c>
      <c r="E16" s="99" t="s">
        <v>62</v>
      </c>
      <c r="F16" s="99">
        <v>40</v>
      </c>
      <c r="G16" s="99">
        <v>5</v>
      </c>
      <c r="H16" s="99" t="s">
        <v>63</v>
      </c>
    </row>
    <row r="17" spans="1:8">
      <c r="A17" s="99" t="s">
        <v>340</v>
      </c>
      <c r="B17" s="3">
        <v>43112</v>
      </c>
      <c r="C17" s="99" t="s">
        <v>66</v>
      </c>
      <c r="D17" s="99" t="s">
        <v>67</v>
      </c>
      <c r="E17" s="99" t="s">
        <v>58</v>
      </c>
      <c r="F17" s="99">
        <v>299</v>
      </c>
      <c r="G17" s="99">
        <v>2</v>
      </c>
      <c r="H17" s="99" t="s">
        <v>59</v>
      </c>
    </row>
    <row r="18" spans="1:8">
      <c r="A18" s="99" t="s">
        <v>341</v>
      </c>
      <c r="B18" s="3">
        <v>43115</v>
      </c>
      <c r="C18" s="99" t="s">
        <v>68</v>
      </c>
      <c r="D18" s="99" t="s">
        <v>61</v>
      </c>
      <c r="E18" s="99" t="s">
        <v>62</v>
      </c>
      <c r="F18" s="99">
        <v>90</v>
      </c>
      <c r="G18" s="99">
        <v>4</v>
      </c>
      <c r="H18" s="99" t="s">
        <v>59</v>
      </c>
    </row>
    <row r="19" spans="1:8">
      <c r="A19" s="99" t="s">
        <v>342</v>
      </c>
      <c r="B19" s="3">
        <v>43120</v>
      </c>
      <c r="C19" s="99" t="s">
        <v>68</v>
      </c>
      <c r="D19" s="99" t="s">
        <v>69</v>
      </c>
      <c r="E19" s="99" t="s">
        <v>62</v>
      </c>
      <c r="F19" s="99">
        <v>90</v>
      </c>
      <c r="G19" s="99">
        <v>4</v>
      </c>
      <c r="H19" s="99" t="s">
        <v>59</v>
      </c>
    </row>
    <row r="20" spans="1:8">
      <c r="A20" s="99" t="s">
        <v>343</v>
      </c>
      <c r="B20" s="3">
        <v>43124</v>
      </c>
      <c r="C20" s="99" t="s">
        <v>66</v>
      </c>
      <c r="D20" s="99" t="s">
        <v>61</v>
      </c>
      <c r="E20" s="99" t="s">
        <v>76</v>
      </c>
      <c r="F20" s="99">
        <v>250</v>
      </c>
      <c r="G20" s="99">
        <v>2</v>
      </c>
      <c r="H20" s="99" t="s">
        <v>63</v>
      </c>
    </row>
    <row r="21" spans="1:8">
      <c r="A21" s="99" t="s">
        <v>344</v>
      </c>
      <c r="B21" s="3">
        <v>43128</v>
      </c>
      <c r="C21" s="99" t="s">
        <v>70</v>
      </c>
      <c r="D21" s="99" t="s">
        <v>61</v>
      </c>
      <c r="E21" s="99" t="s">
        <v>62</v>
      </c>
      <c r="F21" s="99">
        <v>40</v>
      </c>
      <c r="G21" s="99">
        <v>5</v>
      </c>
      <c r="H21" s="99" t="s">
        <v>59</v>
      </c>
    </row>
    <row r="22" spans="1:8">
      <c r="A22" s="99" t="s">
        <v>345</v>
      </c>
      <c r="B22" s="3">
        <v>43130</v>
      </c>
      <c r="C22" s="99" t="s">
        <v>70</v>
      </c>
      <c r="D22" s="99" t="s">
        <v>57</v>
      </c>
      <c r="E22" s="99" t="s">
        <v>62</v>
      </c>
      <c r="F22" s="99">
        <v>40</v>
      </c>
      <c r="G22" s="99">
        <v>5</v>
      </c>
      <c r="H22" s="99" t="s">
        <v>59</v>
      </c>
    </row>
    <row r="23" spans="1:8">
      <c r="A23" s="99" t="s">
        <v>346</v>
      </c>
      <c r="B23" s="3">
        <v>43131</v>
      </c>
      <c r="C23" s="99" t="s">
        <v>78</v>
      </c>
      <c r="D23" s="99" t="s">
        <v>61</v>
      </c>
      <c r="E23" s="99" t="s">
        <v>58</v>
      </c>
      <c r="F23" s="99">
        <v>299</v>
      </c>
      <c r="G23" s="99">
        <v>1</v>
      </c>
      <c r="H23" s="99" t="s">
        <v>59</v>
      </c>
    </row>
    <row r="24" spans="1:8">
      <c r="A24" s="99" t="s">
        <v>347</v>
      </c>
      <c r="B24" s="3">
        <v>43132</v>
      </c>
      <c r="C24" s="99" t="s">
        <v>72</v>
      </c>
      <c r="D24" s="99" t="s">
        <v>57</v>
      </c>
      <c r="E24" s="99" t="s">
        <v>62</v>
      </c>
      <c r="F24" s="99">
        <v>40</v>
      </c>
      <c r="G24" s="99">
        <v>2</v>
      </c>
      <c r="H24" s="99" t="s">
        <v>63</v>
      </c>
    </row>
    <row r="25" spans="1:8">
      <c r="A25" s="99" t="s">
        <v>348</v>
      </c>
      <c r="B25" s="3">
        <v>43132</v>
      </c>
      <c r="C25" s="99" t="s">
        <v>56</v>
      </c>
      <c r="D25" s="99" t="s">
        <v>67</v>
      </c>
      <c r="E25" s="99" t="s">
        <v>14</v>
      </c>
      <c r="F25" s="99">
        <v>190</v>
      </c>
      <c r="G25" s="99">
        <v>2</v>
      </c>
      <c r="H25" s="99" t="s">
        <v>59</v>
      </c>
    </row>
    <row r="26" spans="1:8">
      <c r="A26" s="99" t="s">
        <v>349</v>
      </c>
      <c r="B26" s="3">
        <v>43134</v>
      </c>
      <c r="C26" s="99" t="s">
        <v>71</v>
      </c>
      <c r="D26" s="99" t="s">
        <v>61</v>
      </c>
      <c r="E26" s="99" t="s">
        <v>62</v>
      </c>
      <c r="F26" s="99">
        <v>90</v>
      </c>
      <c r="G26" s="99">
        <v>4</v>
      </c>
      <c r="H26" s="99" t="s">
        <v>59</v>
      </c>
    </row>
    <row r="27" spans="1:8">
      <c r="A27" s="99" t="s">
        <v>350</v>
      </c>
      <c r="B27" s="3">
        <v>43135</v>
      </c>
      <c r="C27" s="99" t="s">
        <v>68</v>
      </c>
      <c r="D27" s="99" t="s">
        <v>61</v>
      </c>
      <c r="E27" s="99" t="s">
        <v>58</v>
      </c>
      <c r="F27" s="99">
        <v>399</v>
      </c>
      <c r="G27" s="99">
        <v>2</v>
      </c>
      <c r="H27" s="99" t="s">
        <v>59</v>
      </c>
    </row>
    <row r="28" spans="1:8">
      <c r="A28" s="99" t="s">
        <v>351</v>
      </c>
      <c r="B28" s="3">
        <v>43138</v>
      </c>
      <c r="C28" s="99" t="s">
        <v>77</v>
      </c>
      <c r="D28" s="99" t="s">
        <v>69</v>
      </c>
      <c r="E28" s="99" t="s">
        <v>62</v>
      </c>
      <c r="F28" s="99">
        <v>70</v>
      </c>
      <c r="G28" s="99">
        <v>3</v>
      </c>
      <c r="H28" s="99" t="s">
        <v>63</v>
      </c>
    </row>
    <row r="29" spans="1:8">
      <c r="A29" s="99" t="s">
        <v>352</v>
      </c>
      <c r="B29" s="3">
        <v>43138</v>
      </c>
      <c r="C29" s="99" t="s">
        <v>78</v>
      </c>
      <c r="D29" s="99" t="s">
        <v>57</v>
      </c>
      <c r="E29" s="99" t="s">
        <v>62</v>
      </c>
      <c r="F29" s="99">
        <v>40</v>
      </c>
      <c r="G29" s="99">
        <v>4</v>
      </c>
      <c r="H29" s="99" t="s">
        <v>59</v>
      </c>
    </row>
    <row r="30" spans="1:8">
      <c r="A30" s="99" t="s">
        <v>353</v>
      </c>
      <c r="B30" s="3">
        <v>43138</v>
      </c>
      <c r="C30" s="99" t="s">
        <v>75</v>
      </c>
      <c r="D30" s="99" t="s">
        <v>61</v>
      </c>
      <c r="E30" s="99" t="s">
        <v>58</v>
      </c>
      <c r="F30" s="99">
        <v>299</v>
      </c>
      <c r="G30" s="99">
        <v>2</v>
      </c>
      <c r="H30" s="99" t="s">
        <v>63</v>
      </c>
    </row>
    <row r="31" spans="1:8">
      <c r="A31" s="99" t="s">
        <v>354</v>
      </c>
      <c r="B31" s="3">
        <v>43140</v>
      </c>
      <c r="C31" s="99" t="s">
        <v>71</v>
      </c>
      <c r="D31" s="99" t="s">
        <v>61</v>
      </c>
      <c r="E31" s="99" t="s">
        <v>58</v>
      </c>
      <c r="F31" s="99">
        <v>299</v>
      </c>
      <c r="G31" s="99">
        <v>2</v>
      </c>
      <c r="H31" s="99" t="s">
        <v>59</v>
      </c>
    </row>
    <row r="32" spans="1:8">
      <c r="A32" s="99" t="s">
        <v>355</v>
      </c>
      <c r="B32" s="3">
        <v>43142</v>
      </c>
      <c r="C32" s="99" t="s">
        <v>71</v>
      </c>
      <c r="D32" s="99" t="s">
        <v>61</v>
      </c>
      <c r="E32" s="99" t="s">
        <v>58</v>
      </c>
      <c r="F32" s="99">
        <v>299</v>
      </c>
      <c r="G32" s="99">
        <v>2</v>
      </c>
      <c r="H32" s="99" t="s">
        <v>59</v>
      </c>
    </row>
    <row r="33" spans="1:8">
      <c r="A33" s="99" t="s">
        <v>356</v>
      </c>
      <c r="B33" s="3">
        <v>43144</v>
      </c>
      <c r="C33" s="99" t="s">
        <v>78</v>
      </c>
      <c r="D33" s="99" t="s">
        <v>57</v>
      </c>
      <c r="E33" s="99" t="s">
        <v>58</v>
      </c>
      <c r="F33" s="99">
        <v>399</v>
      </c>
      <c r="G33" s="99">
        <v>3</v>
      </c>
      <c r="H33" s="99" t="s">
        <v>59</v>
      </c>
    </row>
    <row r="34" spans="1:8">
      <c r="A34" s="99" t="s">
        <v>357</v>
      </c>
      <c r="B34" s="3">
        <v>43145</v>
      </c>
      <c r="C34" s="99" t="s">
        <v>75</v>
      </c>
      <c r="D34" s="99" t="s">
        <v>61</v>
      </c>
      <c r="E34" s="99" t="s">
        <v>76</v>
      </c>
      <c r="F34" s="99">
        <v>190</v>
      </c>
      <c r="G34" s="99">
        <v>3</v>
      </c>
      <c r="H34" s="99" t="s">
        <v>63</v>
      </c>
    </row>
    <row r="35" spans="1:8">
      <c r="A35" s="99" t="s">
        <v>358</v>
      </c>
      <c r="B35" s="3">
        <v>43145</v>
      </c>
      <c r="C35" s="99" t="s">
        <v>71</v>
      </c>
      <c r="D35" s="99" t="s">
        <v>57</v>
      </c>
      <c r="E35" s="99" t="s">
        <v>76</v>
      </c>
      <c r="F35" s="99">
        <v>250</v>
      </c>
      <c r="G35" s="99">
        <v>2</v>
      </c>
      <c r="H35" s="99" t="s">
        <v>63</v>
      </c>
    </row>
    <row r="36" spans="1:8">
      <c r="A36" s="99" t="s">
        <v>359</v>
      </c>
      <c r="B36" s="3">
        <v>43145</v>
      </c>
      <c r="C36" s="99" t="s">
        <v>72</v>
      </c>
      <c r="D36" s="99" t="s">
        <v>57</v>
      </c>
      <c r="E36" s="99" t="s">
        <v>62</v>
      </c>
      <c r="F36" s="99">
        <v>40</v>
      </c>
      <c r="G36" s="99">
        <v>4</v>
      </c>
      <c r="H36" s="99" t="s">
        <v>59</v>
      </c>
    </row>
    <row r="37" spans="1:8">
      <c r="A37" s="99" t="s">
        <v>360</v>
      </c>
      <c r="B37" s="3">
        <v>43147</v>
      </c>
      <c r="C37" s="99" t="s">
        <v>74</v>
      </c>
      <c r="D37" s="99" t="s">
        <v>67</v>
      </c>
      <c r="E37" s="99" t="s">
        <v>14</v>
      </c>
      <c r="F37" s="99">
        <v>250</v>
      </c>
      <c r="G37" s="99">
        <v>2</v>
      </c>
      <c r="H37" s="99" t="s">
        <v>59</v>
      </c>
    </row>
    <row r="38" spans="1:8">
      <c r="A38" s="99" t="s">
        <v>361</v>
      </c>
      <c r="B38" s="3">
        <v>43149</v>
      </c>
      <c r="C38" s="99" t="s">
        <v>75</v>
      </c>
      <c r="D38" s="99" t="s">
        <v>61</v>
      </c>
      <c r="E38" s="99" t="s">
        <v>62</v>
      </c>
      <c r="F38" s="99">
        <v>40</v>
      </c>
      <c r="G38" s="99">
        <v>3</v>
      </c>
      <c r="H38" s="99" t="s">
        <v>63</v>
      </c>
    </row>
    <row r="39" spans="1:8">
      <c r="A39" s="99" t="s">
        <v>362</v>
      </c>
      <c r="B39" s="3">
        <v>43152</v>
      </c>
      <c r="C39" s="99" t="s">
        <v>71</v>
      </c>
      <c r="D39" s="99" t="s">
        <v>61</v>
      </c>
      <c r="E39" s="99" t="s">
        <v>76</v>
      </c>
      <c r="F39" s="99">
        <v>250</v>
      </c>
      <c r="G39" s="99">
        <v>2</v>
      </c>
      <c r="H39" s="99" t="s">
        <v>63</v>
      </c>
    </row>
    <row r="40" spans="1:8">
      <c r="A40" s="99" t="s">
        <v>363</v>
      </c>
      <c r="B40" s="3">
        <v>43153</v>
      </c>
      <c r="C40" s="99" t="s">
        <v>79</v>
      </c>
      <c r="D40" s="99" t="s">
        <v>61</v>
      </c>
      <c r="E40" s="99" t="s">
        <v>76</v>
      </c>
      <c r="F40" s="99">
        <v>250</v>
      </c>
      <c r="G40" s="99">
        <v>2</v>
      </c>
      <c r="H40" s="99" t="s">
        <v>63</v>
      </c>
    </row>
    <row r="41" spans="1:8">
      <c r="A41" s="99" t="s">
        <v>364</v>
      </c>
      <c r="B41" s="3">
        <v>43153</v>
      </c>
      <c r="C41" s="99" t="s">
        <v>72</v>
      </c>
      <c r="D41" s="99" t="s">
        <v>57</v>
      </c>
      <c r="E41" s="99" t="s">
        <v>14</v>
      </c>
      <c r="F41" s="99">
        <v>250</v>
      </c>
      <c r="G41" s="99">
        <v>1</v>
      </c>
      <c r="H41" s="99" t="s">
        <v>59</v>
      </c>
    </row>
    <row r="42" spans="1:8">
      <c r="A42" s="99" t="s">
        <v>365</v>
      </c>
      <c r="B42" s="3">
        <v>43153</v>
      </c>
      <c r="C42" s="99" t="s">
        <v>64</v>
      </c>
      <c r="D42" s="99" t="s">
        <v>61</v>
      </c>
      <c r="E42" s="99" t="s">
        <v>58</v>
      </c>
      <c r="F42" s="99">
        <v>299</v>
      </c>
      <c r="G42" s="99">
        <v>1</v>
      </c>
      <c r="H42" s="99" t="s">
        <v>63</v>
      </c>
    </row>
    <row r="43" spans="1:8">
      <c r="A43" s="99" t="s">
        <v>366</v>
      </c>
      <c r="B43" s="3">
        <v>43155</v>
      </c>
      <c r="C43" s="99" t="s">
        <v>78</v>
      </c>
      <c r="D43" s="99" t="s">
        <v>57</v>
      </c>
      <c r="E43" s="99" t="s">
        <v>14</v>
      </c>
      <c r="F43" s="99">
        <v>190</v>
      </c>
      <c r="G43" s="99">
        <v>1</v>
      </c>
      <c r="H43" s="99" t="s">
        <v>63</v>
      </c>
    </row>
    <row r="44" spans="1:8">
      <c r="A44" s="99" t="s">
        <v>367</v>
      </c>
      <c r="B44" s="3">
        <v>43157</v>
      </c>
      <c r="C44" s="99" t="s">
        <v>71</v>
      </c>
      <c r="D44" s="99" t="s">
        <v>57</v>
      </c>
      <c r="E44" s="99" t="s">
        <v>14</v>
      </c>
      <c r="F44" s="99">
        <v>300</v>
      </c>
      <c r="G44" s="99">
        <v>2</v>
      </c>
      <c r="H44" s="99" t="s">
        <v>59</v>
      </c>
    </row>
    <row r="45" spans="1:8">
      <c r="A45" s="99" t="s">
        <v>368</v>
      </c>
      <c r="B45" s="3">
        <v>43159</v>
      </c>
      <c r="C45" s="99" t="s">
        <v>70</v>
      </c>
      <c r="D45" s="99" t="s">
        <v>57</v>
      </c>
      <c r="E45" s="99" t="s">
        <v>58</v>
      </c>
      <c r="F45" s="99">
        <v>499</v>
      </c>
      <c r="G45" s="99">
        <v>1</v>
      </c>
      <c r="H45" s="99" t="s">
        <v>59</v>
      </c>
    </row>
    <row r="46" spans="1:8">
      <c r="A46" s="99" t="s">
        <v>369</v>
      </c>
      <c r="B46" s="3">
        <v>43164</v>
      </c>
      <c r="C46" s="99" t="s">
        <v>70</v>
      </c>
      <c r="D46" s="99" t="s">
        <v>61</v>
      </c>
      <c r="E46" s="99" t="s">
        <v>58</v>
      </c>
      <c r="F46" s="99">
        <v>299</v>
      </c>
      <c r="G46" s="99">
        <v>2</v>
      </c>
      <c r="H46" s="99" t="s">
        <v>59</v>
      </c>
    </row>
    <row r="47" spans="1:8">
      <c r="A47" s="99" t="s">
        <v>370</v>
      </c>
      <c r="B47" s="3">
        <v>43165</v>
      </c>
      <c r="C47" s="99" t="s">
        <v>71</v>
      </c>
      <c r="D47" s="99" t="s">
        <v>61</v>
      </c>
      <c r="E47" s="99" t="s">
        <v>62</v>
      </c>
      <c r="F47" s="99">
        <v>40</v>
      </c>
      <c r="G47" s="99">
        <v>4</v>
      </c>
      <c r="H47" s="99" t="s">
        <v>59</v>
      </c>
    </row>
    <row r="48" spans="1:8">
      <c r="A48" s="99" t="s">
        <v>371</v>
      </c>
      <c r="B48" s="3">
        <v>43166</v>
      </c>
      <c r="C48" s="99" t="s">
        <v>78</v>
      </c>
      <c r="D48" s="99" t="s">
        <v>69</v>
      </c>
      <c r="E48" s="99" t="s">
        <v>62</v>
      </c>
      <c r="F48" s="99">
        <v>70</v>
      </c>
      <c r="G48" s="99">
        <v>8</v>
      </c>
      <c r="H48" s="99" t="s">
        <v>59</v>
      </c>
    </row>
    <row r="49" spans="1:8">
      <c r="A49" s="99" t="s">
        <v>372</v>
      </c>
      <c r="B49" s="3">
        <v>43166</v>
      </c>
      <c r="C49" s="99" t="s">
        <v>71</v>
      </c>
      <c r="D49" s="99" t="s">
        <v>61</v>
      </c>
      <c r="E49" s="99" t="s">
        <v>62</v>
      </c>
      <c r="F49" s="99">
        <v>40</v>
      </c>
      <c r="G49" s="99">
        <v>4</v>
      </c>
      <c r="H49" s="99" t="s">
        <v>59</v>
      </c>
    </row>
    <row r="50" spans="1:8">
      <c r="A50" s="99" t="s">
        <v>373</v>
      </c>
      <c r="B50" s="3">
        <v>43168</v>
      </c>
      <c r="C50" s="99" t="s">
        <v>71</v>
      </c>
      <c r="D50" s="99" t="s">
        <v>61</v>
      </c>
      <c r="E50" s="99" t="s">
        <v>62</v>
      </c>
      <c r="F50" s="99">
        <v>40</v>
      </c>
      <c r="G50" s="99">
        <v>5</v>
      </c>
      <c r="H50" s="99" t="s">
        <v>59</v>
      </c>
    </row>
    <row r="51" spans="1:8">
      <c r="A51" s="99" t="s">
        <v>374</v>
      </c>
      <c r="B51" s="3">
        <v>43173</v>
      </c>
      <c r="C51" s="99" t="s">
        <v>68</v>
      </c>
      <c r="D51" s="99" t="s">
        <v>61</v>
      </c>
      <c r="E51" s="99" t="s">
        <v>62</v>
      </c>
      <c r="F51" s="99">
        <v>90</v>
      </c>
      <c r="G51" s="99">
        <v>4</v>
      </c>
      <c r="H51" s="99" t="s">
        <v>59</v>
      </c>
    </row>
    <row r="52" spans="1:8">
      <c r="A52" s="99" t="s">
        <v>375</v>
      </c>
      <c r="B52" s="3">
        <v>43174</v>
      </c>
      <c r="C52" s="99" t="s">
        <v>73</v>
      </c>
      <c r="D52" s="99" t="s">
        <v>61</v>
      </c>
      <c r="E52" s="99" t="s">
        <v>62</v>
      </c>
      <c r="F52" s="99">
        <v>90</v>
      </c>
      <c r="G52" s="99">
        <v>2</v>
      </c>
      <c r="H52" s="99" t="s">
        <v>63</v>
      </c>
    </row>
    <row r="53" spans="1:8">
      <c r="A53" s="99" t="s">
        <v>376</v>
      </c>
      <c r="B53" s="3">
        <v>43175</v>
      </c>
      <c r="C53" s="99" t="s">
        <v>64</v>
      </c>
      <c r="D53" s="99" t="s">
        <v>67</v>
      </c>
      <c r="E53" s="99" t="s">
        <v>62</v>
      </c>
      <c r="F53" s="99">
        <v>90</v>
      </c>
      <c r="G53" s="99">
        <v>3</v>
      </c>
      <c r="H53" s="99" t="s">
        <v>59</v>
      </c>
    </row>
    <row r="54" spans="1:8">
      <c r="A54" s="99" t="s">
        <v>377</v>
      </c>
      <c r="B54" s="3">
        <v>43176</v>
      </c>
      <c r="C54" s="99" t="s">
        <v>71</v>
      </c>
      <c r="D54" s="99" t="s">
        <v>61</v>
      </c>
      <c r="E54" s="99" t="s">
        <v>58</v>
      </c>
      <c r="F54" s="99">
        <v>299</v>
      </c>
      <c r="G54" s="99">
        <v>2</v>
      </c>
      <c r="H54" s="99" t="s">
        <v>59</v>
      </c>
    </row>
    <row r="55" spans="1:8">
      <c r="A55" s="99" t="s">
        <v>378</v>
      </c>
      <c r="B55" s="3">
        <v>43178</v>
      </c>
      <c r="C55" s="99" t="s">
        <v>75</v>
      </c>
      <c r="D55" s="99" t="s">
        <v>57</v>
      </c>
      <c r="E55" s="99" t="s">
        <v>76</v>
      </c>
      <c r="F55" s="99">
        <v>190</v>
      </c>
      <c r="G55" s="99">
        <v>5</v>
      </c>
      <c r="H55" s="99" t="s">
        <v>63</v>
      </c>
    </row>
    <row r="56" spans="1:8">
      <c r="A56" s="99" t="s">
        <v>379</v>
      </c>
      <c r="B56" s="3">
        <v>43178</v>
      </c>
      <c r="C56" s="99" t="s">
        <v>75</v>
      </c>
      <c r="D56" s="99" t="s">
        <v>61</v>
      </c>
      <c r="E56" s="99" t="s">
        <v>76</v>
      </c>
      <c r="F56" s="99">
        <v>250</v>
      </c>
      <c r="G56" s="99">
        <v>3</v>
      </c>
      <c r="H56" s="99" t="s">
        <v>63</v>
      </c>
    </row>
    <row r="57" spans="1:8">
      <c r="A57" s="99" t="s">
        <v>380</v>
      </c>
      <c r="B57" s="3">
        <v>43180</v>
      </c>
      <c r="C57" s="99" t="s">
        <v>74</v>
      </c>
      <c r="D57" s="99" t="s">
        <v>57</v>
      </c>
      <c r="E57" s="99" t="s">
        <v>76</v>
      </c>
      <c r="F57" s="99">
        <v>190</v>
      </c>
      <c r="G57" s="99">
        <v>3</v>
      </c>
      <c r="H57" s="99" t="s">
        <v>59</v>
      </c>
    </row>
    <row r="58" spans="1:8">
      <c r="A58" s="99" t="s">
        <v>381</v>
      </c>
      <c r="B58" s="3">
        <v>43182</v>
      </c>
      <c r="C58" s="99" t="s">
        <v>78</v>
      </c>
      <c r="D58" s="99" t="s">
        <v>67</v>
      </c>
      <c r="E58" s="99" t="s">
        <v>62</v>
      </c>
      <c r="F58" s="99">
        <v>40</v>
      </c>
      <c r="G58" s="99">
        <v>2</v>
      </c>
      <c r="H58" s="99" t="s">
        <v>59</v>
      </c>
    </row>
    <row r="59" spans="1:8">
      <c r="A59" s="99" t="s">
        <v>382</v>
      </c>
      <c r="B59" s="3">
        <v>43184</v>
      </c>
      <c r="C59" s="99" t="s">
        <v>60</v>
      </c>
      <c r="D59" s="99" t="s">
        <v>69</v>
      </c>
      <c r="E59" s="99" t="s">
        <v>58</v>
      </c>
      <c r="F59" s="99">
        <v>399</v>
      </c>
      <c r="G59" s="99">
        <v>3</v>
      </c>
      <c r="H59" s="99" t="s">
        <v>63</v>
      </c>
    </row>
    <row r="60" spans="1:8">
      <c r="A60" s="99" t="s">
        <v>383</v>
      </c>
      <c r="B60" s="3">
        <v>43184</v>
      </c>
      <c r="C60" s="99" t="s">
        <v>72</v>
      </c>
      <c r="D60" s="99" t="s">
        <v>67</v>
      </c>
      <c r="E60" s="99" t="s">
        <v>62</v>
      </c>
      <c r="F60" s="99">
        <v>90</v>
      </c>
      <c r="G60" s="99">
        <v>3</v>
      </c>
      <c r="H60" s="99" t="s">
        <v>59</v>
      </c>
    </row>
    <row r="61" spans="1:8">
      <c r="A61" s="99" t="s">
        <v>384</v>
      </c>
      <c r="B61" s="3">
        <v>43185</v>
      </c>
      <c r="C61" s="99" t="s">
        <v>70</v>
      </c>
      <c r="D61" s="99" t="s">
        <v>69</v>
      </c>
      <c r="E61" s="99" t="s">
        <v>62</v>
      </c>
      <c r="F61" s="99">
        <v>70</v>
      </c>
      <c r="G61" s="99">
        <v>2</v>
      </c>
      <c r="H61" s="99" t="s">
        <v>63</v>
      </c>
    </row>
    <row r="62" spans="1:8">
      <c r="A62" s="99" t="s">
        <v>385</v>
      </c>
      <c r="B62" s="3">
        <v>43189</v>
      </c>
      <c r="C62" s="99" t="s">
        <v>71</v>
      </c>
      <c r="D62" s="99" t="s">
        <v>61</v>
      </c>
      <c r="E62" s="99" t="s">
        <v>58</v>
      </c>
      <c r="F62" s="99">
        <v>299</v>
      </c>
      <c r="G62" s="99">
        <v>1</v>
      </c>
      <c r="H62" s="99" t="s">
        <v>59</v>
      </c>
    </row>
    <row r="63" spans="1:8">
      <c r="A63" s="99" t="s">
        <v>386</v>
      </c>
      <c r="B63" s="3">
        <v>43190</v>
      </c>
      <c r="C63" s="99" t="s">
        <v>71</v>
      </c>
      <c r="D63" s="99" t="s">
        <v>61</v>
      </c>
      <c r="E63" s="99" t="s">
        <v>62</v>
      </c>
      <c r="F63" s="99">
        <v>40</v>
      </c>
      <c r="G63" s="99">
        <v>5</v>
      </c>
      <c r="H63" s="99" t="s">
        <v>59</v>
      </c>
    </row>
    <row r="64" spans="1:8">
      <c r="A64" s="99" t="s">
        <v>387</v>
      </c>
      <c r="B64" s="3">
        <v>43191</v>
      </c>
      <c r="C64" s="99" t="s">
        <v>71</v>
      </c>
      <c r="D64" s="99" t="s">
        <v>57</v>
      </c>
      <c r="E64" s="99" t="s">
        <v>62</v>
      </c>
      <c r="F64" s="99">
        <v>40</v>
      </c>
      <c r="G64" s="99">
        <v>3</v>
      </c>
      <c r="H64" s="99" t="s">
        <v>59</v>
      </c>
    </row>
    <row r="65" spans="1:8">
      <c r="A65" s="99" t="s">
        <v>388</v>
      </c>
      <c r="B65" s="3">
        <v>43191</v>
      </c>
      <c r="C65" s="99" t="s">
        <v>60</v>
      </c>
      <c r="D65" s="99" t="s">
        <v>57</v>
      </c>
      <c r="E65" s="99" t="s">
        <v>76</v>
      </c>
      <c r="F65" s="99">
        <v>190</v>
      </c>
      <c r="G65" s="99">
        <v>5</v>
      </c>
      <c r="H65" s="99" t="s">
        <v>63</v>
      </c>
    </row>
    <row r="66" spans="1:8">
      <c r="A66" s="99" t="s">
        <v>389</v>
      </c>
      <c r="B66" s="3">
        <v>43191</v>
      </c>
      <c r="C66" s="99" t="s">
        <v>75</v>
      </c>
      <c r="D66" s="99" t="s">
        <v>61</v>
      </c>
      <c r="E66" s="99" t="s">
        <v>76</v>
      </c>
      <c r="F66" s="99">
        <v>250</v>
      </c>
      <c r="G66" s="99">
        <v>3</v>
      </c>
      <c r="H66" s="99" t="s">
        <v>63</v>
      </c>
    </row>
    <row r="67" spans="1:8">
      <c r="A67" s="99" t="s">
        <v>390</v>
      </c>
      <c r="B67" s="3">
        <v>43195</v>
      </c>
      <c r="C67" s="99" t="s">
        <v>79</v>
      </c>
      <c r="D67" s="99" t="s">
        <v>67</v>
      </c>
      <c r="E67" s="99" t="s">
        <v>14</v>
      </c>
      <c r="F67" s="99">
        <v>190</v>
      </c>
      <c r="G67" s="99">
        <v>2</v>
      </c>
      <c r="H67" s="99" t="s">
        <v>59</v>
      </c>
    </row>
    <row r="68" spans="1:8">
      <c r="A68" s="99" t="s">
        <v>391</v>
      </c>
      <c r="B68" s="3">
        <v>43199</v>
      </c>
      <c r="C68" s="99" t="s">
        <v>64</v>
      </c>
      <c r="D68" s="99" t="s">
        <v>57</v>
      </c>
      <c r="E68" s="99" t="s">
        <v>14</v>
      </c>
      <c r="F68" s="99">
        <v>250</v>
      </c>
      <c r="G68" s="99">
        <v>2</v>
      </c>
      <c r="H68" s="99" t="s">
        <v>63</v>
      </c>
    </row>
    <row r="69" spans="1:8">
      <c r="A69" s="99" t="s">
        <v>392</v>
      </c>
      <c r="B69" s="3">
        <v>43199</v>
      </c>
      <c r="C69" s="99" t="s">
        <v>74</v>
      </c>
      <c r="D69" s="99" t="s">
        <v>57</v>
      </c>
      <c r="E69" s="99" t="s">
        <v>76</v>
      </c>
      <c r="F69" s="99">
        <v>190</v>
      </c>
      <c r="G69" s="99">
        <v>2</v>
      </c>
      <c r="H69" s="99" t="s">
        <v>59</v>
      </c>
    </row>
    <row r="70" spans="1:8">
      <c r="A70" s="99" t="s">
        <v>393</v>
      </c>
      <c r="B70" s="3">
        <v>43204</v>
      </c>
      <c r="C70" s="99" t="s">
        <v>66</v>
      </c>
      <c r="D70" s="99" t="s">
        <v>67</v>
      </c>
      <c r="E70" s="99" t="s">
        <v>58</v>
      </c>
      <c r="F70" s="99">
        <v>299</v>
      </c>
      <c r="G70" s="99">
        <v>2</v>
      </c>
      <c r="H70" s="99" t="s">
        <v>59</v>
      </c>
    </row>
    <row r="71" spans="1:8">
      <c r="A71" s="99" t="s">
        <v>394</v>
      </c>
      <c r="B71" s="3">
        <v>43210</v>
      </c>
      <c r="C71" s="99" t="s">
        <v>64</v>
      </c>
      <c r="D71" s="99" t="s">
        <v>61</v>
      </c>
      <c r="E71" s="99" t="s">
        <v>62</v>
      </c>
      <c r="F71" s="99">
        <v>90</v>
      </c>
      <c r="G71" s="99">
        <v>4</v>
      </c>
      <c r="H71" s="99" t="s">
        <v>59</v>
      </c>
    </row>
    <row r="72" spans="1:8">
      <c r="A72" s="99" t="s">
        <v>395</v>
      </c>
      <c r="B72" s="3">
        <v>43216</v>
      </c>
      <c r="C72" s="99" t="s">
        <v>60</v>
      </c>
      <c r="D72" s="99" t="s">
        <v>57</v>
      </c>
      <c r="E72" s="99" t="s">
        <v>76</v>
      </c>
      <c r="F72" s="99">
        <v>190</v>
      </c>
      <c r="G72" s="99">
        <v>5</v>
      </c>
      <c r="H72" s="99" t="s">
        <v>63</v>
      </c>
    </row>
    <row r="73" spans="1:8">
      <c r="A73" s="99" t="s">
        <v>396</v>
      </c>
      <c r="B73" s="3">
        <v>43217</v>
      </c>
      <c r="C73" s="99" t="s">
        <v>64</v>
      </c>
      <c r="D73" s="99" t="s">
        <v>61</v>
      </c>
      <c r="E73" s="99" t="s">
        <v>58</v>
      </c>
      <c r="F73" s="99">
        <v>299</v>
      </c>
      <c r="G73" s="99">
        <v>1</v>
      </c>
      <c r="H73" s="99" t="s">
        <v>63</v>
      </c>
    </row>
    <row r="74" spans="1:8">
      <c r="A74" s="99" t="s">
        <v>397</v>
      </c>
      <c r="B74" s="3">
        <v>43217</v>
      </c>
      <c r="C74" s="99" t="s">
        <v>60</v>
      </c>
      <c r="D74" s="99" t="s">
        <v>57</v>
      </c>
      <c r="E74" s="99" t="s">
        <v>58</v>
      </c>
      <c r="F74" s="99">
        <v>299</v>
      </c>
      <c r="G74" s="99">
        <v>2</v>
      </c>
      <c r="H74" s="99" t="s">
        <v>63</v>
      </c>
    </row>
    <row r="75" spans="1:8">
      <c r="A75" s="99" t="s">
        <v>398</v>
      </c>
      <c r="B75" s="3">
        <v>43218</v>
      </c>
      <c r="C75" s="99" t="s">
        <v>64</v>
      </c>
      <c r="D75" s="99" t="s">
        <v>67</v>
      </c>
      <c r="E75" s="99" t="s">
        <v>62</v>
      </c>
      <c r="F75" s="99">
        <v>90</v>
      </c>
      <c r="G75" s="99">
        <v>6</v>
      </c>
      <c r="H75" s="99" t="s">
        <v>63</v>
      </c>
    </row>
    <row r="76" spans="1:8">
      <c r="A76" s="99" t="s">
        <v>399</v>
      </c>
      <c r="B76" s="3">
        <v>43218</v>
      </c>
      <c r="C76" s="99" t="s">
        <v>64</v>
      </c>
      <c r="D76" s="99" t="s">
        <v>61</v>
      </c>
      <c r="E76" s="99" t="s">
        <v>58</v>
      </c>
      <c r="F76" s="99">
        <v>299</v>
      </c>
      <c r="G76" s="99">
        <v>1</v>
      </c>
      <c r="H76" s="99" t="s">
        <v>63</v>
      </c>
    </row>
    <row r="77" spans="1:8">
      <c r="A77" s="99" t="s">
        <v>400</v>
      </c>
      <c r="B77" s="3">
        <v>43219</v>
      </c>
      <c r="C77" s="99" t="s">
        <v>68</v>
      </c>
      <c r="D77" s="99" t="s">
        <v>61</v>
      </c>
      <c r="E77" s="99" t="s">
        <v>62</v>
      </c>
      <c r="F77" s="99">
        <v>90</v>
      </c>
      <c r="G77" s="99">
        <v>3</v>
      </c>
      <c r="H77" s="99" t="s">
        <v>59</v>
      </c>
    </row>
    <row r="78" spans="1:8">
      <c r="A78" s="99" t="s">
        <v>401</v>
      </c>
      <c r="B78" s="3">
        <v>43221</v>
      </c>
      <c r="C78" s="99" t="s">
        <v>64</v>
      </c>
      <c r="D78" s="99" t="s">
        <v>57</v>
      </c>
      <c r="E78" s="99" t="s">
        <v>58</v>
      </c>
      <c r="F78" s="99">
        <v>299</v>
      </c>
      <c r="G78" s="99">
        <v>2</v>
      </c>
      <c r="H78" s="99" t="s">
        <v>63</v>
      </c>
    </row>
    <row r="79" spans="1:8">
      <c r="A79" s="99" t="s">
        <v>402</v>
      </c>
      <c r="B79" s="3">
        <v>43223</v>
      </c>
      <c r="C79" s="99" t="s">
        <v>75</v>
      </c>
      <c r="D79" s="99" t="s">
        <v>61</v>
      </c>
      <c r="E79" s="99" t="s">
        <v>14</v>
      </c>
      <c r="F79" s="99">
        <v>300</v>
      </c>
      <c r="G79" s="99">
        <v>1</v>
      </c>
      <c r="H79" s="99" t="s">
        <v>63</v>
      </c>
    </row>
    <row r="80" spans="1:8">
      <c r="A80" s="99" t="s">
        <v>403</v>
      </c>
      <c r="B80" s="3">
        <v>43227</v>
      </c>
      <c r="C80" s="99" t="s">
        <v>64</v>
      </c>
      <c r="D80" s="99" t="s">
        <v>57</v>
      </c>
      <c r="E80" s="99" t="s">
        <v>62</v>
      </c>
      <c r="F80" s="99">
        <v>40</v>
      </c>
      <c r="G80" s="99">
        <v>4</v>
      </c>
      <c r="H80" s="99" t="s">
        <v>63</v>
      </c>
    </row>
    <row r="81" spans="1:8">
      <c r="A81" s="99" t="s">
        <v>404</v>
      </c>
      <c r="B81" s="3">
        <v>43228</v>
      </c>
      <c r="C81" s="99" t="s">
        <v>71</v>
      </c>
      <c r="D81" s="99" t="s">
        <v>61</v>
      </c>
      <c r="E81" s="99" t="s">
        <v>76</v>
      </c>
      <c r="F81" s="99">
        <v>190</v>
      </c>
      <c r="G81" s="99">
        <v>2</v>
      </c>
      <c r="H81" s="99" t="s">
        <v>63</v>
      </c>
    </row>
    <row r="82" spans="1:8">
      <c r="A82" s="99" t="s">
        <v>405</v>
      </c>
      <c r="B82" s="3">
        <v>43234</v>
      </c>
      <c r="C82" s="99" t="s">
        <v>73</v>
      </c>
      <c r="D82" s="99" t="s">
        <v>67</v>
      </c>
      <c r="E82" s="99" t="s">
        <v>62</v>
      </c>
      <c r="F82" s="99">
        <v>40</v>
      </c>
      <c r="G82" s="99">
        <v>4</v>
      </c>
      <c r="H82" s="99" t="s">
        <v>63</v>
      </c>
    </row>
    <row r="83" spans="1:8">
      <c r="A83" s="99" t="s">
        <v>406</v>
      </c>
      <c r="B83" s="3">
        <v>43235</v>
      </c>
      <c r="C83" s="99" t="s">
        <v>78</v>
      </c>
      <c r="D83" s="99" t="s">
        <v>57</v>
      </c>
      <c r="E83" s="99" t="s">
        <v>62</v>
      </c>
      <c r="F83" s="99">
        <v>40</v>
      </c>
      <c r="G83" s="99">
        <v>3</v>
      </c>
      <c r="H83" s="99" t="s">
        <v>59</v>
      </c>
    </row>
    <row r="84" spans="1:8">
      <c r="A84" s="99" t="s">
        <v>407</v>
      </c>
      <c r="B84" s="3">
        <v>43235</v>
      </c>
      <c r="C84" s="99" t="s">
        <v>70</v>
      </c>
      <c r="D84" s="99" t="s">
        <v>67</v>
      </c>
      <c r="E84" s="99" t="s">
        <v>62</v>
      </c>
      <c r="F84" s="99">
        <v>40</v>
      </c>
      <c r="G84" s="99">
        <v>6</v>
      </c>
      <c r="H84" s="99" t="s">
        <v>63</v>
      </c>
    </row>
    <row r="85" spans="1:8">
      <c r="A85" s="99" t="s">
        <v>408</v>
      </c>
      <c r="B85" s="3">
        <v>43247</v>
      </c>
      <c r="C85" s="99" t="s">
        <v>60</v>
      </c>
      <c r="D85" s="99" t="s">
        <v>57</v>
      </c>
      <c r="E85" s="99" t="s">
        <v>58</v>
      </c>
      <c r="F85" s="99">
        <v>499</v>
      </c>
      <c r="G85" s="99">
        <v>2</v>
      </c>
      <c r="H85" s="99" t="s">
        <v>63</v>
      </c>
    </row>
    <row r="86" spans="1:8">
      <c r="A86" s="99" t="s">
        <v>409</v>
      </c>
      <c r="B86" s="3">
        <v>43255</v>
      </c>
      <c r="C86" s="99" t="s">
        <v>73</v>
      </c>
      <c r="D86" s="99" t="s">
        <v>69</v>
      </c>
      <c r="E86" s="99" t="s">
        <v>62</v>
      </c>
      <c r="F86" s="99">
        <v>40</v>
      </c>
      <c r="G86" s="99">
        <v>7</v>
      </c>
      <c r="H86" s="99" t="s">
        <v>59</v>
      </c>
    </row>
    <row r="87" spans="1:8">
      <c r="A87" s="99" t="s">
        <v>410</v>
      </c>
      <c r="B87" s="3">
        <v>43256</v>
      </c>
      <c r="C87" s="99" t="s">
        <v>56</v>
      </c>
      <c r="D87" s="99" t="s">
        <v>57</v>
      </c>
      <c r="E87" s="99" t="s">
        <v>76</v>
      </c>
      <c r="F87" s="99">
        <v>250</v>
      </c>
      <c r="G87" s="99">
        <v>3</v>
      </c>
      <c r="H87" s="99" t="s">
        <v>59</v>
      </c>
    </row>
    <row r="88" spans="1:8">
      <c r="A88" s="99" t="s">
        <v>411</v>
      </c>
      <c r="B88" s="3">
        <v>43256</v>
      </c>
      <c r="C88" s="99" t="s">
        <v>60</v>
      </c>
      <c r="D88" s="99" t="s">
        <v>57</v>
      </c>
      <c r="E88" s="99" t="s">
        <v>58</v>
      </c>
      <c r="F88" s="99">
        <v>499</v>
      </c>
      <c r="G88" s="99">
        <v>2</v>
      </c>
      <c r="H88" s="99" t="s">
        <v>63</v>
      </c>
    </row>
    <row r="89" spans="1:8">
      <c r="A89" s="99" t="s">
        <v>412</v>
      </c>
      <c r="B89" s="3">
        <v>43262</v>
      </c>
      <c r="C89" s="99" t="s">
        <v>75</v>
      </c>
      <c r="D89" s="99" t="s">
        <v>61</v>
      </c>
      <c r="E89" s="99" t="s">
        <v>58</v>
      </c>
      <c r="F89" s="99">
        <v>299</v>
      </c>
      <c r="G89" s="99">
        <v>2</v>
      </c>
      <c r="H89" s="99" t="s">
        <v>59</v>
      </c>
    </row>
    <row r="90" spans="1:8">
      <c r="A90" s="99" t="s">
        <v>413</v>
      </c>
      <c r="B90" s="3">
        <v>43265</v>
      </c>
      <c r="C90" s="99" t="s">
        <v>71</v>
      </c>
      <c r="D90" s="99" t="s">
        <v>61</v>
      </c>
      <c r="E90" s="99" t="s">
        <v>14</v>
      </c>
      <c r="F90" s="99">
        <v>300</v>
      </c>
      <c r="G90" s="99">
        <v>1</v>
      </c>
      <c r="H90" s="99" t="s">
        <v>59</v>
      </c>
    </row>
    <row r="91" spans="1:8">
      <c r="A91" s="99" t="s">
        <v>414</v>
      </c>
      <c r="B91" s="3">
        <v>43267</v>
      </c>
      <c r="C91" s="99" t="s">
        <v>73</v>
      </c>
      <c r="D91" s="99" t="s">
        <v>67</v>
      </c>
      <c r="E91" s="99" t="s">
        <v>76</v>
      </c>
      <c r="F91" s="99">
        <v>190</v>
      </c>
      <c r="G91" s="99">
        <v>2</v>
      </c>
      <c r="H91" s="99" t="s">
        <v>59</v>
      </c>
    </row>
    <row r="92" spans="1:8">
      <c r="A92" s="99" t="s">
        <v>415</v>
      </c>
      <c r="B92" s="3">
        <v>43270</v>
      </c>
      <c r="C92" s="99" t="s">
        <v>78</v>
      </c>
      <c r="D92" s="99" t="s">
        <v>57</v>
      </c>
      <c r="E92" s="99" t="s">
        <v>58</v>
      </c>
      <c r="F92" s="99">
        <v>299</v>
      </c>
      <c r="G92" s="99">
        <v>2</v>
      </c>
      <c r="H92" s="99" t="s">
        <v>63</v>
      </c>
    </row>
    <row r="93" spans="1:8">
      <c r="A93" s="99" t="s">
        <v>416</v>
      </c>
      <c r="B93" s="3">
        <v>43270</v>
      </c>
      <c r="C93" s="99" t="s">
        <v>64</v>
      </c>
      <c r="D93" s="99" t="s">
        <v>57</v>
      </c>
      <c r="E93" s="99" t="s">
        <v>14</v>
      </c>
      <c r="F93" s="99">
        <v>250</v>
      </c>
      <c r="G93" s="99">
        <v>2</v>
      </c>
      <c r="H93" s="99" t="s">
        <v>63</v>
      </c>
    </row>
    <row r="94" spans="1:8">
      <c r="A94" s="99" t="s">
        <v>417</v>
      </c>
      <c r="B94" s="3">
        <v>43274</v>
      </c>
      <c r="C94" s="99" t="s">
        <v>73</v>
      </c>
      <c r="D94" s="99" t="s">
        <v>57</v>
      </c>
      <c r="E94" s="99" t="s">
        <v>62</v>
      </c>
      <c r="F94" s="99">
        <v>40</v>
      </c>
      <c r="G94" s="99">
        <v>3</v>
      </c>
      <c r="H94" s="99" t="s">
        <v>59</v>
      </c>
    </row>
    <row r="95" spans="1:8">
      <c r="A95" s="99" t="s">
        <v>418</v>
      </c>
      <c r="B95" s="3">
        <v>43275</v>
      </c>
      <c r="C95" s="99" t="s">
        <v>70</v>
      </c>
      <c r="D95" s="99" t="s">
        <v>61</v>
      </c>
      <c r="E95" s="99" t="s">
        <v>62</v>
      </c>
      <c r="F95" s="99">
        <v>90</v>
      </c>
      <c r="G95" s="99">
        <v>4</v>
      </c>
      <c r="H95" s="99" t="s">
        <v>59</v>
      </c>
    </row>
    <row r="96" spans="1:8">
      <c r="A96" s="99" t="s">
        <v>419</v>
      </c>
      <c r="B96" s="3">
        <v>43276</v>
      </c>
      <c r="C96" s="99" t="s">
        <v>70</v>
      </c>
      <c r="D96" s="99" t="s">
        <v>67</v>
      </c>
      <c r="E96" s="99" t="s">
        <v>62</v>
      </c>
      <c r="F96" s="99">
        <v>40</v>
      </c>
      <c r="G96" s="99">
        <v>1</v>
      </c>
      <c r="H96" s="99" t="s">
        <v>59</v>
      </c>
    </row>
    <row r="97" spans="1:8">
      <c r="A97" s="99" t="s">
        <v>420</v>
      </c>
      <c r="B97" s="3">
        <v>43276</v>
      </c>
      <c r="C97" s="99" t="s">
        <v>70</v>
      </c>
      <c r="D97" s="99" t="s">
        <v>61</v>
      </c>
      <c r="E97" s="99" t="s">
        <v>76</v>
      </c>
      <c r="F97" s="99">
        <v>190</v>
      </c>
      <c r="G97" s="99">
        <v>3</v>
      </c>
      <c r="H97" s="99" t="s">
        <v>63</v>
      </c>
    </row>
    <row r="98" spans="1:8">
      <c r="A98" s="99" t="s">
        <v>421</v>
      </c>
      <c r="B98" s="3">
        <v>43277</v>
      </c>
      <c r="C98" s="99" t="s">
        <v>75</v>
      </c>
      <c r="D98" s="99" t="s">
        <v>57</v>
      </c>
      <c r="E98" s="99" t="s">
        <v>58</v>
      </c>
      <c r="F98" s="99">
        <v>499</v>
      </c>
      <c r="G98" s="99">
        <v>2</v>
      </c>
      <c r="H98" s="99" t="s">
        <v>59</v>
      </c>
    </row>
    <row r="99" spans="1:8">
      <c r="A99" s="99" t="s">
        <v>422</v>
      </c>
      <c r="B99" s="3">
        <v>43282</v>
      </c>
      <c r="C99" s="99" t="s">
        <v>64</v>
      </c>
      <c r="D99" s="99" t="s">
        <v>61</v>
      </c>
      <c r="E99" s="99" t="s">
        <v>76</v>
      </c>
      <c r="F99" s="99">
        <v>300</v>
      </c>
      <c r="G99" s="99">
        <v>2</v>
      </c>
      <c r="H99" s="99" t="s">
        <v>63</v>
      </c>
    </row>
    <row r="100" spans="1:8">
      <c r="A100" s="99" t="s">
        <v>423</v>
      </c>
      <c r="B100" s="3">
        <v>43283</v>
      </c>
      <c r="C100" s="99" t="s">
        <v>66</v>
      </c>
      <c r="D100" s="99" t="s">
        <v>67</v>
      </c>
      <c r="E100" s="99" t="s">
        <v>76</v>
      </c>
      <c r="F100" s="99">
        <v>190</v>
      </c>
      <c r="G100" s="99">
        <v>3</v>
      </c>
      <c r="H100" s="99" t="s">
        <v>63</v>
      </c>
    </row>
    <row r="101" spans="1:8">
      <c r="A101" s="99" t="s">
        <v>424</v>
      </c>
      <c r="B101" s="3">
        <v>43284</v>
      </c>
      <c r="C101" s="99" t="s">
        <v>71</v>
      </c>
      <c r="D101" s="99" t="s">
        <v>67</v>
      </c>
      <c r="E101" s="99" t="s">
        <v>62</v>
      </c>
      <c r="F101" s="99">
        <v>90</v>
      </c>
      <c r="G101" s="99">
        <v>6</v>
      </c>
      <c r="H101" s="99" t="s">
        <v>59</v>
      </c>
    </row>
    <row r="102" spans="1:8">
      <c r="A102" s="99" t="s">
        <v>425</v>
      </c>
      <c r="B102" s="3">
        <v>43284</v>
      </c>
      <c r="C102" s="99" t="s">
        <v>65</v>
      </c>
      <c r="D102" s="99" t="s">
        <v>67</v>
      </c>
      <c r="E102" s="99" t="s">
        <v>76</v>
      </c>
      <c r="F102" s="99">
        <v>250</v>
      </c>
      <c r="G102" s="99">
        <v>3</v>
      </c>
      <c r="H102" s="99" t="s">
        <v>59</v>
      </c>
    </row>
    <row r="103" spans="1:8">
      <c r="A103" s="99" t="s">
        <v>426</v>
      </c>
      <c r="B103" s="3">
        <v>43284</v>
      </c>
      <c r="C103" s="99" t="s">
        <v>71</v>
      </c>
      <c r="D103" s="99" t="s">
        <v>61</v>
      </c>
      <c r="E103" s="99" t="s">
        <v>62</v>
      </c>
      <c r="F103" s="99">
        <v>40</v>
      </c>
      <c r="G103" s="99">
        <v>4</v>
      </c>
      <c r="H103" s="99" t="s">
        <v>59</v>
      </c>
    </row>
    <row r="104" spans="1:8">
      <c r="A104" s="99" t="s">
        <v>427</v>
      </c>
      <c r="B104" s="3">
        <v>43286</v>
      </c>
      <c r="C104" s="99" t="s">
        <v>70</v>
      </c>
      <c r="D104" s="99" t="s">
        <v>57</v>
      </c>
      <c r="E104" s="99" t="s">
        <v>14</v>
      </c>
      <c r="F104" s="99">
        <v>250</v>
      </c>
      <c r="G104" s="99">
        <v>2</v>
      </c>
      <c r="H104" s="99" t="s">
        <v>63</v>
      </c>
    </row>
    <row r="105" spans="1:8">
      <c r="A105" s="99" t="s">
        <v>428</v>
      </c>
      <c r="B105" s="3">
        <v>43286</v>
      </c>
      <c r="C105" s="99" t="s">
        <v>71</v>
      </c>
      <c r="D105" s="99" t="s">
        <v>57</v>
      </c>
      <c r="E105" s="99" t="s">
        <v>62</v>
      </c>
      <c r="F105" s="99">
        <v>90</v>
      </c>
      <c r="G105" s="99">
        <v>4</v>
      </c>
      <c r="H105" s="99" t="s">
        <v>59</v>
      </c>
    </row>
    <row r="106" spans="1:8">
      <c r="A106" s="99" t="s">
        <v>429</v>
      </c>
      <c r="B106" s="3">
        <v>43288</v>
      </c>
      <c r="C106" s="99" t="s">
        <v>60</v>
      </c>
      <c r="D106" s="99" t="s">
        <v>69</v>
      </c>
      <c r="E106" s="99" t="s">
        <v>58</v>
      </c>
      <c r="F106" s="99">
        <v>399</v>
      </c>
      <c r="G106" s="99">
        <v>3</v>
      </c>
      <c r="H106" s="99" t="s">
        <v>63</v>
      </c>
    </row>
    <row r="107" spans="1:8">
      <c r="A107" s="99" t="s">
        <v>430</v>
      </c>
      <c r="B107" s="3">
        <v>43289</v>
      </c>
      <c r="C107" s="99" t="s">
        <v>70</v>
      </c>
      <c r="D107" s="99" t="s">
        <v>61</v>
      </c>
      <c r="E107" s="99" t="s">
        <v>14</v>
      </c>
      <c r="F107" s="99">
        <v>300</v>
      </c>
      <c r="G107" s="99">
        <v>1</v>
      </c>
      <c r="H107" s="99" t="s">
        <v>59</v>
      </c>
    </row>
    <row r="108" spans="1:8">
      <c r="A108" s="99" t="s">
        <v>431</v>
      </c>
      <c r="B108" s="3">
        <v>43290</v>
      </c>
      <c r="C108" s="99" t="s">
        <v>75</v>
      </c>
      <c r="D108" s="99" t="s">
        <v>61</v>
      </c>
      <c r="E108" s="99" t="s">
        <v>76</v>
      </c>
      <c r="F108" s="99">
        <v>250</v>
      </c>
      <c r="G108" s="99">
        <v>2</v>
      </c>
      <c r="H108" s="99" t="s">
        <v>63</v>
      </c>
    </row>
    <row r="109" spans="1:8">
      <c r="A109" s="99" t="s">
        <v>432</v>
      </c>
      <c r="B109" s="3">
        <v>43290</v>
      </c>
      <c r="C109" s="99" t="s">
        <v>79</v>
      </c>
      <c r="D109" s="99" t="s">
        <v>61</v>
      </c>
      <c r="E109" s="99" t="s">
        <v>62</v>
      </c>
      <c r="F109" s="99">
        <v>90</v>
      </c>
      <c r="G109" s="99">
        <v>4</v>
      </c>
      <c r="H109" s="99" t="s">
        <v>59</v>
      </c>
    </row>
    <row r="110" spans="1:8">
      <c r="A110" s="99" t="s">
        <v>433</v>
      </c>
      <c r="B110" s="3">
        <v>43294</v>
      </c>
      <c r="C110" s="99" t="s">
        <v>78</v>
      </c>
      <c r="D110" s="99" t="s">
        <v>57</v>
      </c>
      <c r="E110" s="99" t="s">
        <v>14</v>
      </c>
      <c r="F110" s="99">
        <v>250</v>
      </c>
      <c r="G110" s="99">
        <v>1</v>
      </c>
      <c r="H110" s="99" t="s">
        <v>59</v>
      </c>
    </row>
    <row r="111" spans="1:8">
      <c r="A111" s="99" t="s">
        <v>434</v>
      </c>
      <c r="B111" s="3">
        <v>43297</v>
      </c>
      <c r="C111" s="99" t="s">
        <v>64</v>
      </c>
      <c r="D111" s="99" t="s">
        <v>61</v>
      </c>
      <c r="E111" s="99" t="s">
        <v>76</v>
      </c>
      <c r="F111" s="99">
        <v>250</v>
      </c>
      <c r="G111" s="99">
        <v>3</v>
      </c>
      <c r="H111" s="99" t="s">
        <v>63</v>
      </c>
    </row>
    <row r="112" spans="1:8">
      <c r="A112" s="99" t="s">
        <v>435</v>
      </c>
      <c r="B112" s="3">
        <v>43297</v>
      </c>
      <c r="C112" s="99" t="s">
        <v>73</v>
      </c>
      <c r="D112" s="99" t="s">
        <v>69</v>
      </c>
      <c r="E112" s="99" t="s">
        <v>62</v>
      </c>
      <c r="F112" s="99">
        <v>90</v>
      </c>
      <c r="G112" s="99">
        <v>3</v>
      </c>
      <c r="H112" s="99" t="s">
        <v>59</v>
      </c>
    </row>
    <row r="113" spans="1:8">
      <c r="A113" s="99" t="s">
        <v>436</v>
      </c>
      <c r="B113" s="3">
        <v>43299</v>
      </c>
      <c r="C113" s="99" t="s">
        <v>77</v>
      </c>
      <c r="D113" s="99" t="s">
        <v>69</v>
      </c>
      <c r="E113" s="99" t="s">
        <v>14</v>
      </c>
      <c r="F113" s="99">
        <v>250</v>
      </c>
      <c r="G113" s="99">
        <v>2</v>
      </c>
      <c r="H113" s="99" t="s">
        <v>63</v>
      </c>
    </row>
    <row r="114" spans="1:8">
      <c r="A114" s="99" t="s">
        <v>437</v>
      </c>
      <c r="B114" s="3">
        <v>43300</v>
      </c>
      <c r="C114" s="99" t="s">
        <v>74</v>
      </c>
      <c r="D114" s="99" t="s">
        <v>69</v>
      </c>
      <c r="E114" s="99" t="s">
        <v>62</v>
      </c>
      <c r="F114" s="99">
        <v>40</v>
      </c>
      <c r="G114" s="99">
        <v>3</v>
      </c>
      <c r="H114" s="99" t="s">
        <v>63</v>
      </c>
    </row>
    <row r="115" spans="1:8">
      <c r="A115" s="99" t="s">
        <v>438</v>
      </c>
      <c r="B115" s="3">
        <v>43301</v>
      </c>
      <c r="C115" s="99" t="s">
        <v>78</v>
      </c>
      <c r="D115" s="99" t="s">
        <v>69</v>
      </c>
      <c r="E115" s="99" t="s">
        <v>62</v>
      </c>
      <c r="F115" s="99">
        <v>90</v>
      </c>
      <c r="G115" s="99">
        <v>3</v>
      </c>
      <c r="H115" s="99" t="s">
        <v>59</v>
      </c>
    </row>
    <row r="116" spans="1:8">
      <c r="A116" s="99" t="s">
        <v>439</v>
      </c>
      <c r="B116" s="3">
        <v>43302</v>
      </c>
      <c r="C116" s="99" t="s">
        <v>64</v>
      </c>
      <c r="D116" s="99" t="s">
        <v>61</v>
      </c>
      <c r="E116" s="99" t="s">
        <v>58</v>
      </c>
      <c r="F116" s="99">
        <v>499</v>
      </c>
      <c r="G116" s="99">
        <v>2</v>
      </c>
      <c r="H116" s="99" t="s">
        <v>59</v>
      </c>
    </row>
    <row r="117" spans="1:8">
      <c r="A117" s="99" t="s">
        <v>440</v>
      </c>
      <c r="B117" s="3">
        <v>43303</v>
      </c>
      <c r="C117" s="99" t="s">
        <v>79</v>
      </c>
      <c r="D117" s="99" t="s">
        <v>61</v>
      </c>
      <c r="E117" s="99" t="s">
        <v>62</v>
      </c>
      <c r="F117" s="99">
        <v>40</v>
      </c>
      <c r="G117" s="99">
        <v>1</v>
      </c>
      <c r="H117" s="99" t="s">
        <v>63</v>
      </c>
    </row>
    <row r="118" spans="1:8">
      <c r="A118" s="99" t="s">
        <v>441</v>
      </c>
      <c r="B118" s="3">
        <v>43307</v>
      </c>
      <c r="C118" s="99" t="s">
        <v>66</v>
      </c>
      <c r="D118" s="99" t="s">
        <v>61</v>
      </c>
      <c r="E118" s="99" t="s">
        <v>58</v>
      </c>
      <c r="F118" s="99">
        <v>499</v>
      </c>
      <c r="G118" s="99">
        <v>1</v>
      </c>
      <c r="H118" s="99" t="s">
        <v>63</v>
      </c>
    </row>
    <row r="119" spans="1:8">
      <c r="A119" s="99" t="s">
        <v>442</v>
      </c>
      <c r="B119" s="3">
        <v>43307</v>
      </c>
      <c r="C119" s="99" t="s">
        <v>60</v>
      </c>
      <c r="D119" s="99" t="s">
        <v>67</v>
      </c>
      <c r="E119" s="99" t="s">
        <v>62</v>
      </c>
      <c r="F119" s="99">
        <v>90</v>
      </c>
      <c r="G119" s="99">
        <v>3</v>
      </c>
      <c r="H119" s="99" t="s">
        <v>63</v>
      </c>
    </row>
    <row r="120" spans="1:8">
      <c r="A120" s="99" t="s">
        <v>443</v>
      </c>
      <c r="B120" s="3">
        <v>43308</v>
      </c>
      <c r="C120" s="99" t="s">
        <v>60</v>
      </c>
      <c r="D120" s="99" t="s">
        <v>67</v>
      </c>
      <c r="E120" s="99" t="s">
        <v>62</v>
      </c>
      <c r="F120" s="99">
        <v>40</v>
      </c>
      <c r="G120" s="99">
        <v>5</v>
      </c>
      <c r="H120" s="99" t="s">
        <v>63</v>
      </c>
    </row>
    <row r="121" spans="1:8">
      <c r="A121" s="99" t="s">
        <v>444</v>
      </c>
      <c r="B121" s="3">
        <v>43309</v>
      </c>
      <c r="C121" s="99" t="s">
        <v>65</v>
      </c>
      <c r="D121" s="99" t="s">
        <v>69</v>
      </c>
      <c r="E121" s="99" t="s">
        <v>62</v>
      </c>
      <c r="F121" s="99">
        <v>70</v>
      </c>
      <c r="G121" s="99">
        <v>2</v>
      </c>
      <c r="H121" s="99" t="s">
        <v>59</v>
      </c>
    </row>
    <row r="122" spans="1:8">
      <c r="A122" s="99" t="s">
        <v>445</v>
      </c>
      <c r="B122" s="3">
        <v>43311</v>
      </c>
      <c r="C122" s="99" t="s">
        <v>75</v>
      </c>
      <c r="D122" s="99" t="s">
        <v>61</v>
      </c>
      <c r="E122" s="99" t="s">
        <v>14</v>
      </c>
      <c r="F122" s="99">
        <v>300</v>
      </c>
      <c r="G122" s="99">
        <v>1</v>
      </c>
      <c r="H122" s="99" t="s">
        <v>59</v>
      </c>
    </row>
    <row r="123" spans="1:8">
      <c r="A123" s="99" t="s">
        <v>446</v>
      </c>
      <c r="B123" s="3">
        <v>43314</v>
      </c>
      <c r="C123" s="99" t="s">
        <v>78</v>
      </c>
      <c r="D123" s="99" t="s">
        <v>61</v>
      </c>
      <c r="E123" s="99" t="s">
        <v>58</v>
      </c>
      <c r="F123" s="99">
        <v>299</v>
      </c>
      <c r="G123" s="99">
        <v>2</v>
      </c>
      <c r="H123" s="99" t="s">
        <v>59</v>
      </c>
    </row>
    <row r="124" spans="1:8">
      <c r="A124" s="99" t="s">
        <v>447</v>
      </c>
      <c r="B124" s="3">
        <v>43318</v>
      </c>
      <c r="C124" s="99" t="s">
        <v>77</v>
      </c>
      <c r="D124" s="99" t="s">
        <v>67</v>
      </c>
      <c r="E124" s="99" t="s">
        <v>14</v>
      </c>
      <c r="F124" s="99">
        <v>300</v>
      </c>
      <c r="G124" s="99">
        <v>1</v>
      </c>
      <c r="H124" s="99" t="s">
        <v>59</v>
      </c>
    </row>
    <row r="125" spans="1:8">
      <c r="A125" s="99" t="s">
        <v>448</v>
      </c>
      <c r="B125" s="3">
        <v>43318</v>
      </c>
      <c r="C125" s="99" t="s">
        <v>70</v>
      </c>
      <c r="D125" s="99" t="s">
        <v>61</v>
      </c>
      <c r="E125" s="99" t="s">
        <v>14</v>
      </c>
      <c r="F125" s="99">
        <v>300</v>
      </c>
      <c r="G125" s="99">
        <v>1</v>
      </c>
      <c r="H125" s="99" t="s">
        <v>59</v>
      </c>
    </row>
    <row r="126" spans="1:8">
      <c r="A126" s="99" t="s">
        <v>449</v>
      </c>
      <c r="B126" s="3">
        <v>43320</v>
      </c>
      <c r="C126" s="99" t="s">
        <v>65</v>
      </c>
      <c r="D126" s="99" t="s">
        <v>61</v>
      </c>
      <c r="E126" s="99" t="s">
        <v>14</v>
      </c>
      <c r="F126" s="99">
        <v>300</v>
      </c>
      <c r="G126" s="99">
        <v>1</v>
      </c>
      <c r="H126" s="99" t="s">
        <v>59</v>
      </c>
    </row>
    <row r="127" spans="1:8">
      <c r="A127" s="99" t="s">
        <v>450</v>
      </c>
      <c r="B127" s="3">
        <v>43320</v>
      </c>
      <c r="C127" s="99" t="s">
        <v>60</v>
      </c>
      <c r="D127" s="99" t="s">
        <v>67</v>
      </c>
      <c r="E127" s="99" t="s">
        <v>62</v>
      </c>
      <c r="F127" s="99">
        <v>40</v>
      </c>
      <c r="G127" s="99">
        <v>4</v>
      </c>
      <c r="H127" s="99" t="s">
        <v>63</v>
      </c>
    </row>
    <row r="128" spans="1:8">
      <c r="A128" s="99" t="s">
        <v>451</v>
      </c>
      <c r="B128" s="3">
        <v>43324</v>
      </c>
      <c r="C128" s="99" t="s">
        <v>75</v>
      </c>
      <c r="D128" s="99" t="s">
        <v>57</v>
      </c>
      <c r="E128" s="99" t="s">
        <v>76</v>
      </c>
      <c r="F128" s="99">
        <v>190</v>
      </c>
      <c r="G128" s="99">
        <v>2</v>
      </c>
      <c r="H128" s="99" t="s">
        <v>63</v>
      </c>
    </row>
    <row r="129" spans="1:8">
      <c r="A129" s="99" t="s">
        <v>452</v>
      </c>
      <c r="B129" s="3">
        <v>43327</v>
      </c>
      <c r="C129" s="99" t="s">
        <v>77</v>
      </c>
      <c r="D129" s="99" t="s">
        <v>57</v>
      </c>
      <c r="E129" s="99" t="s">
        <v>58</v>
      </c>
      <c r="F129" s="99">
        <v>499</v>
      </c>
      <c r="G129" s="99">
        <v>2</v>
      </c>
      <c r="H129" s="99" t="s">
        <v>59</v>
      </c>
    </row>
    <row r="130" spans="1:8">
      <c r="A130" s="99" t="s">
        <v>453</v>
      </c>
      <c r="B130" s="3">
        <v>43327</v>
      </c>
      <c r="C130" s="99" t="s">
        <v>56</v>
      </c>
      <c r="D130" s="99" t="s">
        <v>57</v>
      </c>
      <c r="E130" s="99" t="s">
        <v>76</v>
      </c>
      <c r="F130" s="99">
        <v>190</v>
      </c>
      <c r="G130" s="99">
        <v>2</v>
      </c>
      <c r="H130" s="99" t="s">
        <v>59</v>
      </c>
    </row>
    <row r="131" spans="1:8">
      <c r="A131" s="99" t="s">
        <v>454</v>
      </c>
      <c r="B131" s="3">
        <v>43332</v>
      </c>
      <c r="C131" s="99" t="s">
        <v>75</v>
      </c>
      <c r="D131" s="99" t="s">
        <v>61</v>
      </c>
      <c r="E131" s="99" t="s">
        <v>14</v>
      </c>
      <c r="F131" s="99">
        <v>250</v>
      </c>
      <c r="G131" s="99">
        <v>1</v>
      </c>
      <c r="H131" s="99" t="s">
        <v>59</v>
      </c>
    </row>
    <row r="132" spans="1:8">
      <c r="A132" s="99" t="s">
        <v>455</v>
      </c>
      <c r="B132" s="3">
        <v>43335</v>
      </c>
      <c r="C132" s="99" t="s">
        <v>65</v>
      </c>
      <c r="D132" s="99" t="s">
        <v>67</v>
      </c>
      <c r="E132" s="99" t="s">
        <v>62</v>
      </c>
      <c r="F132" s="99">
        <v>90</v>
      </c>
      <c r="G132" s="99">
        <v>2</v>
      </c>
      <c r="H132" s="99" t="s">
        <v>59</v>
      </c>
    </row>
    <row r="133" spans="1:8">
      <c r="A133" s="99" t="s">
        <v>456</v>
      </c>
      <c r="B133" s="3">
        <v>43335</v>
      </c>
      <c r="C133" s="99" t="s">
        <v>75</v>
      </c>
      <c r="D133" s="99" t="s">
        <v>61</v>
      </c>
      <c r="E133" s="99" t="s">
        <v>14</v>
      </c>
      <c r="F133" s="99">
        <v>300</v>
      </c>
      <c r="G133" s="99">
        <v>1</v>
      </c>
      <c r="H133" s="99" t="s">
        <v>59</v>
      </c>
    </row>
    <row r="134" spans="1:8">
      <c r="A134" s="99" t="s">
        <v>457</v>
      </c>
      <c r="B134" s="3">
        <v>43340</v>
      </c>
      <c r="C134" s="99" t="s">
        <v>71</v>
      </c>
      <c r="D134" s="99" t="s">
        <v>61</v>
      </c>
      <c r="E134" s="99" t="s">
        <v>58</v>
      </c>
      <c r="F134" s="99">
        <v>299</v>
      </c>
      <c r="G134" s="99">
        <v>2</v>
      </c>
      <c r="H134" s="99" t="s">
        <v>59</v>
      </c>
    </row>
    <row r="135" spans="1:8">
      <c r="A135" s="99" t="s">
        <v>458</v>
      </c>
      <c r="B135" s="3">
        <v>43340</v>
      </c>
      <c r="C135" s="99" t="s">
        <v>64</v>
      </c>
      <c r="D135" s="99" t="s">
        <v>61</v>
      </c>
      <c r="E135" s="99" t="s">
        <v>62</v>
      </c>
      <c r="F135" s="99">
        <v>90</v>
      </c>
      <c r="G135" s="99">
        <v>4</v>
      </c>
      <c r="H135" s="99" t="s">
        <v>59</v>
      </c>
    </row>
    <row r="136" spans="1:8">
      <c r="A136" s="99" t="s">
        <v>459</v>
      </c>
      <c r="B136" s="3">
        <v>43341</v>
      </c>
      <c r="C136" s="99" t="s">
        <v>66</v>
      </c>
      <c r="D136" s="99" t="s">
        <v>67</v>
      </c>
      <c r="E136" s="99" t="s">
        <v>14</v>
      </c>
      <c r="F136" s="99">
        <v>250</v>
      </c>
      <c r="G136" s="99">
        <v>2</v>
      </c>
      <c r="H136" s="99" t="s">
        <v>59</v>
      </c>
    </row>
    <row r="137" spans="1:8">
      <c r="A137" s="99" t="s">
        <v>460</v>
      </c>
      <c r="B137" s="3">
        <v>43341</v>
      </c>
      <c r="C137" s="99" t="s">
        <v>73</v>
      </c>
      <c r="D137" s="99" t="s">
        <v>67</v>
      </c>
      <c r="E137" s="99" t="s">
        <v>14</v>
      </c>
      <c r="F137" s="99">
        <v>190</v>
      </c>
      <c r="G137" s="99">
        <v>1</v>
      </c>
      <c r="H137" s="99" t="s">
        <v>59</v>
      </c>
    </row>
    <row r="138" spans="1:8">
      <c r="A138" s="99" t="s">
        <v>461</v>
      </c>
      <c r="B138" s="3">
        <v>43342</v>
      </c>
      <c r="C138" s="99" t="s">
        <v>56</v>
      </c>
      <c r="D138" s="99" t="s">
        <v>67</v>
      </c>
      <c r="E138" s="99" t="s">
        <v>62</v>
      </c>
      <c r="F138" s="99">
        <v>40</v>
      </c>
      <c r="G138" s="99">
        <v>3</v>
      </c>
      <c r="H138" s="99" t="s">
        <v>59</v>
      </c>
    </row>
    <row r="139" spans="1:8">
      <c r="A139" s="99" t="s">
        <v>462</v>
      </c>
      <c r="B139" s="3">
        <v>43342</v>
      </c>
      <c r="C139" s="99" t="s">
        <v>73</v>
      </c>
      <c r="D139" s="99" t="s">
        <v>57</v>
      </c>
      <c r="E139" s="99" t="s">
        <v>14</v>
      </c>
      <c r="F139" s="99">
        <v>250</v>
      </c>
      <c r="G139" s="99">
        <v>1</v>
      </c>
      <c r="H139" s="99" t="s">
        <v>59</v>
      </c>
    </row>
    <row r="140" spans="1:8">
      <c r="A140" s="99" t="s">
        <v>463</v>
      </c>
      <c r="B140" s="3">
        <v>43343</v>
      </c>
      <c r="C140" s="99" t="s">
        <v>66</v>
      </c>
      <c r="D140" s="99" t="s">
        <v>67</v>
      </c>
      <c r="E140" s="99" t="s">
        <v>58</v>
      </c>
      <c r="F140" s="99">
        <v>299</v>
      </c>
      <c r="G140" s="99">
        <v>2</v>
      </c>
      <c r="H140" s="99" t="s">
        <v>63</v>
      </c>
    </row>
    <row r="141" spans="1:8">
      <c r="A141" s="99" t="s">
        <v>464</v>
      </c>
      <c r="B141" s="3">
        <v>43345</v>
      </c>
      <c r="C141" s="99" t="s">
        <v>71</v>
      </c>
      <c r="D141" s="99" t="s">
        <v>61</v>
      </c>
      <c r="E141" s="99" t="s">
        <v>62</v>
      </c>
      <c r="F141" s="99">
        <v>90</v>
      </c>
      <c r="G141" s="99">
        <v>4</v>
      </c>
      <c r="H141" s="99" t="s">
        <v>59</v>
      </c>
    </row>
    <row r="142" spans="1:8">
      <c r="A142" s="99" t="s">
        <v>465</v>
      </c>
      <c r="B142" s="3">
        <v>43347</v>
      </c>
      <c r="C142" s="99" t="s">
        <v>79</v>
      </c>
      <c r="D142" s="99" t="s">
        <v>61</v>
      </c>
      <c r="E142" s="99" t="s">
        <v>62</v>
      </c>
      <c r="F142" s="99">
        <v>90</v>
      </c>
      <c r="G142" s="99">
        <v>4</v>
      </c>
      <c r="H142" s="99" t="s">
        <v>59</v>
      </c>
    </row>
    <row r="143" spans="1:8">
      <c r="A143" s="99" t="s">
        <v>466</v>
      </c>
      <c r="B143" s="3">
        <v>43347</v>
      </c>
      <c r="C143" s="99" t="s">
        <v>75</v>
      </c>
      <c r="D143" s="99" t="s">
        <v>61</v>
      </c>
      <c r="E143" s="99" t="s">
        <v>76</v>
      </c>
      <c r="F143" s="99">
        <v>250</v>
      </c>
      <c r="G143" s="99">
        <v>2</v>
      </c>
      <c r="H143" s="99" t="s">
        <v>63</v>
      </c>
    </row>
    <row r="144" spans="1:8">
      <c r="A144" s="99" t="s">
        <v>467</v>
      </c>
      <c r="B144" s="3">
        <v>43348</v>
      </c>
      <c r="C144" s="99" t="s">
        <v>77</v>
      </c>
      <c r="D144" s="99" t="s">
        <v>67</v>
      </c>
      <c r="E144" s="99" t="s">
        <v>62</v>
      </c>
      <c r="F144" s="99">
        <v>40</v>
      </c>
      <c r="G144" s="99">
        <v>3</v>
      </c>
      <c r="H144" s="99" t="s">
        <v>59</v>
      </c>
    </row>
    <row r="145" spans="1:8">
      <c r="A145" s="99" t="s">
        <v>468</v>
      </c>
      <c r="B145" s="3">
        <v>43348</v>
      </c>
      <c r="C145" s="99" t="s">
        <v>64</v>
      </c>
      <c r="D145" s="99" t="s">
        <v>61</v>
      </c>
      <c r="E145" s="99" t="s">
        <v>14</v>
      </c>
      <c r="F145" s="99">
        <v>190</v>
      </c>
      <c r="G145" s="99">
        <v>2</v>
      </c>
      <c r="H145" s="99" t="s">
        <v>63</v>
      </c>
    </row>
    <row r="146" spans="1:8">
      <c r="A146" s="99" t="s">
        <v>469</v>
      </c>
      <c r="B146" s="3">
        <v>43351</v>
      </c>
      <c r="C146" s="99" t="s">
        <v>78</v>
      </c>
      <c r="D146" s="99" t="s">
        <v>57</v>
      </c>
      <c r="E146" s="99" t="s">
        <v>76</v>
      </c>
      <c r="F146" s="99">
        <v>250</v>
      </c>
      <c r="G146" s="99">
        <v>3</v>
      </c>
      <c r="H146" s="99" t="s">
        <v>63</v>
      </c>
    </row>
    <row r="147" spans="1:8">
      <c r="A147" s="99" t="s">
        <v>470</v>
      </c>
      <c r="B147" s="3">
        <v>43352</v>
      </c>
      <c r="C147" s="99" t="s">
        <v>64</v>
      </c>
      <c r="D147" s="99" t="s">
        <v>61</v>
      </c>
      <c r="E147" s="99" t="s">
        <v>14</v>
      </c>
      <c r="F147" s="99">
        <v>300</v>
      </c>
      <c r="G147" s="99">
        <v>1</v>
      </c>
      <c r="H147" s="99" t="s">
        <v>63</v>
      </c>
    </row>
    <row r="148" spans="1:8">
      <c r="A148" s="99" t="s">
        <v>471</v>
      </c>
      <c r="B148" s="3">
        <v>43354</v>
      </c>
      <c r="C148" s="99" t="s">
        <v>79</v>
      </c>
      <c r="D148" s="99" t="s">
        <v>67</v>
      </c>
      <c r="E148" s="99" t="s">
        <v>14</v>
      </c>
      <c r="F148" s="99">
        <v>300</v>
      </c>
      <c r="G148" s="99">
        <v>1</v>
      </c>
      <c r="H148" s="99" t="s">
        <v>63</v>
      </c>
    </row>
    <row r="149" spans="1:8">
      <c r="A149" s="99" t="s">
        <v>472</v>
      </c>
      <c r="B149" s="3">
        <v>43354</v>
      </c>
      <c r="C149" s="99" t="s">
        <v>71</v>
      </c>
      <c r="D149" s="99" t="s">
        <v>61</v>
      </c>
      <c r="E149" s="99" t="s">
        <v>76</v>
      </c>
      <c r="F149" s="99">
        <v>250</v>
      </c>
      <c r="G149" s="99">
        <v>2</v>
      </c>
      <c r="H149" s="99" t="s">
        <v>63</v>
      </c>
    </row>
    <row r="150" spans="1:8">
      <c r="A150" s="99" t="s">
        <v>473</v>
      </c>
      <c r="B150" s="3">
        <v>43354</v>
      </c>
      <c r="C150" s="99" t="s">
        <v>74</v>
      </c>
      <c r="D150" s="99" t="s">
        <v>67</v>
      </c>
      <c r="E150" s="99" t="s">
        <v>62</v>
      </c>
      <c r="F150" s="99">
        <v>40</v>
      </c>
      <c r="G150" s="99">
        <v>4</v>
      </c>
      <c r="H150" s="99" t="s">
        <v>63</v>
      </c>
    </row>
    <row r="151" spans="1:8">
      <c r="A151" s="99" t="s">
        <v>474</v>
      </c>
      <c r="B151" s="3">
        <v>43355</v>
      </c>
      <c r="C151" s="99" t="s">
        <v>68</v>
      </c>
      <c r="D151" s="99" t="s">
        <v>69</v>
      </c>
      <c r="E151" s="99" t="s">
        <v>62</v>
      </c>
      <c r="F151" s="99">
        <v>40</v>
      </c>
      <c r="G151" s="99">
        <v>3</v>
      </c>
      <c r="H151" s="99" t="s">
        <v>59</v>
      </c>
    </row>
    <row r="152" spans="1:8">
      <c r="A152" s="99" t="s">
        <v>475</v>
      </c>
      <c r="B152" s="3">
        <v>43356</v>
      </c>
      <c r="C152" s="99" t="s">
        <v>77</v>
      </c>
      <c r="D152" s="99" t="s">
        <v>57</v>
      </c>
      <c r="E152" s="99" t="s">
        <v>14</v>
      </c>
      <c r="F152" s="99">
        <v>300</v>
      </c>
      <c r="G152" s="99">
        <v>1</v>
      </c>
      <c r="H152" s="99" t="s">
        <v>59</v>
      </c>
    </row>
    <row r="153" spans="1:8">
      <c r="A153" s="99" t="s">
        <v>476</v>
      </c>
      <c r="B153" s="3">
        <v>43356</v>
      </c>
      <c r="C153" s="99" t="s">
        <v>74</v>
      </c>
      <c r="D153" s="99" t="s">
        <v>67</v>
      </c>
      <c r="E153" s="99" t="s">
        <v>58</v>
      </c>
      <c r="F153" s="99">
        <v>499</v>
      </c>
      <c r="G153" s="99">
        <v>2</v>
      </c>
      <c r="H153" s="99" t="s">
        <v>59</v>
      </c>
    </row>
    <row r="154" spans="1:8">
      <c r="A154" s="99" t="s">
        <v>477</v>
      </c>
      <c r="B154" s="3">
        <v>43361</v>
      </c>
      <c r="C154" s="99" t="s">
        <v>78</v>
      </c>
      <c r="D154" s="99" t="s">
        <v>57</v>
      </c>
      <c r="E154" s="99" t="s">
        <v>76</v>
      </c>
      <c r="F154" s="99">
        <v>190</v>
      </c>
      <c r="G154" s="99">
        <v>2</v>
      </c>
      <c r="H154" s="99" t="s">
        <v>63</v>
      </c>
    </row>
    <row r="155" spans="1:8">
      <c r="A155" s="99" t="s">
        <v>478</v>
      </c>
      <c r="B155" s="3">
        <v>43365</v>
      </c>
      <c r="C155" s="99" t="s">
        <v>70</v>
      </c>
      <c r="D155" s="99" t="s">
        <v>67</v>
      </c>
      <c r="E155" s="99" t="s">
        <v>62</v>
      </c>
      <c r="F155" s="99">
        <v>40</v>
      </c>
      <c r="G155" s="99">
        <v>6</v>
      </c>
      <c r="H155" s="99" t="s">
        <v>59</v>
      </c>
    </row>
    <row r="156" spans="1:8">
      <c r="A156" s="99" t="s">
        <v>479</v>
      </c>
      <c r="B156" s="3">
        <v>43365</v>
      </c>
      <c r="C156" s="99" t="s">
        <v>71</v>
      </c>
      <c r="D156" s="99" t="s">
        <v>61</v>
      </c>
      <c r="E156" s="99" t="s">
        <v>58</v>
      </c>
      <c r="F156" s="99">
        <v>299</v>
      </c>
      <c r="G156" s="99">
        <v>2</v>
      </c>
      <c r="H156" s="99" t="s">
        <v>59</v>
      </c>
    </row>
    <row r="157" spans="1:8">
      <c r="A157" s="99" t="s">
        <v>480</v>
      </c>
      <c r="B157" s="3">
        <v>43366</v>
      </c>
      <c r="C157" s="99" t="s">
        <v>75</v>
      </c>
      <c r="D157" s="99" t="s">
        <v>61</v>
      </c>
      <c r="E157" s="99" t="s">
        <v>76</v>
      </c>
      <c r="F157" s="99">
        <v>190</v>
      </c>
      <c r="G157" s="99">
        <v>3</v>
      </c>
      <c r="H157" s="99" t="s">
        <v>63</v>
      </c>
    </row>
    <row r="158" spans="1:8">
      <c r="A158" s="99" t="s">
        <v>481</v>
      </c>
      <c r="B158" s="3">
        <v>43370</v>
      </c>
      <c r="C158" s="99" t="s">
        <v>77</v>
      </c>
      <c r="D158" s="99" t="s">
        <v>57</v>
      </c>
      <c r="E158" s="99" t="s">
        <v>14</v>
      </c>
      <c r="F158" s="99">
        <v>300</v>
      </c>
      <c r="G158" s="99">
        <v>2</v>
      </c>
      <c r="H158" s="99" t="s">
        <v>59</v>
      </c>
    </row>
    <row r="159" spans="1:8">
      <c r="A159" s="99" t="s">
        <v>482</v>
      </c>
      <c r="B159" s="3">
        <v>43372</v>
      </c>
      <c r="C159" s="99" t="s">
        <v>78</v>
      </c>
      <c r="D159" s="99" t="s">
        <v>57</v>
      </c>
      <c r="E159" s="99" t="s">
        <v>14</v>
      </c>
      <c r="F159" s="99">
        <v>250</v>
      </c>
      <c r="G159" s="99">
        <v>2</v>
      </c>
      <c r="H159" s="99" t="s">
        <v>63</v>
      </c>
    </row>
    <row r="160" spans="1:8">
      <c r="A160" s="99" t="s">
        <v>483</v>
      </c>
      <c r="B160" s="3">
        <v>43379</v>
      </c>
      <c r="C160" s="99" t="s">
        <v>72</v>
      </c>
      <c r="D160" s="99" t="s">
        <v>69</v>
      </c>
      <c r="E160" s="99" t="s">
        <v>62</v>
      </c>
      <c r="F160" s="99">
        <v>90</v>
      </c>
      <c r="G160" s="99">
        <v>3</v>
      </c>
      <c r="H160" s="99" t="s">
        <v>59</v>
      </c>
    </row>
    <row r="161" spans="1:8">
      <c r="A161" s="99" t="s">
        <v>484</v>
      </c>
      <c r="B161" s="3">
        <v>43382</v>
      </c>
      <c r="C161" s="99" t="s">
        <v>77</v>
      </c>
      <c r="D161" s="99" t="s">
        <v>57</v>
      </c>
      <c r="E161" s="99" t="s">
        <v>76</v>
      </c>
      <c r="F161" s="99">
        <v>250</v>
      </c>
      <c r="G161" s="99">
        <v>2</v>
      </c>
      <c r="H161" s="99" t="s">
        <v>59</v>
      </c>
    </row>
    <row r="162" spans="1:8">
      <c r="A162" s="99" t="s">
        <v>485</v>
      </c>
      <c r="B162" s="3">
        <v>43383</v>
      </c>
      <c r="C162" s="99" t="s">
        <v>75</v>
      </c>
      <c r="D162" s="99" t="s">
        <v>61</v>
      </c>
      <c r="E162" s="99" t="s">
        <v>62</v>
      </c>
      <c r="F162" s="99">
        <v>40</v>
      </c>
      <c r="G162" s="99">
        <v>2</v>
      </c>
      <c r="H162" s="99" t="s">
        <v>63</v>
      </c>
    </row>
    <row r="163" spans="1:8">
      <c r="A163" s="99" t="s">
        <v>486</v>
      </c>
      <c r="B163" s="3">
        <v>43384</v>
      </c>
      <c r="C163" s="99" t="s">
        <v>64</v>
      </c>
      <c r="D163" s="99" t="s">
        <v>61</v>
      </c>
      <c r="E163" s="99" t="s">
        <v>62</v>
      </c>
      <c r="F163" s="99">
        <v>90</v>
      </c>
      <c r="G163" s="99">
        <v>2</v>
      </c>
      <c r="H163" s="99" t="s">
        <v>63</v>
      </c>
    </row>
    <row r="164" spans="1:8">
      <c r="A164" s="99" t="s">
        <v>487</v>
      </c>
      <c r="B164" s="3">
        <v>43385</v>
      </c>
      <c r="C164" s="99" t="s">
        <v>64</v>
      </c>
      <c r="D164" s="99" t="s">
        <v>61</v>
      </c>
      <c r="E164" s="99" t="s">
        <v>62</v>
      </c>
      <c r="F164" s="99">
        <v>40</v>
      </c>
      <c r="G164" s="99">
        <v>4</v>
      </c>
      <c r="H164" s="99" t="s">
        <v>63</v>
      </c>
    </row>
    <row r="165" spans="1:8">
      <c r="A165" s="99" t="s">
        <v>488</v>
      </c>
      <c r="B165" s="3">
        <v>43387</v>
      </c>
      <c r="C165" s="99" t="s">
        <v>60</v>
      </c>
      <c r="D165" s="99" t="s">
        <v>57</v>
      </c>
      <c r="E165" s="99" t="s">
        <v>58</v>
      </c>
      <c r="F165" s="99">
        <v>299</v>
      </c>
      <c r="G165" s="99">
        <v>2</v>
      </c>
      <c r="H165" s="99" t="s">
        <v>63</v>
      </c>
    </row>
    <row r="166" spans="1:8">
      <c r="A166" s="99" t="s">
        <v>489</v>
      </c>
      <c r="B166" s="3">
        <v>43389</v>
      </c>
      <c r="C166" s="99" t="s">
        <v>68</v>
      </c>
      <c r="D166" s="99" t="s">
        <v>69</v>
      </c>
      <c r="E166" s="99" t="s">
        <v>62</v>
      </c>
      <c r="F166" s="99">
        <v>40</v>
      </c>
      <c r="G166" s="99">
        <v>3</v>
      </c>
      <c r="H166" s="99" t="s">
        <v>59</v>
      </c>
    </row>
    <row r="167" spans="1:8">
      <c r="A167" s="99" t="s">
        <v>490</v>
      </c>
      <c r="B167" s="3">
        <v>43389</v>
      </c>
      <c r="C167" s="99" t="s">
        <v>70</v>
      </c>
      <c r="D167" s="99" t="s">
        <v>61</v>
      </c>
      <c r="E167" s="99" t="s">
        <v>58</v>
      </c>
      <c r="F167" s="99">
        <v>299</v>
      </c>
      <c r="G167" s="99">
        <v>2</v>
      </c>
      <c r="H167" s="99" t="s">
        <v>63</v>
      </c>
    </row>
    <row r="168" spans="1:8">
      <c r="A168" s="99" t="s">
        <v>491</v>
      </c>
      <c r="B168" s="3">
        <v>43389</v>
      </c>
      <c r="C168" s="99" t="s">
        <v>73</v>
      </c>
      <c r="D168" s="99" t="s">
        <v>57</v>
      </c>
      <c r="E168" s="99" t="s">
        <v>76</v>
      </c>
      <c r="F168" s="99">
        <v>250</v>
      </c>
      <c r="G168" s="99">
        <v>3</v>
      </c>
      <c r="H168" s="99" t="s">
        <v>63</v>
      </c>
    </row>
    <row r="169" spans="1:8">
      <c r="A169" s="99" t="s">
        <v>492</v>
      </c>
      <c r="B169" s="3">
        <v>43390</v>
      </c>
      <c r="C169" s="99" t="s">
        <v>70</v>
      </c>
      <c r="D169" s="99" t="s">
        <v>69</v>
      </c>
      <c r="E169" s="99" t="s">
        <v>62</v>
      </c>
      <c r="F169" s="99">
        <v>90</v>
      </c>
      <c r="G169" s="99">
        <v>6</v>
      </c>
      <c r="H169" s="99" t="s">
        <v>59</v>
      </c>
    </row>
    <row r="170" spans="1:8">
      <c r="A170" s="99" t="s">
        <v>493</v>
      </c>
      <c r="B170" s="3">
        <v>43390</v>
      </c>
      <c r="C170" s="99" t="s">
        <v>71</v>
      </c>
      <c r="D170" s="99" t="s">
        <v>61</v>
      </c>
      <c r="E170" s="99" t="s">
        <v>14</v>
      </c>
      <c r="F170" s="99">
        <v>300</v>
      </c>
      <c r="G170" s="99">
        <v>1</v>
      </c>
      <c r="H170" s="99" t="s">
        <v>59</v>
      </c>
    </row>
    <row r="171" spans="1:8">
      <c r="A171" s="99" t="s">
        <v>494</v>
      </c>
      <c r="B171" s="3">
        <v>43394</v>
      </c>
      <c r="C171" s="99" t="s">
        <v>68</v>
      </c>
      <c r="D171" s="99" t="s">
        <v>61</v>
      </c>
      <c r="E171" s="99" t="s">
        <v>58</v>
      </c>
      <c r="F171" s="99">
        <v>299</v>
      </c>
      <c r="G171" s="99">
        <v>2</v>
      </c>
      <c r="H171" s="99" t="s">
        <v>63</v>
      </c>
    </row>
    <row r="172" spans="1:8">
      <c r="A172" s="99" t="s">
        <v>495</v>
      </c>
      <c r="B172" s="3">
        <v>43396</v>
      </c>
      <c r="C172" s="99" t="s">
        <v>75</v>
      </c>
      <c r="D172" s="99" t="s">
        <v>61</v>
      </c>
      <c r="E172" s="99" t="s">
        <v>14</v>
      </c>
      <c r="F172" s="99">
        <v>300</v>
      </c>
      <c r="G172" s="99">
        <v>1</v>
      </c>
      <c r="H172" s="99" t="s">
        <v>59</v>
      </c>
    </row>
    <row r="173" spans="1:8">
      <c r="A173" s="99" t="s">
        <v>496</v>
      </c>
      <c r="B173" s="3">
        <v>43398</v>
      </c>
      <c r="C173" s="99" t="s">
        <v>65</v>
      </c>
      <c r="D173" s="99" t="s">
        <v>61</v>
      </c>
      <c r="E173" s="99" t="s">
        <v>76</v>
      </c>
      <c r="F173" s="99">
        <v>250</v>
      </c>
      <c r="G173" s="99">
        <v>2</v>
      </c>
      <c r="H173" s="99" t="s">
        <v>59</v>
      </c>
    </row>
    <row r="174" spans="1:8">
      <c r="A174" s="99" t="s">
        <v>497</v>
      </c>
      <c r="B174" s="3">
        <v>43400</v>
      </c>
      <c r="C174" s="99" t="s">
        <v>75</v>
      </c>
      <c r="D174" s="99" t="s">
        <v>57</v>
      </c>
      <c r="E174" s="99" t="s">
        <v>76</v>
      </c>
      <c r="F174" s="99">
        <v>190</v>
      </c>
      <c r="G174" s="99">
        <v>1</v>
      </c>
      <c r="H174" s="99" t="s">
        <v>63</v>
      </c>
    </row>
    <row r="175" spans="1:8">
      <c r="A175" s="99" t="s">
        <v>498</v>
      </c>
      <c r="B175" s="3">
        <v>43400</v>
      </c>
      <c r="C175" s="99" t="s">
        <v>64</v>
      </c>
      <c r="D175" s="99" t="s">
        <v>61</v>
      </c>
      <c r="E175" s="99" t="s">
        <v>62</v>
      </c>
      <c r="F175" s="99">
        <v>40</v>
      </c>
      <c r="G175" s="99">
        <v>5</v>
      </c>
      <c r="H175" s="99" t="s">
        <v>63</v>
      </c>
    </row>
    <row r="176" spans="1:8">
      <c r="A176" s="99" t="s">
        <v>499</v>
      </c>
      <c r="B176" s="3">
        <v>43401</v>
      </c>
      <c r="C176" s="99" t="s">
        <v>64</v>
      </c>
      <c r="D176" s="99" t="s">
        <v>61</v>
      </c>
      <c r="E176" s="99" t="s">
        <v>14</v>
      </c>
      <c r="F176" s="99">
        <v>190</v>
      </c>
      <c r="G176" s="99">
        <v>2</v>
      </c>
      <c r="H176" s="99" t="s">
        <v>63</v>
      </c>
    </row>
    <row r="177" spans="1:8">
      <c r="A177" s="99" t="s">
        <v>500</v>
      </c>
      <c r="B177" s="3">
        <v>43403</v>
      </c>
      <c r="C177" s="99" t="s">
        <v>71</v>
      </c>
      <c r="D177" s="99" t="s">
        <v>61</v>
      </c>
      <c r="E177" s="99" t="s">
        <v>62</v>
      </c>
      <c r="F177" s="99">
        <v>40</v>
      </c>
      <c r="G177" s="99">
        <v>4</v>
      </c>
      <c r="H177" s="99" t="s">
        <v>59</v>
      </c>
    </row>
    <row r="178" spans="1:8">
      <c r="A178" s="99" t="s">
        <v>501</v>
      </c>
      <c r="B178" s="3">
        <v>43405</v>
      </c>
      <c r="C178" s="99" t="s">
        <v>72</v>
      </c>
      <c r="D178" s="99" t="s">
        <v>57</v>
      </c>
      <c r="E178" s="99" t="s">
        <v>76</v>
      </c>
      <c r="F178" s="99">
        <v>250</v>
      </c>
      <c r="G178" s="99">
        <v>3</v>
      </c>
      <c r="H178" s="99" t="s">
        <v>63</v>
      </c>
    </row>
    <row r="179" spans="1:8">
      <c r="A179" s="99" t="s">
        <v>502</v>
      </c>
      <c r="B179" s="3">
        <v>43405</v>
      </c>
      <c r="C179" s="99" t="s">
        <v>75</v>
      </c>
      <c r="D179" s="99" t="s">
        <v>61</v>
      </c>
      <c r="E179" s="99" t="s">
        <v>58</v>
      </c>
      <c r="F179" s="99">
        <v>299</v>
      </c>
      <c r="G179" s="99">
        <v>1</v>
      </c>
      <c r="H179" s="99" t="s">
        <v>59</v>
      </c>
    </row>
    <row r="180" spans="1:8">
      <c r="A180" s="99" t="s">
        <v>503</v>
      </c>
      <c r="B180" s="3">
        <v>43406</v>
      </c>
      <c r="C180" s="99" t="s">
        <v>68</v>
      </c>
      <c r="D180" s="99" t="s">
        <v>61</v>
      </c>
      <c r="E180" s="99" t="s">
        <v>62</v>
      </c>
      <c r="F180" s="99">
        <v>40</v>
      </c>
      <c r="G180" s="99">
        <v>5</v>
      </c>
      <c r="H180" s="99" t="s">
        <v>59</v>
      </c>
    </row>
    <row r="181" spans="1:8">
      <c r="A181" s="99" t="s">
        <v>504</v>
      </c>
      <c r="B181" s="3">
        <v>43407</v>
      </c>
      <c r="C181" s="99" t="s">
        <v>68</v>
      </c>
      <c r="D181" s="99" t="s">
        <v>67</v>
      </c>
      <c r="E181" s="99" t="s">
        <v>58</v>
      </c>
      <c r="F181" s="99">
        <v>499</v>
      </c>
      <c r="G181" s="99">
        <v>2</v>
      </c>
      <c r="H181" s="99" t="s">
        <v>59</v>
      </c>
    </row>
    <row r="182" spans="1:8">
      <c r="A182" s="99" t="s">
        <v>505</v>
      </c>
      <c r="B182" s="3">
        <v>43407</v>
      </c>
      <c r="C182" s="99" t="s">
        <v>78</v>
      </c>
      <c r="D182" s="99" t="s">
        <v>57</v>
      </c>
      <c r="E182" s="99" t="s">
        <v>58</v>
      </c>
      <c r="F182" s="99">
        <v>499</v>
      </c>
      <c r="G182" s="99">
        <v>1</v>
      </c>
      <c r="H182" s="99" t="s">
        <v>59</v>
      </c>
    </row>
    <row r="183" spans="1:8">
      <c r="A183" s="99" t="s">
        <v>506</v>
      </c>
      <c r="B183" s="3">
        <v>43409</v>
      </c>
      <c r="C183" s="99" t="s">
        <v>77</v>
      </c>
      <c r="D183" s="99" t="s">
        <v>67</v>
      </c>
      <c r="E183" s="99" t="s">
        <v>76</v>
      </c>
      <c r="F183" s="99">
        <v>190</v>
      </c>
      <c r="G183" s="99">
        <v>6</v>
      </c>
      <c r="H183" s="99" t="s">
        <v>59</v>
      </c>
    </row>
    <row r="184" spans="1:8">
      <c r="A184" s="99" t="s">
        <v>507</v>
      </c>
      <c r="B184" s="3">
        <v>43414</v>
      </c>
      <c r="C184" s="99" t="s">
        <v>79</v>
      </c>
      <c r="D184" s="99" t="s">
        <v>61</v>
      </c>
      <c r="E184" s="99" t="s">
        <v>76</v>
      </c>
      <c r="F184" s="99">
        <v>300</v>
      </c>
      <c r="G184" s="99">
        <v>2</v>
      </c>
      <c r="H184" s="99" t="s">
        <v>59</v>
      </c>
    </row>
    <row r="185" spans="1:8">
      <c r="A185" s="99" t="s">
        <v>508</v>
      </c>
      <c r="B185" s="3">
        <v>43416</v>
      </c>
      <c r="C185" s="99" t="s">
        <v>68</v>
      </c>
      <c r="D185" s="99" t="s">
        <v>69</v>
      </c>
      <c r="E185" s="99" t="s">
        <v>62</v>
      </c>
      <c r="F185" s="99">
        <v>40</v>
      </c>
      <c r="G185" s="99">
        <v>5</v>
      </c>
      <c r="H185" s="99" t="s">
        <v>59</v>
      </c>
    </row>
    <row r="186" spans="1:8">
      <c r="A186" s="99" t="s">
        <v>509</v>
      </c>
      <c r="B186" s="3">
        <v>43418</v>
      </c>
      <c r="C186" s="99" t="s">
        <v>78</v>
      </c>
      <c r="D186" s="99" t="s">
        <v>57</v>
      </c>
      <c r="E186" s="99" t="s">
        <v>14</v>
      </c>
      <c r="F186" s="99">
        <v>300</v>
      </c>
      <c r="G186" s="99">
        <v>2</v>
      </c>
      <c r="H186" s="99" t="s">
        <v>59</v>
      </c>
    </row>
    <row r="187" spans="1:8">
      <c r="A187" s="99" t="s">
        <v>510</v>
      </c>
      <c r="B187" s="3">
        <v>43419</v>
      </c>
      <c r="C187" s="99" t="s">
        <v>71</v>
      </c>
      <c r="D187" s="99" t="s">
        <v>61</v>
      </c>
      <c r="E187" s="99" t="s">
        <v>14</v>
      </c>
      <c r="F187" s="99">
        <v>300</v>
      </c>
      <c r="G187" s="99">
        <v>1</v>
      </c>
      <c r="H187" s="99" t="s">
        <v>59</v>
      </c>
    </row>
    <row r="188" spans="1:8">
      <c r="A188" s="99" t="s">
        <v>511</v>
      </c>
      <c r="B188" s="3">
        <v>43424</v>
      </c>
      <c r="C188" s="99" t="s">
        <v>73</v>
      </c>
      <c r="D188" s="99" t="s">
        <v>69</v>
      </c>
      <c r="E188" s="99" t="s">
        <v>62</v>
      </c>
      <c r="F188" s="99">
        <v>70</v>
      </c>
      <c r="G188" s="99">
        <v>1</v>
      </c>
      <c r="H188" s="99" t="s">
        <v>63</v>
      </c>
    </row>
    <row r="189" spans="1:8">
      <c r="A189" s="99" t="s">
        <v>512</v>
      </c>
      <c r="B189" s="3">
        <v>43425</v>
      </c>
      <c r="C189" s="99" t="s">
        <v>60</v>
      </c>
      <c r="D189" s="99" t="s">
        <v>57</v>
      </c>
      <c r="E189" s="99" t="s">
        <v>62</v>
      </c>
      <c r="F189" s="99">
        <v>40</v>
      </c>
      <c r="G189" s="99">
        <v>3</v>
      </c>
      <c r="H189" s="99" t="s">
        <v>63</v>
      </c>
    </row>
    <row r="190" spans="1:8">
      <c r="A190" s="99" t="s">
        <v>513</v>
      </c>
      <c r="B190" s="3">
        <v>43428</v>
      </c>
      <c r="C190" s="99" t="s">
        <v>70</v>
      </c>
      <c r="D190" s="99" t="s">
        <v>57</v>
      </c>
      <c r="E190" s="99" t="s">
        <v>58</v>
      </c>
      <c r="F190" s="99">
        <v>499</v>
      </c>
      <c r="G190" s="99">
        <v>1</v>
      </c>
      <c r="H190" s="99" t="s">
        <v>59</v>
      </c>
    </row>
    <row r="191" spans="1:8">
      <c r="A191" s="99" t="s">
        <v>514</v>
      </c>
      <c r="B191" s="3">
        <v>43430</v>
      </c>
      <c r="C191" s="99" t="s">
        <v>79</v>
      </c>
      <c r="D191" s="99" t="s">
        <v>61</v>
      </c>
      <c r="E191" s="99" t="s">
        <v>58</v>
      </c>
      <c r="F191" s="99">
        <v>499</v>
      </c>
      <c r="G191" s="99">
        <v>2</v>
      </c>
      <c r="H191" s="99" t="s">
        <v>59</v>
      </c>
    </row>
    <row r="192" spans="1:8">
      <c r="A192" s="99" t="s">
        <v>515</v>
      </c>
      <c r="B192" s="3">
        <v>43431</v>
      </c>
      <c r="C192" s="99" t="s">
        <v>75</v>
      </c>
      <c r="D192" s="99" t="s">
        <v>67</v>
      </c>
      <c r="E192" s="99" t="s">
        <v>58</v>
      </c>
      <c r="F192" s="99">
        <v>299</v>
      </c>
      <c r="G192" s="99">
        <v>2</v>
      </c>
      <c r="H192" s="99" t="s">
        <v>59</v>
      </c>
    </row>
    <row r="193" spans="1:8">
      <c r="A193" s="99" t="s">
        <v>516</v>
      </c>
      <c r="B193" s="3">
        <v>43433</v>
      </c>
      <c r="C193" s="99" t="s">
        <v>73</v>
      </c>
      <c r="D193" s="99" t="s">
        <v>57</v>
      </c>
      <c r="E193" s="99" t="s">
        <v>62</v>
      </c>
      <c r="F193" s="99">
        <v>40</v>
      </c>
      <c r="G193" s="99">
        <v>4</v>
      </c>
      <c r="H193" s="99" t="s">
        <v>59</v>
      </c>
    </row>
    <row r="194" spans="1:8">
      <c r="A194" s="99" t="s">
        <v>517</v>
      </c>
      <c r="B194" s="3">
        <v>43434</v>
      </c>
      <c r="C194" s="99" t="s">
        <v>66</v>
      </c>
      <c r="D194" s="99" t="s">
        <v>61</v>
      </c>
      <c r="E194" s="99" t="s">
        <v>62</v>
      </c>
      <c r="F194" s="99">
        <v>40</v>
      </c>
      <c r="G194" s="99">
        <v>1</v>
      </c>
      <c r="H194" s="99" t="s">
        <v>59</v>
      </c>
    </row>
    <row r="195" spans="1:8">
      <c r="A195" s="99" t="s">
        <v>518</v>
      </c>
      <c r="B195" s="3">
        <v>43434</v>
      </c>
      <c r="C195" s="99" t="s">
        <v>65</v>
      </c>
      <c r="D195" s="99" t="s">
        <v>67</v>
      </c>
      <c r="E195" s="99" t="s">
        <v>62</v>
      </c>
      <c r="F195" s="99">
        <v>40</v>
      </c>
      <c r="G195" s="99">
        <v>5</v>
      </c>
      <c r="H195" s="99" t="s">
        <v>63</v>
      </c>
    </row>
    <row r="196" spans="1:8">
      <c r="A196" s="99" t="s">
        <v>519</v>
      </c>
      <c r="B196" s="3">
        <v>43434</v>
      </c>
      <c r="C196" s="99" t="s">
        <v>66</v>
      </c>
      <c r="D196" s="99" t="s">
        <v>69</v>
      </c>
      <c r="E196" s="99" t="s">
        <v>62</v>
      </c>
      <c r="F196" s="99">
        <v>90</v>
      </c>
      <c r="G196" s="99">
        <v>3</v>
      </c>
      <c r="H196" s="99" t="s">
        <v>59</v>
      </c>
    </row>
    <row r="197" spans="1:8">
      <c r="A197" s="99" t="s">
        <v>520</v>
      </c>
      <c r="B197" s="3">
        <v>43435</v>
      </c>
      <c r="C197" s="99" t="s">
        <v>64</v>
      </c>
      <c r="D197" s="99" t="s">
        <v>57</v>
      </c>
      <c r="E197" s="99" t="s">
        <v>14</v>
      </c>
      <c r="F197" s="99">
        <v>250</v>
      </c>
      <c r="G197" s="99">
        <v>1</v>
      </c>
      <c r="H197" s="99" t="s">
        <v>63</v>
      </c>
    </row>
    <row r="198" spans="1:8">
      <c r="A198" s="99" t="s">
        <v>521</v>
      </c>
      <c r="B198" s="3">
        <v>43438</v>
      </c>
      <c r="C198" s="99" t="s">
        <v>78</v>
      </c>
      <c r="D198" s="99" t="s">
        <v>69</v>
      </c>
      <c r="E198" s="99" t="s">
        <v>62</v>
      </c>
      <c r="F198" s="99">
        <v>90</v>
      </c>
      <c r="G198" s="99">
        <v>6</v>
      </c>
      <c r="H198" s="99" t="s">
        <v>59</v>
      </c>
    </row>
    <row r="199" spans="1:8">
      <c r="A199" s="99" t="s">
        <v>522</v>
      </c>
      <c r="B199" s="3">
        <v>43438</v>
      </c>
      <c r="C199" s="99" t="s">
        <v>73</v>
      </c>
      <c r="D199" s="99" t="s">
        <v>57</v>
      </c>
      <c r="E199" s="99" t="s">
        <v>14</v>
      </c>
      <c r="F199" s="99">
        <v>250</v>
      </c>
      <c r="G199" s="99">
        <v>2</v>
      </c>
      <c r="H199" s="99" t="s">
        <v>63</v>
      </c>
    </row>
    <row r="200" spans="1:8">
      <c r="A200" s="99" t="s">
        <v>523</v>
      </c>
      <c r="B200" s="3">
        <v>43438</v>
      </c>
      <c r="C200" s="99" t="s">
        <v>64</v>
      </c>
      <c r="D200" s="99" t="s">
        <v>61</v>
      </c>
      <c r="E200" s="99" t="s">
        <v>62</v>
      </c>
      <c r="F200" s="99">
        <v>90</v>
      </c>
      <c r="G200" s="99">
        <v>4</v>
      </c>
      <c r="H200" s="99" t="s">
        <v>59</v>
      </c>
    </row>
    <row r="201" spans="1:8">
      <c r="A201" s="99" t="s">
        <v>524</v>
      </c>
      <c r="B201" s="3">
        <v>43440</v>
      </c>
      <c r="C201" s="99" t="s">
        <v>65</v>
      </c>
      <c r="D201" s="99" t="s">
        <v>67</v>
      </c>
      <c r="E201" s="99" t="s">
        <v>58</v>
      </c>
      <c r="F201" s="99">
        <v>299</v>
      </c>
      <c r="G201" s="99">
        <v>2</v>
      </c>
      <c r="H201" s="99" t="s">
        <v>63</v>
      </c>
    </row>
    <row r="202" spans="1:8">
      <c r="A202" s="99" t="s">
        <v>525</v>
      </c>
      <c r="B202" s="3">
        <v>43441</v>
      </c>
      <c r="C202" s="99" t="s">
        <v>71</v>
      </c>
      <c r="D202" s="99" t="s">
        <v>61</v>
      </c>
      <c r="E202" s="99" t="s">
        <v>62</v>
      </c>
      <c r="F202" s="99">
        <v>40</v>
      </c>
      <c r="G202" s="99">
        <v>4</v>
      </c>
      <c r="H202" s="99" t="s">
        <v>59</v>
      </c>
    </row>
    <row r="203" spans="1:8">
      <c r="A203" s="99" t="s">
        <v>526</v>
      </c>
      <c r="B203" s="3">
        <v>43444</v>
      </c>
      <c r="C203" s="99" t="s">
        <v>66</v>
      </c>
      <c r="D203" s="99" t="s">
        <v>61</v>
      </c>
      <c r="E203" s="99" t="s">
        <v>62</v>
      </c>
      <c r="F203" s="99">
        <v>90</v>
      </c>
      <c r="G203" s="99">
        <v>4</v>
      </c>
      <c r="H203" s="99" t="s">
        <v>59</v>
      </c>
    </row>
    <row r="204" spans="1:8">
      <c r="A204" s="99" t="s">
        <v>527</v>
      </c>
      <c r="B204" s="3">
        <v>43445</v>
      </c>
      <c r="C204" s="99" t="s">
        <v>70</v>
      </c>
      <c r="D204" s="99" t="s">
        <v>67</v>
      </c>
      <c r="E204" s="99" t="s">
        <v>58</v>
      </c>
      <c r="F204" s="99">
        <v>299</v>
      </c>
      <c r="G204" s="99">
        <v>2</v>
      </c>
      <c r="H204" s="99" t="s">
        <v>63</v>
      </c>
    </row>
    <row r="205" spans="1:8">
      <c r="A205" s="99" t="s">
        <v>528</v>
      </c>
      <c r="B205" s="3">
        <v>43450</v>
      </c>
      <c r="C205" s="99" t="s">
        <v>71</v>
      </c>
      <c r="D205" s="99" t="s">
        <v>61</v>
      </c>
      <c r="E205" s="99" t="s">
        <v>14</v>
      </c>
      <c r="F205" s="99">
        <v>300</v>
      </c>
      <c r="G205" s="99">
        <v>1</v>
      </c>
      <c r="H205" s="99" t="s">
        <v>59</v>
      </c>
    </row>
    <row r="206" spans="1:8">
      <c r="A206" s="99" t="s">
        <v>529</v>
      </c>
      <c r="B206" s="3">
        <v>43451</v>
      </c>
      <c r="C206" s="99" t="s">
        <v>68</v>
      </c>
      <c r="D206" s="99" t="s">
        <v>61</v>
      </c>
      <c r="E206" s="99" t="s">
        <v>14</v>
      </c>
      <c r="F206" s="99">
        <v>190</v>
      </c>
      <c r="G206" s="99">
        <v>2</v>
      </c>
      <c r="H206" s="99" t="s">
        <v>59</v>
      </c>
    </row>
    <row r="207" spans="1:8">
      <c r="A207" s="99" t="s">
        <v>530</v>
      </c>
      <c r="B207" s="3">
        <v>43453</v>
      </c>
      <c r="C207" s="99" t="s">
        <v>75</v>
      </c>
      <c r="D207" s="99" t="s">
        <v>67</v>
      </c>
      <c r="E207" s="99" t="s">
        <v>58</v>
      </c>
      <c r="F207" s="99">
        <v>299</v>
      </c>
      <c r="G207" s="99">
        <v>3</v>
      </c>
      <c r="H207" s="99" t="s">
        <v>59</v>
      </c>
    </row>
    <row r="208" spans="1:8">
      <c r="A208" s="99" t="s">
        <v>531</v>
      </c>
      <c r="B208" s="3">
        <v>43458</v>
      </c>
      <c r="C208" s="99" t="s">
        <v>72</v>
      </c>
      <c r="D208" s="99" t="s">
        <v>67</v>
      </c>
      <c r="E208" s="99" t="s">
        <v>14</v>
      </c>
      <c r="F208" s="99">
        <v>190</v>
      </c>
      <c r="G208" s="99">
        <v>2</v>
      </c>
      <c r="H208" s="99" t="s">
        <v>63</v>
      </c>
    </row>
    <row r="209" spans="1:8">
      <c r="A209" s="99" t="s">
        <v>532</v>
      </c>
      <c r="B209" s="3">
        <v>43459</v>
      </c>
      <c r="C209" s="99" t="s">
        <v>75</v>
      </c>
      <c r="D209" s="99" t="s">
        <v>61</v>
      </c>
      <c r="E209" s="99" t="s">
        <v>76</v>
      </c>
      <c r="F209" s="99">
        <v>190</v>
      </c>
      <c r="G209" s="99">
        <v>3</v>
      </c>
      <c r="H209" s="99" t="s">
        <v>63</v>
      </c>
    </row>
    <row r="210" spans="1:8">
      <c r="A210" s="99" t="s">
        <v>533</v>
      </c>
      <c r="B210" s="3">
        <v>43460</v>
      </c>
      <c r="C210" s="99" t="s">
        <v>70</v>
      </c>
      <c r="D210" s="99" t="s">
        <v>69</v>
      </c>
      <c r="E210" s="99" t="s">
        <v>62</v>
      </c>
      <c r="F210" s="99">
        <v>70</v>
      </c>
      <c r="G210" s="99">
        <v>2</v>
      </c>
      <c r="H210" s="99" t="s">
        <v>63</v>
      </c>
    </row>
    <row r="211" spans="1:8">
      <c r="A211" s="99" t="s">
        <v>534</v>
      </c>
      <c r="B211" s="3">
        <v>43461</v>
      </c>
      <c r="C211" s="99" t="s">
        <v>70</v>
      </c>
      <c r="D211" s="99" t="s">
        <v>61</v>
      </c>
      <c r="E211" s="99" t="s">
        <v>62</v>
      </c>
      <c r="F211" s="99">
        <v>90</v>
      </c>
      <c r="G211" s="99">
        <v>4</v>
      </c>
      <c r="H211" s="99" t="s">
        <v>59</v>
      </c>
    </row>
    <row r="212" spans="1:8">
      <c r="A212" s="99" t="s">
        <v>535</v>
      </c>
      <c r="B212" s="3">
        <v>43462</v>
      </c>
      <c r="C212" s="99" t="s">
        <v>72</v>
      </c>
      <c r="D212" s="99" t="s">
        <v>67</v>
      </c>
      <c r="E212" s="99" t="s">
        <v>58</v>
      </c>
      <c r="F212" s="99">
        <v>499</v>
      </c>
      <c r="G212" s="99">
        <v>1</v>
      </c>
      <c r="H212" s="99" t="s">
        <v>59</v>
      </c>
    </row>
    <row r="213" spans="1:8">
      <c r="A213" s="99" t="s">
        <v>536</v>
      </c>
      <c r="B213" s="3">
        <v>43464</v>
      </c>
      <c r="C213" s="99" t="s">
        <v>73</v>
      </c>
      <c r="D213" s="99" t="s">
        <v>57</v>
      </c>
      <c r="E213" s="99" t="s">
        <v>62</v>
      </c>
      <c r="F213" s="99">
        <v>40</v>
      </c>
      <c r="G213" s="99">
        <v>4</v>
      </c>
      <c r="H213" s="99" t="s">
        <v>59</v>
      </c>
    </row>
    <row r="214" spans="1:8">
      <c r="A214" s="99" t="s">
        <v>537</v>
      </c>
      <c r="B214" s="3">
        <v>43467</v>
      </c>
      <c r="C214" s="99" t="s">
        <v>70</v>
      </c>
      <c r="D214" s="99" t="s">
        <v>61</v>
      </c>
      <c r="E214" s="99" t="s">
        <v>76</v>
      </c>
      <c r="F214" s="99">
        <v>190</v>
      </c>
      <c r="G214" s="99">
        <v>2</v>
      </c>
      <c r="H214" s="99" t="s">
        <v>63</v>
      </c>
    </row>
    <row r="215" spans="1:8">
      <c r="A215" s="99" t="s">
        <v>538</v>
      </c>
      <c r="B215" s="3">
        <v>43468</v>
      </c>
      <c r="C215" s="99" t="s">
        <v>68</v>
      </c>
      <c r="D215" s="99" t="s">
        <v>67</v>
      </c>
      <c r="E215" s="99" t="s">
        <v>14</v>
      </c>
      <c r="F215" s="99">
        <v>250</v>
      </c>
      <c r="G215" s="99">
        <v>2</v>
      </c>
      <c r="H215" s="99" t="s">
        <v>59</v>
      </c>
    </row>
    <row r="216" spans="1:8">
      <c r="A216" s="99" t="s">
        <v>539</v>
      </c>
      <c r="B216" s="3">
        <v>43468</v>
      </c>
      <c r="C216" s="99" t="s">
        <v>78</v>
      </c>
      <c r="D216" s="99" t="s">
        <v>57</v>
      </c>
      <c r="E216" s="99" t="s">
        <v>76</v>
      </c>
      <c r="F216" s="99">
        <v>190</v>
      </c>
      <c r="G216" s="99">
        <v>3</v>
      </c>
      <c r="H216" s="99" t="s">
        <v>63</v>
      </c>
    </row>
    <row r="217" spans="1:8">
      <c r="A217" s="99" t="s">
        <v>540</v>
      </c>
      <c r="B217" s="3">
        <v>43469</v>
      </c>
      <c r="C217" s="99" t="s">
        <v>71</v>
      </c>
      <c r="D217" s="99" t="s">
        <v>67</v>
      </c>
      <c r="E217" s="99" t="s">
        <v>14</v>
      </c>
      <c r="F217" s="99">
        <v>250</v>
      </c>
      <c r="G217" s="99">
        <v>1</v>
      </c>
      <c r="H217" s="99" t="s">
        <v>59</v>
      </c>
    </row>
    <row r="218" spans="1:8">
      <c r="A218" s="99" t="s">
        <v>541</v>
      </c>
      <c r="B218" s="3">
        <v>43469</v>
      </c>
      <c r="C218" s="99" t="s">
        <v>75</v>
      </c>
      <c r="D218" s="99" t="s">
        <v>57</v>
      </c>
      <c r="E218" s="99" t="s">
        <v>62</v>
      </c>
      <c r="F218" s="99">
        <v>40</v>
      </c>
      <c r="G218" s="99">
        <v>2</v>
      </c>
      <c r="H218" s="99" t="s">
        <v>59</v>
      </c>
    </row>
    <row r="219" spans="1:8">
      <c r="A219" s="99" t="s">
        <v>542</v>
      </c>
      <c r="B219" s="3">
        <v>43469</v>
      </c>
      <c r="C219" s="99" t="s">
        <v>71</v>
      </c>
      <c r="D219" s="99" t="s">
        <v>57</v>
      </c>
      <c r="E219" s="99" t="s">
        <v>62</v>
      </c>
      <c r="F219" s="99">
        <v>40</v>
      </c>
      <c r="G219" s="99">
        <v>5</v>
      </c>
      <c r="H219" s="99" t="s">
        <v>59</v>
      </c>
    </row>
    <row r="220" spans="1:8">
      <c r="A220" s="99" t="s">
        <v>543</v>
      </c>
      <c r="B220" s="3">
        <v>43470</v>
      </c>
      <c r="C220" s="99" t="s">
        <v>65</v>
      </c>
      <c r="D220" s="99" t="s">
        <v>61</v>
      </c>
      <c r="E220" s="99" t="s">
        <v>62</v>
      </c>
      <c r="F220" s="99">
        <v>40</v>
      </c>
      <c r="G220" s="99">
        <v>3</v>
      </c>
      <c r="H220" s="99" t="s">
        <v>63</v>
      </c>
    </row>
    <row r="221" spans="1:8">
      <c r="A221" s="99" t="s">
        <v>544</v>
      </c>
      <c r="B221" s="3">
        <v>43472</v>
      </c>
      <c r="C221" s="99" t="s">
        <v>73</v>
      </c>
      <c r="D221" s="99" t="s">
        <v>67</v>
      </c>
      <c r="E221" s="99" t="s">
        <v>14</v>
      </c>
      <c r="F221" s="99">
        <v>300</v>
      </c>
      <c r="G221" s="99">
        <v>1</v>
      </c>
      <c r="H221" s="99" t="s">
        <v>59</v>
      </c>
    </row>
    <row r="222" spans="1:8">
      <c r="A222" s="99" t="s">
        <v>545</v>
      </c>
      <c r="B222" s="3">
        <v>43473</v>
      </c>
      <c r="C222" s="99" t="s">
        <v>78</v>
      </c>
      <c r="D222" s="99" t="s">
        <v>57</v>
      </c>
      <c r="E222" s="99" t="s">
        <v>62</v>
      </c>
      <c r="F222" s="99">
        <v>40</v>
      </c>
      <c r="G222" s="99">
        <v>1</v>
      </c>
      <c r="H222" s="99" t="s">
        <v>59</v>
      </c>
    </row>
    <row r="223" spans="1:8">
      <c r="A223" s="99" t="s">
        <v>546</v>
      </c>
      <c r="B223" s="3">
        <v>43475</v>
      </c>
      <c r="C223" s="99" t="s">
        <v>65</v>
      </c>
      <c r="D223" s="99" t="s">
        <v>61</v>
      </c>
      <c r="E223" s="99" t="s">
        <v>62</v>
      </c>
      <c r="F223" s="99">
        <v>90</v>
      </c>
      <c r="G223" s="99">
        <v>1</v>
      </c>
      <c r="H223" s="99" t="s">
        <v>63</v>
      </c>
    </row>
    <row r="224" spans="1:8">
      <c r="A224" s="99" t="s">
        <v>547</v>
      </c>
      <c r="B224" s="3">
        <v>43477</v>
      </c>
      <c r="C224" s="99" t="s">
        <v>73</v>
      </c>
      <c r="D224" s="99" t="s">
        <v>57</v>
      </c>
      <c r="E224" s="99" t="s">
        <v>14</v>
      </c>
      <c r="F224" s="99">
        <v>250</v>
      </c>
      <c r="G224" s="99">
        <v>2</v>
      </c>
      <c r="H224" s="99" t="s">
        <v>59</v>
      </c>
    </row>
    <row r="225" spans="1:8">
      <c r="A225" s="99" t="s">
        <v>548</v>
      </c>
      <c r="B225" s="3">
        <v>43478</v>
      </c>
      <c r="C225" s="99" t="s">
        <v>60</v>
      </c>
      <c r="D225" s="99" t="s">
        <v>57</v>
      </c>
      <c r="E225" s="99" t="s">
        <v>14</v>
      </c>
      <c r="F225" s="99">
        <v>250</v>
      </c>
      <c r="G225" s="99">
        <v>1</v>
      </c>
      <c r="H225" s="99" t="s">
        <v>63</v>
      </c>
    </row>
    <row r="226" spans="1:8">
      <c r="A226" s="99" t="s">
        <v>549</v>
      </c>
      <c r="B226" s="3">
        <v>43478</v>
      </c>
      <c r="C226" s="99" t="s">
        <v>66</v>
      </c>
      <c r="D226" s="99" t="s">
        <v>67</v>
      </c>
      <c r="E226" s="99" t="s">
        <v>58</v>
      </c>
      <c r="F226" s="99">
        <v>499</v>
      </c>
      <c r="G226" s="99">
        <v>2</v>
      </c>
      <c r="H226" s="99" t="s">
        <v>63</v>
      </c>
    </row>
    <row r="227" spans="1:8">
      <c r="A227" s="99" t="s">
        <v>550</v>
      </c>
      <c r="B227" s="3">
        <v>43481</v>
      </c>
      <c r="C227" s="99" t="s">
        <v>75</v>
      </c>
      <c r="D227" s="99" t="s">
        <v>61</v>
      </c>
      <c r="E227" s="99" t="s">
        <v>14</v>
      </c>
      <c r="F227" s="99">
        <v>250</v>
      </c>
      <c r="G227" s="99">
        <v>1</v>
      </c>
      <c r="H227" s="99" t="s">
        <v>59</v>
      </c>
    </row>
    <row r="228" spans="1:8">
      <c r="A228" s="99" t="s">
        <v>551</v>
      </c>
      <c r="B228" s="3">
        <v>43482</v>
      </c>
      <c r="C228" s="99" t="s">
        <v>72</v>
      </c>
      <c r="D228" s="99" t="s">
        <v>57</v>
      </c>
      <c r="E228" s="99" t="s">
        <v>76</v>
      </c>
      <c r="F228" s="99">
        <v>250</v>
      </c>
      <c r="G228" s="99">
        <v>2</v>
      </c>
      <c r="H228" s="99" t="s">
        <v>59</v>
      </c>
    </row>
    <row r="229" spans="1:8">
      <c r="A229" s="99" t="s">
        <v>552</v>
      </c>
      <c r="B229" s="3">
        <v>43482</v>
      </c>
      <c r="C229" s="99" t="s">
        <v>64</v>
      </c>
      <c r="D229" s="99" t="s">
        <v>57</v>
      </c>
      <c r="E229" s="99" t="s">
        <v>62</v>
      </c>
      <c r="F229" s="99">
        <v>90</v>
      </c>
      <c r="G229" s="99">
        <v>5</v>
      </c>
      <c r="H229" s="99" t="s">
        <v>63</v>
      </c>
    </row>
    <row r="230" spans="1:8">
      <c r="A230" s="99" t="s">
        <v>553</v>
      </c>
      <c r="B230" s="3">
        <v>43484</v>
      </c>
      <c r="C230" s="99" t="s">
        <v>72</v>
      </c>
      <c r="D230" s="99" t="s">
        <v>57</v>
      </c>
      <c r="E230" s="99" t="s">
        <v>62</v>
      </c>
      <c r="F230" s="99">
        <v>90</v>
      </c>
      <c r="G230" s="99">
        <v>5</v>
      </c>
      <c r="H230" s="99" t="s">
        <v>63</v>
      </c>
    </row>
    <row r="231" spans="1:8">
      <c r="A231" s="99" t="s">
        <v>554</v>
      </c>
      <c r="B231" s="3">
        <v>43486</v>
      </c>
      <c r="C231" s="99" t="s">
        <v>72</v>
      </c>
      <c r="D231" s="99" t="s">
        <v>57</v>
      </c>
      <c r="E231" s="99" t="s">
        <v>62</v>
      </c>
      <c r="F231" s="99">
        <v>90</v>
      </c>
      <c r="G231" s="99">
        <v>6</v>
      </c>
      <c r="H231" s="99" t="s">
        <v>63</v>
      </c>
    </row>
    <row r="232" spans="1:8">
      <c r="A232" s="99" t="s">
        <v>555</v>
      </c>
      <c r="B232" s="3">
        <v>43489</v>
      </c>
      <c r="C232" s="99" t="s">
        <v>72</v>
      </c>
      <c r="D232" s="99" t="s">
        <v>57</v>
      </c>
      <c r="E232" s="99" t="s">
        <v>76</v>
      </c>
      <c r="F232" s="99">
        <v>250</v>
      </c>
      <c r="G232" s="99">
        <v>2</v>
      </c>
      <c r="H232" s="99" t="s">
        <v>59</v>
      </c>
    </row>
    <row r="233" spans="1:8">
      <c r="A233" s="99" t="s">
        <v>556</v>
      </c>
      <c r="B233" s="3">
        <v>43489</v>
      </c>
      <c r="C233" s="99" t="s">
        <v>60</v>
      </c>
      <c r="D233" s="99" t="s">
        <v>69</v>
      </c>
      <c r="E233" s="99" t="s">
        <v>62</v>
      </c>
      <c r="F233" s="99">
        <v>70</v>
      </c>
      <c r="G233" s="99">
        <v>1</v>
      </c>
      <c r="H233" s="99" t="s">
        <v>63</v>
      </c>
    </row>
    <row r="234" spans="1:8">
      <c r="A234" s="99" t="s">
        <v>557</v>
      </c>
      <c r="B234" s="3">
        <v>43490</v>
      </c>
      <c r="C234" s="99" t="s">
        <v>78</v>
      </c>
      <c r="D234" s="99" t="s">
        <v>67</v>
      </c>
      <c r="E234" s="99" t="s">
        <v>62</v>
      </c>
      <c r="F234" s="99">
        <v>40</v>
      </c>
      <c r="G234" s="99">
        <v>6</v>
      </c>
      <c r="H234" s="99" t="s">
        <v>59</v>
      </c>
    </row>
    <row r="235" spans="1:8">
      <c r="A235" s="99" t="s">
        <v>558</v>
      </c>
      <c r="B235" s="3">
        <v>43490</v>
      </c>
      <c r="C235" s="99" t="s">
        <v>79</v>
      </c>
      <c r="D235" s="99" t="s">
        <v>61</v>
      </c>
      <c r="E235" s="99" t="s">
        <v>76</v>
      </c>
      <c r="F235" s="99">
        <v>190</v>
      </c>
      <c r="G235" s="99">
        <v>3</v>
      </c>
      <c r="H235" s="99" t="s">
        <v>59</v>
      </c>
    </row>
    <row r="236" spans="1:8">
      <c r="A236" s="99" t="s">
        <v>559</v>
      </c>
      <c r="B236" s="3">
        <v>43491</v>
      </c>
      <c r="C236" s="99" t="s">
        <v>72</v>
      </c>
      <c r="D236" s="99" t="s">
        <v>57</v>
      </c>
      <c r="E236" s="99" t="s">
        <v>76</v>
      </c>
      <c r="F236" s="99">
        <v>250</v>
      </c>
      <c r="G236" s="99">
        <v>3</v>
      </c>
      <c r="H236" s="99" t="s">
        <v>63</v>
      </c>
    </row>
    <row r="237" spans="1:8">
      <c r="A237" s="99" t="s">
        <v>560</v>
      </c>
      <c r="B237" s="3">
        <v>43491</v>
      </c>
      <c r="C237" s="99" t="s">
        <v>71</v>
      </c>
      <c r="D237" s="99" t="s">
        <v>61</v>
      </c>
      <c r="E237" s="99" t="s">
        <v>76</v>
      </c>
      <c r="F237" s="99">
        <v>250</v>
      </c>
      <c r="G237" s="99">
        <v>2</v>
      </c>
      <c r="H237" s="99" t="s">
        <v>63</v>
      </c>
    </row>
    <row r="238" spans="1:8">
      <c r="A238" s="99" t="s">
        <v>561</v>
      </c>
      <c r="B238" s="3">
        <v>43492</v>
      </c>
      <c r="C238" s="99" t="s">
        <v>78</v>
      </c>
      <c r="D238" s="99" t="s">
        <v>57</v>
      </c>
      <c r="E238" s="99" t="s">
        <v>76</v>
      </c>
      <c r="F238" s="99">
        <v>190</v>
      </c>
      <c r="G238" s="99">
        <v>1</v>
      </c>
      <c r="H238" s="99" t="s">
        <v>63</v>
      </c>
    </row>
    <row r="239" spans="1:8">
      <c r="A239" s="99" t="s">
        <v>562</v>
      </c>
      <c r="B239" s="3">
        <v>43495</v>
      </c>
      <c r="C239" s="99" t="s">
        <v>70</v>
      </c>
      <c r="D239" s="99" t="s">
        <v>69</v>
      </c>
      <c r="E239" s="99" t="s">
        <v>62</v>
      </c>
      <c r="F239" s="99">
        <v>70</v>
      </c>
      <c r="G239" s="99">
        <v>7</v>
      </c>
      <c r="H239" s="99" t="s">
        <v>59</v>
      </c>
    </row>
    <row r="240" spans="1:8">
      <c r="A240" s="99" t="s">
        <v>563</v>
      </c>
      <c r="B240" s="3">
        <v>43496</v>
      </c>
      <c r="C240" s="99" t="s">
        <v>77</v>
      </c>
      <c r="D240" s="99" t="s">
        <v>67</v>
      </c>
      <c r="E240" s="99" t="s">
        <v>62</v>
      </c>
      <c r="F240" s="99">
        <v>90</v>
      </c>
      <c r="G240" s="99">
        <v>3</v>
      </c>
      <c r="H240" s="99" t="s">
        <v>63</v>
      </c>
    </row>
    <row r="241" spans="1:8">
      <c r="A241" s="99" t="s">
        <v>564</v>
      </c>
      <c r="B241" s="3">
        <v>43497</v>
      </c>
      <c r="C241" s="99" t="s">
        <v>73</v>
      </c>
      <c r="D241" s="99" t="s">
        <v>69</v>
      </c>
      <c r="E241" s="99" t="s">
        <v>62</v>
      </c>
      <c r="F241" s="99">
        <v>40</v>
      </c>
      <c r="G241" s="99">
        <v>6</v>
      </c>
      <c r="H241" s="99" t="s">
        <v>63</v>
      </c>
    </row>
    <row r="242" spans="1:8">
      <c r="A242" s="99" t="s">
        <v>565</v>
      </c>
      <c r="B242" s="3">
        <v>43499</v>
      </c>
      <c r="C242" s="99" t="s">
        <v>78</v>
      </c>
      <c r="D242" s="99" t="s">
        <v>57</v>
      </c>
      <c r="E242" s="99" t="s">
        <v>62</v>
      </c>
      <c r="F242" s="99">
        <v>90</v>
      </c>
      <c r="G242" s="99">
        <v>1</v>
      </c>
      <c r="H242" s="99" t="s">
        <v>59</v>
      </c>
    </row>
    <row r="243" spans="1:8">
      <c r="A243" s="99" t="s">
        <v>566</v>
      </c>
      <c r="B243" s="3">
        <v>43500</v>
      </c>
      <c r="C243" s="99" t="s">
        <v>73</v>
      </c>
      <c r="D243" s="99" t="s">
        <v>61</v>
      </c>
      <c r="E243" s="99" t="s">
        <v>14</v>
      </c>
      <c r="F243" s="99">
        <v>250</v>
      </c>
      <c r="G243" s="99">
        <v>2</v>
      </c>
      <c r="H243" s="99" t="s">
        <v>59</v>
      </c>
    </row>
    <row r="244" spans="1:8">
      <c r="A244" s="99" t="s">
        <v>567</v>
      </c>
      <c r="B244" s="3">
        <v>43502</v>
      </c>
      <c r="C244" s="99" t="s">
        <v>74</v>
      </c>
      <c r="D244" s="99" t="s">
        <v>69</v>
      </c>
      <c r="E244" s="99" t="s">
        <v>62</v>
      </c>
      <c r="F244" s="99">
        <v>70</v>
      </c>
      <c r="G244" s="99">
        <v>2</v>
      </c>
      <c r="H244" s="99" t="s">
        <v>59</v>
      </c>
    </row>
    <row r="245" spans="1:8">
      <c r="A245" s="99" t="s">
        <v>568</v>
      </c>
      <c r="B245" s="3">
        <v>43503</v>
      </c>
      <c r="C245" s="99" t="s">
        <v>78</v>
      </c>
      <c r="D245" s="99" t="s">
        <v>69</v>
      </c>
      <c r="E245" s="99" t="s">
        <v>62</v>
      </c>
      <c r="F245" s="99">
        <v>90</v>
      </c>
      <c r="G245" s="99">
        <v>2</v>
      </c>
      <c r="H245" s="99" t="s">
        <v>59</v>
      </c>
    </row>
    <row r="246" spans="1:8">
      <c r="A246" s="99" t="s">
        <v>569</v>
      </c>
      <c r="B246" s="3">
        <v>43503</v>
      </c>
      <c r="C246" s="99" t="s">
        <v>77</v>
      </c>
      <c r="D246" s="99" t="s">
        <v>57</v>
      </c>
      <c r="E246" s="99" t="s">
        <v>76</v>
      </c>
      <c r="F246" s="99">
        <v>300</v>
      </c>
      <c r="G246" s="99">
        <v>2</v>
      </c>
      <c r="H246" s="99" t="s">
        <v>59</v>
      </c>
    </row>
    <row r="247" spans="1:8">
      <c r="A247" s="99" t="s">
        <v>570</v>
      </c>
      <c r="B247" s="3">
        <v>43506</v>
      </c>
      <c r="C247" s="99" t="s">
        <v>71</v>
      </c>
      <c r="D247" s="99" t="s">
        <v>61</v>
      </c>
      <c r="E247" s="99" t="s">
        <v>58</v>
      </c>
      <c r="F247" s="99">
        <v>299</v>
      </c>
      <c r="G247" s="99">
        <v>3</v>
      </c>
      <c r="H247" s="99" t="s">
        <v>59</v>
      </c>
    </row>
    <row r="248" spans="1:8">
      <c r="A248" s="99" t="s">
        <v>571</v>
      </c>
      <c r="B248" s="3">
        <v>43506</v>
      </c>
      <c r="C248" s="99" t="s">
        <v>70</v>
      </c>
      <c r="D248" s="99" t="s">
        <v>57</v>
      </c>
      <c r="E248" s="99" t="s">
        <v>76</v>
      </c>
      <c r="F248" s="99">
        <v>190</v>
      </c>
      <c r="G248" s="99">
        <v>3</v>
      </c>
      <c r="H248" s="99" t="s">
        <v>63</v>
      </c>
    </row>
    <row r="249" spans="1:8">
      <c r="A249" s="99" t="s">
        <v>572</v>
      </c>
      <c r="B249" s="3">
        <v>43509</v>
      </c>
      <c r="C249" s="99" t="s">
        <v>79</v>
      </c>
      <c r="D249" s="99" t="s">
        <v>67</v>
      </c>
      <c r="E249" s="99" t="s">
        <v>76</v>
      </c>
      <c r="F249" s="99">
        <v>250</v>
      </c>
      <c r="G249" s="99">
        <v>3</v>
      </c>
      <c r="H249" s="99" t="s">
        <v>63</v>
      </c>
    </row>
    <row r="250" spans="1:8">
      <c r="A250" s="99" t="s">
        <v>573</v>
      </c>
      <c r="B250" s="3">
        <v>43514</v>
      </c>
      <c r="C250" s="99" t="s">
        <v>60</v>
      </c>
      <c r="D250" s="99" t="s">
        <v>67</v>
      </c>
      <c r="E250" s="99" t="s">
        <v>62</v>
      </c>
      <c r="F250" s="99">
        <v>40</v>
      </c>
      <c r="G250" s="99">
        <v>1</v>
      </c>
      <c r="H250" s="99" t="s">
        <v>63</v>
      </c>
    </row>
    <row r="251" spans="1:8">
      <c r="A251" s="99" t="s">
        <v>574</v>
      </c>
      <c r="B251" s="3">
        <v>43515</v>
      </c>
      <c r="C251" s="99" t="s">
        <v>78</v>
      </c>
      <c r="D251" s="99" t="s">
        <v>61</v>
      </c>
      <c r="E251" s="99" t="s">
        <v>62</v>
      </c>
      <c r="F251" s="99">
        <v>90</v>
      </c>
      <c r="G251" s="99">
        <v>3</v>
      </c>
      <c r="H251" s="99" t="s">
        <v>59</v>
      </c>
    </row>
    <row r="252" spans="1:8">
      <c r="A252" s="99" t="s">
        <v>575</v>
      </c>
      <c r="B252" s="3">
        <v>43516</v>
      </c>
      <c r="C252" s="99" t="s">
        <v>70</v>
      </c>
      <c r="D252" s="99" t="s">
        <v>61</v>
      </c>
      <c r="E252" s="99" t="s">
        <v>62</v>
      </c>
      <c r="F252" s="99">
        <v>40</v>
      </c>
      <c r="G252" s="99">
        <v>5</v>
      </c>
      <c r="H252" s="99" t="s">
        <v>59</v>
      </c>
    </row>
    <row r="253" spans="1:8">
      <c r="A253" s="99" t="s">
        <v>576</v>
      </c>
      <c r="B253" s="3">
        <v>43517</v>
      </c>
      <c r="C253" s="99" t="s">
        <v>78</v>
      </c>
      <c r="D253" s="99" t="s">
        <v>67</v>
      </c>
      <c r="E253" s="99" t="s">
        <v>62</v>
      </c>
      <c r="F253" s="99">
        <v>90</v>
      </c>
      <c r="G253" s="99">
        <v>5</v>
      </c>
      <c r="H253" s="99" t="s">
        <v>59</v>
      </c>
    </row>
    <row r="254" spans="1:8">
      <c r="A254" s="99" t="s">
        <v>577</v>
      </c>
      <c r="B254" s="3">
        <v>43519</v>
      </c>
      <c r="C254" s="99" t="s">
        <v>78</v>
      </c>
      <c r="D254" s="99" t="s">
        <v>57</v>
      </c>
      <c r="E254" s="99" t="s">
        <v>14</v>
      </c>
      <c r="F254" s="99">
        <v>250</v>
      </c>
      <c r="G254" s="99">
        <v>2</v>
      </c>
      <c r="H254" s="99" t="s">
        <v>63</v>
      </c>
    </row>
    <row r="255" spans="1:8">
      <c r="A255" s="99" t="s">
        <v>578</v>
      </c>
      <c r="B255" s="3">
        <v>43520</v>
      </c>
      <c r="C255" s="99" t="s">
        <v>73</v>
      </c>
      <c r="D255" s="99" t="s">
        <v>67</v>
      </c>
      <c r="E255" s="99" t="s">
        <v>76</v>
      </c>
      <c r="F255" s="99">
        <v>250</v>
      </c>
      <c r="G255" s="99">
        <v>3</v>
      </c>
      <c r="H255" s="99" t="s">
        <v>63</v>
      </c>
    </row>
    <row r="256" spans="1:8">
      <c r="A256" s="99" t="s">
        <v>579</v>
      </c>
      <c r="B256" s="3">
        <v>43520</v>
      </c>
      <c r="C256" s="99" t="s">
        <v>66</v>
      </c>
      <c r="D256" s="99" t="s">
        <v>61</v>
      </c>
      <c r="E256" s="99" t="s">
        <v>62</v>
      </c>
      <c r="F256" s="99">
        <v>40</v>
      </c>
      <c r="G256" s="99">
        <v>6</v>
      </c>
      <c r="H256" s="99" t="s">
        <v>59</v>
      </c>
    </row>
    <row r="257" spans="1:8">
      <c r="A257" s="99" t="s">
        <v>580</v>
      </c>
      <c r="B257" s="3">
        <v>43521</v>
      </c>
      <c r="C257" s="99" t="s">
        <v>60</v>
      </c>
      <c r="D257" s="99" t="s">
        <v>69</v>
      </c>
      <c r="E257" s="99" t="s">
        <v>62</v>
      </c>
      <c r="F257" s="99">
        <v>70</v>
      </c>
      <c r="G257" s="99">
        <v>10</v>
      </c>
      <c r="H257" s="99" t="s">
        <v>63</v>
      </c>
    </row>
    <row r="258" spans="1:8">
      <c r="A258" s="99" t="s">
        <v>581</v>
      </c>
      <c r="B258" s="3">
        <v>43522</v>
      </c>
      <c r="C258" s="99" t="s">
        <v>71</v>
      </c>
      <c r="D258" s="99" t="s">
        <v>67</v>
      </c>
      <c r="E258" s="99" t="s">
        <v>14</v>
      </c>
      <c r="F258" s="99">
        <v>300</v>
      </c>
      <c r="G258" s="99">
        <v>1</v>
      </c>
      <c r="H258" s="99" t="s">
        <v>59</v>
      </c>
    </row>
    <row r="259" spans="1:8">
      <c r="A259" s="99" t="s">
        <v>582</v>
      </c>
      <c r="B259" s="3">
        <v>43525</v>
      </c>
      <c r="C259" s="99" t="s">
        <v>71</v>
      </c>
      <c r="D259" s="99" t="s">
        <v>61</v>
      </c>
      <c r="E259" s="99" t="s">
        <v>62</v>
      </c>
      <c r="F259" s="99">
        <v>90</v>
      </c>
      <c r="G259" s="99">
        <v>4</v>
      </c>
      <c r="H259" s="99" t="s">
        <v>59</v>
      </c>
    </row>
    <row r="260" spans="1:8">
      <c r="A260" s="99" t="s">
        <v>583</v>
      </c>
      <c r="B260" s="3">
        <v>43526</v>
      </c>
      <c r="C260" s="99" t="s">
        <v>66</v>
      </c>
      <c r="D260" s="99" t="s">
        <v>67</v>
      </c>
      <c r="E260" s="99" t="s">
        <v>58</v>
      </c>
      <c r="F260" s="99">
        <v>299</v>
      </c>
      <c r="G260" s="99">
        <v>3</v>
      </c>
      <c r="H260" s="99" t="s">
        <v>59</v>
      </c>
    </row>
    <row r="261" spans="1:8">
      <c r="A261" s="99" t="s">
        <v>584</v>
      </c>
      <c r="B261" s="3">
        <v>43530</v>
      </c>
      <c r="C261" s="99" t="s">
        <v>66</v>
      </c>
      <c r="D261" s="99" t="s">
        <v>61</v>
      </c>
      <c r="E261" s="99" t="s">
        <v>14</v>
      </c>
      <c r="F261" s="99">
        <v>300</v>
      </c>
      <c r="G261" s="99">
        <v>2</v>
      </c>
      <c r="H261" s="99" t="s">
        <v>59</v>
      </c>
    </row>
    <row r="262" spans="1:8">
      <c r="A262" s="99" t="s">
        <v>585</v>
      </c>
      <c r="B262" s="3">
        <v>43531</v>
      </c>
      <c r="C262" s="99" t="s">
        <v>64</v>
      </c>
      <c r="D262" s="99" t="s">
        <v>57</v>
      </c>
      <c r="E262" s="99" t="s">
        <v>58</v>
      </c>
      <c r="F262" s="99">
        <v>399</v>
      </c>
      <c r="G262" s="99">
        <v>3</v>
      </c>
      <c r="H262" s="99" t="s">
        <v>63</v>
      </c>
    </row>
    <row r="263" spans="1:8">
      <c r="A263" s="99" t="s">
        <v>586</v>
      </c>
      <c r="B263" s="3">
        <v>43535</v>
      </c>
      <c r="C263" s="99" t="s">
        <v>60</v>
      </c>
      <c r="D263" s="99" t="s">
        <v>67</v>
      </c>
      <c r="E263" s="99" t="s">
        <v>14</v>
      </c>
      <c r="F263" s="99">
        <v>300</v>
      </c>
      <c r="G263" s="99">
        <v>1</v>
      </c>
      <c r="H263" s="99" t="s">
        <v>63</v>
      </c>
    </row>
    <row r="264" spans="1:8">
      <c r="A264" s="99" t="s">
        <v>587</v>
      </c>
      <c r="B264" s="3">
        <v>43537</v>
      </c>
      <c r="C264" s="99" t="s">
        <v>66</v>
      </c>
      <c r="D264" s="99" t="s">
        <v>69</v>
      </c>
      <c r="E264" s="99" t="s">
        <v>62</v>
      </c>
      <c r="F264" s="99">
        <v>70</v>
      </c>
      <c r="G264" s="99">
        <v>10</v>
      </c>
      <c r="H264" s="99" t="s">
        <v>59</v>
      </c>
    </row>
    <row r="265" spans="1:8">
      <c r="A265" s="99" t="s">
        <v>588</v>
      </c>
      <c r="B265" s="3">
        <v>43540</v>
      </c>
      <c r="C265" s="99" t="s">
        <v>74</v>
      </c>
      <c r="D265" s="99" t="s">
        <v>69</v>
      </c>
      <c r="E265" s="99" t="s">
        <v>62</v>
      </c>
      <c r="F265" s="99">
        <v>40</v>
      </c>
      <c r="G265" s="99">
        <v>2</v>
      </c>
      <c r="H265" s="99" t="s">
        <v>59</v>
      </c>
    </row>
    <row r="266" spans="1:8">
      <c r="A266" s="99" t="s">
        <v>589</v>
      </c>
      <c r="B266" s="3">
        <v>43544</v>
      </c>
      <c r="C266" s="99" t="s">
        <v>77</v>
      </c>
      <c r="D266" s="99" t="s">
        <v>57</v>
      </c>
      <c r="E266" s="99" t="s">
        <v>62</v>
      </c>
      <c r="F266" s="99">
        <v>40</v>
      </c>
      <c r="G266" s="99">
        <v>2</v>
      </c>
      <c r="H266" s="99" t="s">
        <v>63</v>
      </c>
    </row>
    <row r="267" spans="1:8">
      <c r="A267" s="99" t="s">
        <v>590</v>
      </c>
      <c r="B267" s="3">
        <v>43545</v>
      </c>
      <c r="C267" s="99" t="s">
        <v>78</v>
      </c>
      <c r="D267" s="99" t="s">
        <v>67</v>
      </c>
      <c r="E267" s="99" t="s">
        <v>14</v>
      </c>
      <c r="F267" s="99">
        <v>250</v>
      </c>
      <c r="G267" s="99">
        <v>2</v>
      </c>
      <c r="H267" s="99" t="s">
        <v>63</v>
      </c>
    </row>
    <row r="268" spans="1:8">
      <c r="A268" s="99" t="s">
        <v>591</v>
      </c>
      <c r="B268" s="3">
        <v>43546</v>
      </c>
      <c r="C268" s="99" t="s">
        <v>79</v>
      </c>
      <c r="D268" s="99" t="s">
        <v>69</v>
      </c>
      <c r="E268" s="99" t="s">
        <v>62</v>
      </c>
      <c r="F268" s="99">
        <v>90</v>
      </c>
      <c r="G268" s="99">
        <v>7</v>
      </c>
      <c r="H268" s="99" t="s">
        <v>59</v>
      </c>
    </row>
    <row r="269" spans="1:8">
      <c r="A269" s="99" t="s">
        <v>592</v>
      </c>
      <c r="B269" s="3">
        <v>43548</v>
      </c>
      <c r="C269" s="99" t="s">
        <v>70</v>
      </c>
      <c r="D269" s="99" t="s">
        <v>67</v>
      </c>
      <c r="E269" s="99" t="s">
        <v>62</v>
      </c>
      <c r="F269" s="99">
        <v>90</v>
      </c>
      <c r="G269" s="99">
        <v>1</v>
      </c>
      <c r="H269" s="99" t="s">
        <v>63</v>
      </c>
    </row>
    <row r="270" spans="1:8">
      <c r="A270" s="99" t="s">
        <v>593</v>
      </c>
      <c r="B270" s="3">
        <v>43549</v>
      </c>
      <c r="C270" s="99" t="s">
        <v>66</v>
      </c>
      <c r="D270" s="99" t="s">
        <v>67</v>
      </c>
      <c r="E270" s="99" t="s">
        <v>62</v>
      </c>
      <c r="F270" s="99">
        <v>90</v>
      </c>
      <c r="G270" s="99">
        <v>2</v>
      </c>
      <c r="H270" s="99" t="s">
        <v>59</v>
      </c>
    </row>
    <row r="271" spans="1:8">
      <c r="A271" s="99" t="s">
        <v>594</v>
      </c>
      <c r="B271" s="3">
        <v>43551</v>
      </c>
      <c r="C271" s="99" t="s">
        <v>73</v>
      </c>
      <c r="D271" s="99" t="s">
        <v>69</v>
      </c>
      <c r="E271" s="99" t="s">
        <v>62</v>
      </c>
      <c r="F271" s="99">
        <v>90</v>
      </c>
      <c r="G271" s="99">
        <v>5</v>
      </c>
      <c r="H271" s="99" t="s">
        <v>59</v>
      </c>
    </row>
    <row r="272" spans="1:8">
      <c r="A272" s="99" t="s">
        <v>595</v>
      </c>
      <c r="B272" s="3">
        <v>43558</v>
      </c>
      <c r="C272" s="99" t="s">
        <v>66</v>
      </c>
      <c r="D272" s="99" t="s">
        <v>61</v>
      </c>
      <c r="E272" s="99" t="s">
        <v>76</v>
      </c>
      <c r="F272" s="99">
        <v>250</v>
      </c>
      <c r="G272" s="99">
        <v>2</v>
      </c>
      <c r="H272" s="99" t="s">
        <v>63</v>
      </c>
    </row>
    <row r="273" spans="1:8">
      <c r="A273" s="99" t="s">
        <v>596</v>
      </c>
      <c r="B273" s="3">
        <v>43560</v>
      </c>
      <c r="C273" s="99" t="s">
        <v>66</v>
      </c>
      <c r="D273" s="99" t="s">
        <v>69</v>
      </c>
      <c r="E273" s="99" t="s">
        <v>62</v>
      </c>
      <c r="F273" s="99">
        <v>70</v>
      </c>
      <c r="G273" s="99">
        <v>7</v>
      </c>
      <c r="H273" s="99" t="s">
        <v>59</v>
      </c>
    </row>
    <row r="274" spans="1:8">
      <c r="A274" s="99" t="s">
        <v>597</v>
      </c>
      <c r="B274" s="3">
        <v>43563</v>
      </c>
      <c r="C274" s="99" t="s">
        <v>64</v>
      </c>
      <c r="D274" s="99" t="s">
        <v>67</v>
      </c>
      <c r="E274" s="99" t="s">
        <v>14</v>
      </c>
      <c r="F274" s="99">
        <v>250</v>
      </c>
      <c r="G274" s="99">
        <v>2</v>
      </c>
      <c r="H274" s="99" t="s">
        <v>63</v>
      </c>
    </row>
    <row r="275" spans="1:8">
      <c r="A275" s="99" t="s">
        <v>598</v>
      </c>
      <c r="B275" s="3">
        <v>43564</v>
      </c>
      <c r="C275" s="99" t="s">
        <v>60</v>
      </c>
      <c r="D275" s="99" t="s">
        <v>67</v>
      </c>
      <c r="E275" s="99" t="s">
        <v>14</v>
      </c>
      <c r="F275" s="99">
        <v>300</v>
      </c>
      <c r="G275" s="99">
        <v>2</v>
      </c>
      <c r="H275" s="99" t="s">
        <v>63</v>
      </c>
    </row>
    <row r="276" spans="1:8">
      <c r="A276" s="99" t="s">
        <v>599</v>
      </c>
      <c r="B276" s="3">
        <v>43565</v>
      </c>
      <c r="C276" s="99" t="s">
        <v>71</v>
      </c>
      <c r="D276" s="99" t="s">
        <v>61</v>
      </c>
      <c r="E276" s="99" t="s">
        <v>76</v>
      </c>
      <c r="F276" s="99">
        <v>250</v>
      </c>
      <c r="G276" s="99">
        <v>2</v>
      </c>
      <c r="H276" s="99" t="s">
        <v>63</v>
      </c>
    </row>
    <row r="277" spans="1:8">
      <c r="A277" s="99" t="s">
        <v>600</v>
      </c>
      <c r="B277" s="3">
        <v>43567</v>
      </c>
      <c r="C277" s="99" t="s">
        <v>65</v>
      </c>
      <c r="D277" s="99" t="s">
        <v>67</v>
      </c>
      <c r="E277" s="99" t="s">
        <v>76</v>
      </c>
      <c r="F277" s="99">
        <v>250</v>
      </c>
      <c r="G277" s="99">
        <v>3</v>
      </c>
      <c r="H277" s="99" t="s">
        <v>63</v>
      </c>
    </row>
    <row r="278" spans="1:8">
      <c r="A278" s="99" t="s">
        <v>601</v>
      </c>
      <c r="B278" s="3">
        <v>43567</v>
      </c>
      <c r="C278" s="99" t="s">
        <v>65</v>
      </c>
      <c r="D278" s="99" t="s">
        <v>67</v>
      </c>
      <c r="E278" s="99" t="s">
        <v>62</v>
      </c>
      <c r="F278" s="99">
        <v>40</v>
      </c>
      <c r="G278" s="99">
        <v>6</v>
      </c>
      <c r="H278" s="99" t="s">
        <v>63</v>
      </c>
    </row>
    <row r="279" spans="1:8">
      <c r="A279" s="99" t="s">
        <v>602</v>
      </c>
      <c r="B279" s="3">
        <v>43571</v>
      </c>
      <c r="C279" s="99" t="s">
        <v>79</v>
      </c>
      <c r="D279" s="99" t="s">
        <v>69</v>
      </c>
      <c r="E279" s="99" t="s">
        <v>62</v>
      </c>
      <c r="F279" s="99">
        <v>90</v>
      </c>
      <c r="G279" s="99">
        <v>4</v>
      </c>
      <c r="H279" s="99" t="s">
        <v>59</v>
      </c>
    </row>
    <row r="280" spans="1:8">
      <c r="A280" s="99" t="s">
        <v>603</v>
      </c>
      <c r="B280" s="3">
        <v>43571</v>
      </c>
      <c r="C280" s="99" t="s">
        <v>73</v>
      </c>
      <c r="D280" s="99" t="s">
        <v>57</v>
      </c>
      <c r="E280" s="99" t="s">
        <v>14</v>
      </c>
      <c r="F280" s="99">
        <v>190</v>
      </c>
      <c r="G280" s="99">
        <v>1</v>
      </c>
      <c r="H280" s="99" t="s">
        <v>59</v>
      </c>
    </row>
    <row r="281" spans="1:8">
      <c r="A281" s="99" t="s">
        <v>604</v>
      </c>
      <c r="B281" s="3">
        <v>43572</v>
      </c>
      <c r="C281" s="99" t="s">
        <v>73</v>
      </c>
      <c r="D281" s="99" t="s">
        <v>57</v>
      </c>
      <c r="E281" s="99" t="s">
        <v>76</v>
      </c>
      <c r="F281" s="99">
        <v>250</v>
      </c>
      <c r="G281" s="99">
        <v>2</v>
      </c>
      <c r="H281" s="99" t="s">
        <v>59</v>
      </c>
    </row>
    <row r="282" spans="1:8">
      <c r="A282" s="99" t="s">
        <v>605</v>
      </c>
      <c r="B282" s="3">
        <v>43573</v>
      </c>
      <c r="C282" s="99" t="s">
        <v>72</v>
      </c>
      <c r="D282" s="99" t="s">
        <v>69</v>
      </c>
      <c r="E282" s="99" t="s">
        <v>62</v>
      </c>
      <c r="F282" s="99">
        <v>70</v>
      </c>
      <c r="G282" s="99">
        <v>1</v>
      </c>
      <c r="H282" s="99" t="s">
        <v>59</v>
      </c>
    </row>
    <row r="283" spans="1:8">
      <c r="A283" s="99" t="s">
        <v>606</v>
      </c>
      <c r="B283" s="3">
        <v>43574</v>
      </c>
      <c r="C283" s="99" t="s">
        <v>60</v>
      </c>
      <c r="D283" s="99" t="s">
        <v>57</v>
      </c>
      <c r="E283" s="99" t="s">
        <v>14</v>
      </c>
      <c r="F283" s="99">
        <v>300</v>
      </c>
      <c r="G283" s="99">
        <v>1</v>
      </c>
      <c r="H283" s="99" t="s">
        <v>63</v>
      </c>
    </row>
    <row r="284" spans="1:8">
      <c r="A284" s="99" t="s">
        <v>607</v>
      </c>
      <c r="B284" s="3">
        <v>43575</v>
      </c>
      <c r="C284" s="99" t="s">
        <v>75</v>
      </c>
      <c r="D284" s="99" t="s">
        <v>67</v>
      </c>
      <c r="E284" s="99" t="s">
        <v>58</v>
      </c>
      <c r="F284" s="99">
        <v>299</v>
      </c>
      <c r="G284" s="99">
        <v>2</v>
      </c>
      <c r="H284" s="99" t="s">
        <v>59</v>
      </c>
    </row>
    <row r="285" spans="1:8">
      <c r="A285" s="99" t="s">
        <v>608</v>
      </c>
      <c r="B285" s="3">
        <v>43578</v>
      </c>
      <c r="C285" s="99" t="s">
        <v>72</v>
      </c>
      <c r="D285" s="99" t="s">
        <v>67</v>
      </c>
      <c r="E285" s="99" t="s">
        <v>62</v>
      </c>
      <c r="F285" s="99">
        <v>40</v>
      </c>
      <c r="G285" s="99">
        <v>5</v>
      </c>
      <c r="H285" s="99" t="s">
        <v>59</v>
      </c>
    </row>
    <row r="286" spans="1:8">
      <c r="A286" s="99" t="s">
        <v>609</v>
      </c>
      <c r="B286" s="3">
        <v>43580</v>
      </c>
      <c r="C286" s="99" t="s">
        <v>72</v>
      </c>
      <c r="D286" s="99" t="s">
        <v>57</v>
      </c>
      <c r="E286" s="99" t="s">
        <v>62</v>
      </c>
      <c r="F286" s="99">
        <v>90</v>
      </c>
      <c r="G286" s="99">
        <v>3</v>
      </c>
      <c r="H286" s="99" t="s">
        <v>63</v>
      </c>
    </row>
    <row r="287" spans="1:8">
      <c r="A287" s="99" t="s">
        <v>610</v>
      </c>
      <c r="B287" s="3">
        <v>43584</v>
      </c>
      <c r="C287" s="99" t="s">
        <v>71</v>
      </c>
      <c r="D287" s="99" t="s">
        <v>61</v>
      </c>
      <c r="E287" s="99" t="s">
        <v>76</v>
      </c>
      <c r="F287" s="99">
        <v>250</v>
      </c>
      <c r="G287" s="99">
        <v>2</v>
      </c>
      <c r="H287" s="99" t="s">
        <v>63</v>
      </c>
    </row>
    <row r="288" spans="1:8">
      <c r="A288" s="99" t="s">
        <v>611</v>
      </c>
      <c r="B288" s="3">
        <v>43585</v>
      </c>
      <c r="C288" s="99" t="s">
        <v>60</v>
      </c>
      <c r="D288" s="99" t="s">
        <v>57</v>
      </c>
      <c r="E288" s="99" t="s">
        <v>58</v>
      </c>
      <c r="F288" s="99">
        <v>499</v>
      </c>
      <c r="G288" s="99">
        <v>2</v>
      </c>
      <c r="H288" s="99" t="s">
        <v>63</v>
      </c>
    </row>
    <row r="289" spans="1:8">
      <c r="A289" s="99" t="s">
        <v>612</v>
      </c>
      <c r="B289" s="3">
        <v>43586</v>
      </c>
      <c r="C289" s="99" t="s">
        <v>66</v>
      </c>
      <c r="D289" s="99" t="s">
        <v>67</v>
      </c>
      <c r="E289" s="99" t="s">
        <v>62</v>
      </c>
      <c r="F289" s="99">
        <v>90</v>
      </c>
      <c r="G289" s="99">
        <v>2</v>
      </c>
      <c r="H289" s="99" t="s">
        <v>59</v>
      </c>
    </row>
    <row r="290" spans="1:8">
      <c r="A290" s="99" t="s">
        <v>613</v>
      </c>
      <c r="B290" s="3">
        <v>43586</v>
      </c>
      <c r="C290" s="99" t="s">
        <v>66</v>
      </c>
      <c r="D290" s="99" t="s">
        <v>61</v>
      </c>
      <c r="E290" s="99" t="s">
        <v>76</v>
      </c>
      <c r="F290" s="99">
        <v>250</v>
      </c>
      <c r="G290" s="99">
        <v>2</v>
      </c>
      <c r="H290" s="99" t="s">
        <v>63</v>
      </c>
    </row>
    <row r="291" spans="1:8">
      <c r="A291" s="99" t="s">
        <v>614</v>
      </c>
      <c r="B291" s="3">
        <v>43589</v>
      </c>
      <c r="C291" s="99" t="s">
        <v>73</v>
      </c>
      <c r="D291" s="99" t="s">
        <v>67</v>
      </c>
      <c r="E291" s="99" t="s">
        <v>62</v>
      </c>
      <c r="F291" s="99">
        <v>90</v>
      </c>
      <c r="G291" s="99">
        <v>4</v>
      </c>
      <c r="H291" s="99" t="s">
        <v>59</v>
      </c>
    </row>
    <row r="292" spans="1:8">
      <c r="A292" s="99" t="s">
        <v>615</v>
      </c>
      <c r="B292" s="3">
        <v>43591</v>
      </c>
      <c r="C292" s="99" t="s">
        <v>60</v>
      </c>
      <c r="D292" s="99" t="s">
        <v>57</v>
      </c>
      <c r="E292" s="99" t="s">
        <v>58</v>
      </c>
      <c r="F292" s="99">
        <v>499</v>
      </c>
      <c r="G292" s="99">
        <v>2</v>
      </c>
      <c r="H292" s="99" t="s">
        <v>63</v>
      </c>
    </row>
    <row r="293" spans="1:8">
      <c r="A293" s="99" t="s">
        <v>616</v>
      </c>
      <c r="B293" s="3">
        <v>43592</v>
      </c>
      <c r="C293" s="99" t="s">
        <v>78</v>
      </c>
      <c r="D293" s="99" t="s">
        <v>69</v>
      </c>
      <c r="E293" s="99" t="s">
        <v>62</v>
      </c>
      <c r="F293" s="99">
        <v>40</v>
      </c>
      <c r="G293" s="99">
        <v>6</v>
      </c>
      <c r="H293" s="99" t="s">
        <v>59</v>
      </c>
    </row>
    <row r="294" spans="1:8">
      <c r="A294" s="99" t="s">
        <v>617</v>
      </c>
      <c r="B294" s="3">
        <v>43592</v>
      </c>
      <c r="C294" s="99" t="s">
        <v>70</v>
      </c>
      <c r="D294" s="99" t="s">
        <v>67</v>
      </c>
      <c r="E294" s="99" t="s">
        <v>58</v>
      </c>
      <c r="F294" s="99">
        <v>499</v>
      </c>
      <c r="G294" s="99">
        <v>1</v>
      </c>
      <c r="H294" s="99" t="s">
        <v>63</v>
      </c>
    </row>
    <row r="295" spans="1:8">
      <c r="A295" s="99" t="s">
        <v>618</v>
      </c>
      <c r="B295" s="3">
        <v>43593</v>
      </c>
      <c r="C295" s="99" t="s">
        <v>74</v>
      </c>
      <c r="D295" s="99" t="s">
        <v>57</v>
      </c>
      <c r="E295" s="99" t="s">
        <v>62</v>
      </c>
      <c r="F295" s="99">
        <v>40</v>
      </c>
      <c r="G295" s="99">
        <v>1</v>
      </c>
      <c r="H295" s="99" t="s">
        <v>59</v>
      </c>
    </row>
    <row r="296" spans="1:8">
      <c r="A296" s="99" t="s">
        <v>619</v>
      </c>
      <c r="B296" s="3">
        <v>43600</v>
      </c>
      <c r="C296" s="99" t="s">
        <v>70</v>
      </c>
      <c r="D296" s="99" t="s">
        <v>67</v>
      </c>
      <c r="E296" s="99" t="s">
        <v>58</v>
      </c>
      <c r="F296" s="99">
        <v>499</v>
      </c>
      <c r="G296" s="99">
        <v>2</v>
      </c>
      <c r="H296" s="99" t="s">
        <v>59</v>
      </c>
    </row>
    <row r="297" spans="1:8">
      <c r="A297" s="99" t="s">
        <v>620</v>
      </c>
      <c r="B297" s="3">
        <v>43601</v>
      </c>
      <c r="C297" s="99" t="s">
        <v>75</v>
      </c>
      <c r="D297" s="99" t="s">
        <v>57</v>
      </c>
      <c r="E297" s="99" t="s">
        <v>14</v>
      </c>
      <c r="F297" s="99">
        <v>250</v>
      </c>
      <c r="G297" s="99">
        <v>1</v>
      </c>
      <c r="H297" s="99" t="s">
        <v>59</v>
      </c>
    </row>
    <row r="298" spans="1:8">
      <c r="A298" s="99" t="s">
        <v>621</v>
      </c>
      <c r="B298" s="3">
        <v>43602</v>
      </c>
      <c r="C298" s="99" t="s">
        <v>72</v>
      </c>
      <c r="D298" s="99" t="s">
        <v>67</v>
      </c>
      <c r="E298" s="99" t="s">
        <v>14</v>
      </c>
      <c r="F298" s="99">
        <v>250</v>
      </c>
      <c r="G298" s="99">
        <v>2</v>
      </c>
      <c r="H298" s="99" t="s">
        <v>59</v>
      </c>
    </row>
    <row r="299" spans="1:8">
      <c r="A299" s="99" t="s">
        <v>622</v>
      </c>
      <c r="B299" s="3">
        <v>43602</v>
      </c>
      <c r="C299" s="99" t="s">
        <v>70</v>
      </c>
      <c r="D299" s="99" t="s">
        <v>61</v>
      </c>
      <c r="E299" s="99" t="s">
        <v>76</v>
      </c>
      <c r="F299" s="99">
        <v>190</v>
      </c>
      <c r="G299" s="99">
        <v>3</v>
      </c>
      <c r="H299" s="99" t="s">
        <v>63</v>
      </c>
    </row>
    <row r="300" spans="1:8">
      <c r="A300" s="99" t="s">
        <v>623</v>
      </c>
      <c r="B300" s="3">
        <v>43603</v>
      </c>
      <c r="C300" s="99" t="s">
        <v>64</v>
      </c>
      <c r="D300" s="99" t="s">
        <v>57</v>
      </c>
      <c r="E300" s="99" t="s">
        <v>14</v>
      </c>
      <c r="F300" s="99">
        <v>250</v>
      </c>
      <c r="G300" s="99">
        <v>1</v>
      </c>
      <c r="H300" s="99" t="s">
        <v>63</v>
      </c>
    </row>
    <row r="301" spans="1:8">
      <c r="A301" s="99" t="s">
        <v>624</v>
      </c>
      <c r="B301" s="3">
        <v>43604</v>
      </c>
      <c r="C301" s="99" t="s">
        <v>71</v>
      </c>
      <c r="D301" s="99" t="s">
        <v>61</v>
      </c>
      <c r="E301" s="99" t="s">
        <v>76</v>
      </c>
      <c r="F301" s="99">
        <v>190</v>
      </c>
      <c r="G301" s="99">
        <v>2</v>
      </c>
      <c r="H301" s="99" t="s">
        <v>63</v>
      </c>
    </row>
    <row r="302" spans="1:8">
      <c r="A302" s="99" t="s">
        <v>625</v>
      </c>
      <c r="B302" s="3">
        <v>43604</v>
      </c>
      <c r="C302" s="99" t="s">
        <v>73</v>
      </c>
      <c r="D302" s="99" t="s">
        <v>67</v>
      </c>
      <c r="E302" s="99" t="s">
        <v>62</v>
      </c>
      <c r="F302" s="99">
        <v>40</v>
      </c>
      <c r="G302" s="99">
        <v>1</v>
      </c>
      <c r="H302" s="99" t="s">
        <v>59</v>
      </c>
    </row>
    <row r="303" spans="1:8">
      <c r="A303" s="99" t="s">
        <v>626</v>
      </c>
      <c r="B303" s="3">
        <v>43605</v>
      </c>
      <c r="C303" s="99" t="s">
        <v>77</v>
      </c>
      <c r="D303" s="99" t="s">
        <v>57</v>
      </c>
      <c r="E303" s="99" t="s">
        <v>62</v>
      </c>
      <c r="F303" s="99">
        <v>40</v>
      </c>
      <c r="G303" s="99">
        <v>6</v>
      </c>
      <c r="H303" s="99" t="s">
        <v>59</v>
      </c>
    </row>
    <row r="304" spans="1:8">
      <c r="A304" s="99" t="s">
        <v>627</v>
      </c>
      <c r="B304" s="3">
        <v>43605</v>
      </c>
      <c r="C304" s="99" t="s">
        <v>77</v>
      </c>
      <c r="D304" s="99" t="s">
        <v>57</v>
      </c>
      <c r="E304" s="99" t="s">
        <v>14</v>
      </c>
      <c r="F304" s="99">
        <v>250</v>
      </c>
      <c r="G304" s="99">
        <v>2</v>
      </c>
      <c r="H304" s="99" t="s">
        <v>63</v>
      </c>
    </row>
    <row r="305" spans="1:8">
      <c r="A305" s="99" t="s">
        <v>628</v>
      </c>
      <c r="B305" s="3">
        <v>43609</v>
      </c>
      <c r="C305" s="99" t="s">
        <v>78</v>
      </c>
      <c r="D305" s="99" t="s">
        <v>61</v>
      </c>
      <c r="E305" s="99" t="s">
        <v>58</v>
      </c>
      <c r="F305" s="99">
        <v>299</v>
      </c>
      <c r="G305" s="99">
        <v>2</v>
      </c>
      <c r="H305" s="99" t="s">
        <v>63</v>
      </c>
    </row>
    <row r="306" spans="1:8">
      <c r="A306" s="99" t="s">
        <v>629</v>
      </c>
      <c r="B306" s="3">
        <v>43613</v>
      </c>
      <c r="C306" s="99" t="s">
        <v>66</v>
      </c>
      <c r="D306" s="99" t="s">
        <v>61</v>
      </c>
      <c r="E306" s="99" t="s">
        <v>62</v>
      </c>
      <c r="F306" s="99">
        <v>90</v>
      </c>
      <c r="G306" s="99">
        <v>2</v>
      </c>
      <c r="H306" s="99" t="s">
        <v>59</v>
      </c>
    </row>
    <row r="307" spans="1:8">
      <c r="A307" s="99" t="s">
        <v>630</v>
      </c>
      <c r="B307" s="3">
        <v>43616</v>
      </c>
      <c r="C307" s="99" t="s">
        <v>70</v>
      </c>
      <c r="D307" s="99" t="s">
        <v>69</v>
      </c>
      <c r="E307" s="99" t="s">
        <v>62</v>
      </c>
      <c r="F307" s="99">
        <v>90</v>
      </c>
      <c r="G307" s="99">
        <v>7</v>
      </c>
      <c r="H307" s="99" t="s">
        <v>59</v>
      </c>
    </row>
    <row r="308" spans="1:8">
      <c r="A308" s="99" t="s">
        <v>631</v>
      </c>
      <c r="B308" s="3">
        <v>43618</v>
      </c>
      <c r="C308" s="99" t="s">
        <v>60</v>
      </c>
      <c r="D308" s="99" t="s">
        <v>61</v>
      </c>
      <c r="E308" s="99" t="s">
        <v>14</v>
      </c>
      <c r="F308" s="99">
        <v>300</v>
      </c>
      <c r="G308" s="99">
        <v>1</v>
      </c>
      <c r="H308" s="99" t="s">
        <v>63</v>
      </c>
    </row>
    <row r="309" spans="1:8">
      <c r="A309" s="99" t="s">
        <v>632</v>
      </c>
      <c r="B309" s="3">
        <v>43619</v>
      </c>
      <c r="C309" s="99" t="s">
        <v>70</v>
      </c>
      <c r="D309" s="99" t="s">
        <v>69</v>
      </c>
      <c r="E309" s="99" t="s">
        <v>14</v>
      </c>
      <c r="F309" s="99">
        <v>250</v>
      </c>
      <c r="G309" s="99">
        <v>1</v>
      </c>
      <c r="H309" s="99" t="s">
        <v>59</v>
      </c>
    </row>
    <row r="310" spans="1:8">
      <c r="A310" s="99" t="s">
        <v>633</v>
      </c>
      <c r="B310" s="3">
        <v>43620</v>
      </c>
      <c r="C310" s="99" t="s">
        <v>77</v>
      </c>
      <c r="D310" s="99" t="s">
        <v>67</v>
      </c>
      <c r="E310" s="99" t="s">
        <v>76</v>
      </c>
      <c r="F310" s="99">
        <v>250</v>
      </c>
      <c r="G310" s="99">
        <v>3</v>
      </c>
      <c r="H310" s="99" t="s">
        <v>63</v>
      </c>
    </row>
    <row r="311" spans="1:8">
      <c r="A311" s="99" t="s">
        <v>634</v>
      </c>
      <c r="B311" s="3">
        <v>43621</v>
      </c>
      <c r="C311" s="99" t="s">
        <v>60</v>
      </c>
      <c r="D311" s="99" t="s">
        <v>57</v>
      </c>
      <c r="E311" s="99" t="s">
        <v>14</v>
      </c>
      <c r="F311" s="99">
        <v>250</v>
      </c>
      <c r="G311" s="99">
        <v>2</v>
      </c>
      <c r="H311" s="99" t="s">
        <v>63</v>
      </c>
    </row>
    <row r="312" spans="1:8">
      <c r="A312" s="99" t="s">
        <v>635</v>
      </c>
      <c r="B312" s="3">
        <v>43623</v>
      </c>
      <c r="C312" s="99" t="s">
        <v>65</v>
      </c>
      <c r="D312" s="99" t="s">
        <v>61</v>
      </c>
      <c r="E312" s="99" t="s">
        <v>62</v>
      </c>
      <c r="F312" s="99">
        <v>90</v>
      </c>
      <c r="G312" s="99">
        <v>1</v>
      </c>
      <c r="H312" s="99" t="s">
        <v>63</v>
      </c>
    </row>
    <row r="313" spans="1:8">
      <c r="A313" s="99" t="s">
        <v>636</v>
      </c>
      <c r="B313" s="3">
        <v>43623</v>
      </c>
      <c r="C313" s="99" t="s">
        <v>78</v>
      </c>
      <c r="D313" s="99" t="s">
        <v>69</v>
      </c>
      <c r="E313" s="99" t="s">
        <v>62</v>
      </c>
      <c r="F313" s="99">
        <v>70</v>
      </c>
      <c r="G313" s="99">
        <v>2</v>
      </c>
      <c r="H313" s="99" t="s">
        <v>59</v>
      </c>
    </row>
    <row r="314" spans="1:8">
      <c r="A314" s="99" t="s">
        <v>637</v>
      </c>
      <c r="B314" s="3">
        <v>43625</v>
      </c>
      <c r="C314" s="99" t="s">
        <v>78</v>
      </c>
      <c r="D314" s="99" t="s">
        <v>69</v>
      </c>
      <c r="E314" s="99" t="s">
        <v>76</v>
      </c>
      <c r="F314" s="99">
        <v>300</v>
      </c>
      <c r="G314" s="99">
        <v>1</v>
      </c>
      <c r="H314" s="99" t="s">
        <v>63</v>
      </c>
    </row>
    <row r="315" spans="1:8">
      <c r="A315" s="99" t="s">
        <v>638</v>
      </c>
      <c r="B315" s="3">
        <v>43627</v>
      </c>
      <c r="C315" s="99" t="s">
        <v>66</v>
      </c>
      <c r="D315" s="99" t="s">
        <v>61</v>
      </c>
      <c r="E315" s="99" t="s">
        <v>76</v>
      </c>
      <c r="F315" s="99">
        <v>250</v>
      </c>
      <c r="G315" s="99">
        <v>2</v>
      </c>
      <c r="H315" s="99" t="s">
        <v>63</v>
      </c>
    </row>
    <row r="316" spans="1:8">
      <c r="A316" s="99" t="s">
        <v>639</v>
      </c>
      <c r="B316" s="3">
        <v>43628</v>
      </c>
      <c r="C316" s="99" t="s">
        <v>64</v>
      </c>
      <c r="D316" s="99" t="s">
        <v>61</v>
      </c>
      <c r="E316" s="99" t="s">
        <v>76</v>
      </c>
      <c r="F316" s="99">
        <v>250</v>
      </c>
      <c r="G316" s="99">
        <v>2</v>
      </c>
      <c r="H316" s="99" t="s">
        <v>59</v>
      </c>
    </row>
    <row r="317" spans="1:8">
      <c r="A317" s="99" t="s">
        <v>640</v>
      </c>
      <c r="B317" s="3">
        <v>43631</v>
      </c>
      <c r="C317" s="99" t="s">
        <v>70</v>
      </c>
      <c r="D317" s="99" t="s">
        <v>61</v>
      </c>
      <c r="E317" s="99" t="s">
        <v>14</v>
      </c>
      <c r="F317" s="99">
        <v>250</v>
      </c>
      <c r="G317" s="99">
        <v>1</v>
      </c>
      <c r="H317" s="99" t="s">
        <v>63</v>
      </c>
    </row>
    <row r="318" spans="1:8">
      <c r="A318" s="99" t="s">
        <v>641</v>
      </c>
      <c r="B318" s="3">
        <v>43634</v>
      </c>
      <c r="C318" s="99" t="s">
        <v>71</v>
      </c>
      <c r="D318" s="99" t="s">
        <v>61</v>
      </c>
      <c r="E318" s="99" t="s">
        <v>58</v>
      </c>
      <c r="F318" s="99">
        <v>499</v>
      </c>
      <c r="G318" s="99">
        <v>1</v>
      </c>
      <c r="H318" s="99" t="s">
        <v>59</v>
      </c>
    </row>
    <row r="319" spans="1:8">
      <c r="A319" s="99" t="s">
        <v>642</v>
      </c>
      <c r="B319" s="3">
        <v>43636</v>
      </c>
      <c r="C319" s="99" t="s">
        <v>77</v>
      </c>
      <c r="D319" s="99" t="s">
        <v>67</v>
      </c>
      <c r="E319" s="99" t="s">
        <v>58</v>
      </c>
      <c r="F319" s="99">
        <v>499</v>
      </c>
      <c r="G319" s="99">
        <v>2</v>
      </c>
      <c r="H319" s="99" t="s">
        <v>63</v>
      </c>
    </row>
    <row r="320" spans="1:8">
      <c r="A320" s="99" t="s">
        <v>643</v>
      </c>
      <c r="B320" s="3">
        <v>43638</v>
      </c>
      <c r="C320" s="99" t="s">
        <v>64</v>
      </c>
      <c r="D320" s="99" t="s">
        <v>67</v>
      </c>
      <c r="E320" s="99" t="s">
        <v>14</v>
      </c>
      <c r="F320" s="99">
        <v>300</v>
      </c>
      <c r="G320" s="99">
        <v>2</v>
      </c>
      <c r="H320" s="99" t="s">
        <v>59</v>
      </c>
    </row>
    <row r="321" spans="1:8">
      <c r="A321" s="99" t="s">
        <v>644</v>
      </c>
      <c r="B321" s="3">
        <v>43639</v>
      </c>
      <c r="C321" s="99" t="s">
        <v>66</v>
      </c>
      <c r="D321" s="99" t="s">
        <v>69</v>
      </c>
      <c r="E321" s="99" t="s">
        <v>62</v>
      </c>
      <c r="F321" s="99">
        <v>70</v>
      </c>
      <c r="G321" s="99">
        <v>2</v>
      </c>
      <c r="H321" s="99" t="s">
        <v>59</v>
      </c>
    </row>
    <row r="322" spans="1:8">
      <c r="A322" s="99" t="s">
        <v>645</v>
      </c>
      <c r="B322" s="3">
        <v>43640</v>
      </c>
      <c r="C322" s="99" t="s">
        <v>64</v>
      </c>
      <c r="D322" s="99" t="s">
        <v>61</v>
      </c>
      <c r="E322" s="99" t="s">
        <v>76</v>
      </c>
      <c r="F322" s="99">
        <v>190</v>
      </c>
      <c r="G322" s="99">
        <v>2</v>
      </c>
      <c r="H322" s="99" t="s">
        <v>59</v>
      </c>
    </row>
    <row r="323" spans="1:8">
      <c r="A323" s="99" t="s">
        <v>646</v>
      </c>
      <c r="B323" s="3">
        <v>43641</v>
      </c>
      <c r="C323" s="99" t="s">
        <v>77</v>
      </c>
      <c r="D323" s="99" t="s">
        <v>67</v>
      </c>
      <c r="E323" s="99" t="s">
        <v>14</v>
      </c>
      <c r="F323" s="99">
        <v>250</v>
      </c>
      <c r="G323" s="99">
        <v>2</v>
      </c>
      <c r="H323" s="99" t="s">
        <v>63</v>
      </c>
    </row>
    <row r="324" spans="1:8">
      <c r="A324" s="99" t="s">
        <v>647</v>
      </c>
      <c r="B324" s="3">
        <v>43644</v>
      </c>
      <c r="C324" s="99" t="s">
        <v>60</v>
      </c>
      <c r="D324" s="99" t="s">
        <v>57</v>
      </c>
      <c r="E324" s="99" t="s">
        <v>14</v>
      </c>
      <c r="F324" s="99">
        <v>250</v>
      </c>
      <c r="G324" s="99">
        <v>2</v>
      </c>
      <c r="H324" s="99" t="s">
        <v>63</v>
      </c>
    </row>
    <row r="325" spans="1:8">
      <c r="A325" s="99" t="s">
        <v>648</v>
      </c>
      <c r="B325" s="3">
        <v>43647</v>
      </c>
      <c r="C325" s="99" t="s">
        <v>66</v>
      </c>
      <c r="D325" s="99" t="s">
        <v>67</v>
      </c>
      <c r="E325" s="99" t="s">
        <v>58</v>
      </c>
      <c r="F325" s="99">
        <v>299</v>
      </c>
      <c r="G325" s="99">
        <v>2</v>
      </c>
      <c r="H325" s="99" t="s">
        <v>63</v>
      </c>
    </row>
    <row r="326" spans="1:8">
      <c r="A326" s="99" t="s">
        <v>649</v>
      </c>
      <c r="B326" s="3">
        <v>43648</v>
      </c>
      <c r="C326" s="99" t="s">
        <v>60</v>
      </c>
      <c r="D326" s="99" t="s">
        <v>67</v>
      </c>
      <c r="E326" s="99" t="s">
        <v>14</v>
      </c>
      <c r="F326" s="99">
        <v>300</v>
      </c>
      <c r="G326" s="99">
        <v>2</v>
      </c>
      <c r="H326" s="99" t="s">
        <v>63</v>
      </c>
    </row>
    <row r="327" spans="1:8">
      <c r="A327" s="99" t="s">
        <v>650</v>
      </c>
      <c r="B327" s="3">
        <v>43649</v>
      </c>
      <c r="C327" s="99" t="s">
        <v>74</v>
      </c>
      <c r="D327" s="99" t="s">
        <v>67</v>
      </c>
      <c r="E327" s="99" t="s">
        <v>62</v>
      </c>
      <c r="F327" s="99">
        <v>90</v>
      </c>
      <c r="G327" s="99">
        <v>2</v>
      </c>
      <c r="H327" s="99" t="s">
        <v>63</v>
      </c>
    </row>
    <row r="328" spans="1:8">
      <c r="A328" s="99" t="s">
        <v>651</v>
      </c>
      <c r="B328" s="3">
        <v>43649</v>
      </c>
      <c r="C328" s="99" t="s">
        <v>72</v>
      </c>
      <c r="D328" s="99" t="s">
        <v>69</v>
      </c>
      <c r="E328" s="99" t="s">
        <v>62</v>
      </c>
      <c r="F328" s="99">
        <v>40</v>
      </c>
      <c r="G328" s="99">
        <v>5</v>
      </c>
      <c r="H328" s="99" t="s">
        <v>59</v>
      </c>
    </row>
    <row r="329" spans="1:8">
      <c r="A329" s="99" t="s">
        <v>652</v>
      </c>
      <c r="B329" s="3">
        <v>43653</v>
      </c>
      <c r="C329" s="99" t="s">
        <v>71</v>
      </c>
      <c r="D329" s="99" t="s">
        <v>61</v>
      </c>
      <c r="E329" s="99" t="s">
        <v>76</v>
      </c>
      <c r="F329" s="99">
        <v>250</v>
      </c>
      <c r="G329" s="99">
        <v>2</v>
      </c>
      <c r="H329" s="99" t="s">
        <v>63</v>
      </c>
    </row>
    <row r="330" spans="1:8">
      <c r="A330" s="99" t="s">
        <v>653</v>
      </c>
      <c r="B330" s="3">
        <v>43654</v>
      </c>
      <c r="C330" s="99" t="s">
        <v>66</v>
      </c>
      <c r="D330" s="99" t="s">
        <v>69</v>
      </c>
      <c r="E330" s="99" t="s">
        <v>62</v>
      </c>
      <c r="F330" s="99">
        <v>90</v>
      </c>
      <c r="G330" s="99">
        <v>3</v>
      </c>
      <c r="H330" s="99" t="s">
        <v>59</v>
      </c>
    </row>
    <row r="331" spans="1:8">
      <c r="A331" s="99" t="s">
        <v>654</v>
      </c>
      <c r="B331" s="3">
        <v>43654</v>
      </c>
      <c r="C331" s="99" t="s">
        <v>72</v>
      </c>
      <c r="D331" s="99" t="s">
        <v>57</v>
      </c>
      <c r="E331" s="99" t="s">
        <v>58</v>
      </c>
      <c r="F331" s="99">
        <v>499</v>
      </c>
      <c r="G331" s="99">
        <v>2</v>
      </c>
      <c r="H331" s="99" t="s">
        <v>63</v>
      </c>
    </row>
    <row r="332" spans="1:8">
      <c r="A332" s="99" t="s">
        <v>655</v>
      </c>
      <c r="B332" s="3">
        <v>43654</v>
      </c>
      <c r="C332" s="99" t="s">
        <v>73</v>
      </c>
      <c r="D332" s="99" t="s">
        <v>69</v>
      </c>
      <c r="E332" s="99" t="s">
        <v>14</v>
      </c>
      <c r="F332" s="99">
        <v>250</v>
      </c>
      <c r="G332" s="99">
        <v>2</v>
      </c>
      <c r="H332" s="99" t="s">
        <v>63</v>
      </c>
    </row>
    <row r="333" spans="1:8">
      <c r="A333" s="99" t="s">
        <v>656</v>
      </c>
      <c r="B333" s="3">
        <v>43658</v>
      </c>
      <c r="C333" s="99" t="s">
        <v>71</v>
      </c>
      <c r="D333" s="99" t="s">
        <v>57</v>
      </c>
      <c r="E333" s="99" t="s">
        <v>62</v>
      </c>
      <c r="F333" s="99">
        <v>40</v>
      </c>
      <c r="G333" s="99">
        <v>2</v>
      </c>
      <c r="H333" s="99" t="s">
        <v>59</v>
      </c>
    </row>
    <row r="334" spans="1:8">
      <c r="A334" s="99" t="s">
        <v>657</v>
      </c>
      <c r="B334" s="3">
        <v>43660</v>
      </c>
      <c r="C334" s="99" t="s">
        <v>64</v>
      </c>
      <c r="D334" s="99" t="s">
        <v>61</v>
      </c>
      <c r="E334" s="99" t="s">
        <v>14</v>
      </c>
      <c r="F334" s="99">
        <v>300</v>
      </c>
      <c r="G334" s="99">
        <v>2</v>
      </c>
      <c r="H334" s="99" t="s">
        <v>59</v>
      </c>
    </row>
    <row r="335" spans="1:8">
      <c r="A335" s="99" t="s">
        <v>658</v>
      </c>
      <c r="B335" s="3">
        <v>43663</v>
      </c>
      <c r="C335" s="99" t="s">
        <v>68</v>
      </c>
      <c r="D335" s="99" t="s">
        <v>61</v>
      </c>
      <c r="E335" s="99" t="s">
        <v>76</v>
      </c>
      <c r="F335" s="99">
        <v>190</v>
      </c>
      <c r="G335" s="99">
        <v>2</v>
      </c>
      <c r="H335" s="99" t="s">
        <v>59</v>
      </c>
    </row>
    <row r="336" spans="1:8">
      <c r="A336" s="99" t="s">
        <v>659</v>
      </c>
      <c r="B336" s="3">
        <v>43664</v>
      </c>
      <c r="C336" s="99" t="s">
        <v>78</v>
      </c>
      <c r="D336" s="99" t="s">
        <v>67</v>
      </c>
      <c r="E336" s="99" t="s">
        <v>62</v>
      </c>
      <c r="F336" s="99">
        <v>40</v>
      </c>
      <c r="G336" s="99">
        <v>2</v>
      </c>
      <c r="H336" s="99" t="s">
        <v>59</v>
      </c>
    </row>
    <row r="337" spans="1:8">
      <c r="A337" s="99" t="s">
        <v>660</v>
      </c>
      <c r="B337" s="3">
        <v>43666</v>
      </c>
      <c r="C337" s="99" t="s">
        <v>60</v>
      </c>
      <c r="D337" s="99" t="s">
        <v>69</v>
      </c>
      <c r="E337" s="99" t="s">
        <v>14</v>
      </c>
      <c r="F337" s="99">
        <v>250</v>
      </c>
      <c r="G337" s="99">
        <v>2</v>
      </c>
      <c r="H337" s="99" t="s">
        <v>63</v>
      </c>
    </row>
    <row r="338" spans="1:8">
      <c r="A338" s="99" t="s">
        <v>661</v>
      </c>
      <c r="B338" s="3">
        <v>43669</v>
      </c>
      <c r="C338" s="99" t="s">
        <v>68</v>
      </c>
      <c r="D338" s="99" t="s">
        <v>67</v>
      </c>
      <c r="E338" s="99" t="s">
        <v>62</v>
      </c>
      <c r="F338" s="99">
        <v>90</v>
      </c>
      <c r="G338" s="99">
        <v>5</v>
      </c>
      <c r="H338" s="99" t="s">
        <v>59</v>
      </c>
    </row>
    <row r="339" spans="1:8">
      <c r="A339" s="99" t="s">
        <v>662</v>
      </c>
      <c r="B339" s="3">
        <v>43670</v>
      </c>
      <c r="C339" s="99" t="s">
        <v>64</v>
      </c>
      <c r="D339" s="99" t="s">
        <v>61</v>
      </c>
      <c r="E339" s="99" t="s">
        <v>14</v>
      </c>
      <c r="F339" s="99">
        <v>300</v>
      </c>
      <c r="G339" s="99">
        <v>1</v>
      </c>
      <c r="H339" s="99" t="s">
        <v>63</v>
      </c>
    </row>
    <row r="340" spans="1:8">
      <c r="A340" s="99" t="s">
        <v>663</v>
      </c>
      <c r="B340" s="3">
        <v>43671</v>
      </c>
      <c r="C340" s="99" t="s">
        <v>71</v>
      </c>
      <c r="D340" s="99" t="s">
        <v>61</v>
      </c>
      <c r="E340" s="99" t="s">
        <v>14</v>
      </c>
      <c r="F340" s="99">
        <v>250</v>
      </c>
      <c r="G340" s="99">
        <v>1</v>
      </c>
      <c r="H340" s="99" t="s">
        <v>59</v>
      </c>
    </row>
    <row r="341" spans="1:8">
      <c r="A341" s="99" t="s">
        <v>664</v>
      </c>
      <c r="B341" s="3">
        <v>43671</v>
      </c>
      <c r="C341" s="99" t="s">
        <v>60</v>
      </c>
      <c r="D341" s="99" t="s">
        <v>69</v>
      </c>
      <c r="E341" s="99" t="s">
        <v>62</v>
      </c>
      <c r="F341" s="99">
        <v>40</v>
      </c>
      <c r="G341" s="99">
        <v>2</v>
      </c>
      <c r="H341" s="99" t="s">
        <v>63</v>
      </c>
    </row>
    <row r="342" spans="1:8">
      <c r="A342" s="99" t="s">
        <v>665</v>
      </c>
      <c r="B342" s="3">
        <v>43675</v>
      </c>
      <c r="C342" s="99" t="s">
        <v>77</v>
      </c>
      <c r="D342" s="99" t="s">
        <v>67</v>
      </c>
      <c r="E342" s="99" t="s">
        <v>14</v>
      </c>
      <c r="F342" s="99">
        <v>250</v>
      </c>
      <c r="G342" s="99">
        <v>2</v>
      </c>
      <c r="H342" s="99" t="s">
        <v>63</v>
      </c>
    </row>
    <row r="343" spans="1:8">
      <c r="A343" s="99" t="s">
        <v>666</v>
      </c>
      <c r="B343" s="3">
        <v>43679</v>
      </c>
      <c r="C343" s="99" t="s">
        <v>77</v>
      </c>
      <c r="D343" s="99" t="s">
        <v>67</v>
      </c>
      <c r="E343" s="99" t="s">
        <v>76</v>
      </c>
      <c r="F343" s="99">
        <v>250</v>
      </c>
      <c r="G343" s="99">
        <v>3</v>
      </c>
      <c r="H343" s="99" t="s">
        <v>59</v>
      </c>
    </row>
    <row r="344" spans="1:8">
      <c r="A344" s="99" t="s">
        <v>667</v>
      </c>
      <c r="B344" s="3">
        <v>43681</v>
      </c>
      <c r="C344" s="99" t="s">
        <v>77</v>
      </c>
      <c r="D344" s="99" t="s">
        <v>61</v>
      </c>
      <c r="E344" s="99" t="s">
        <v>14</v>
      </c>
      <c r="F344" s="99">
        <v>250</v>
      </c>
      <c r="G344" s="99">
        <v>1</v>
      </c>
      <c r="H344" s="99" t="s">
        <v>63</v>
      </c>
    </row>
    <row r="345" spans="1:8">
      <c r="A345" s="99" t="s">
        <v>668</v>
      </c>
      <c r="B345" s="3">
        <v>43682</v>
      </c>
      <c r="C345" s="99" t="s">
        <v>60</v>
      </c>
      <c r="D345" s="99" t="s">
        <v>57</v>
      </c>
      <c r="E345" s="99" t="s">
        <v>62</v>
      </c>
      <c r="F345" s="99">
        <v>40</v>
      </c>
      <c r="G345" s="99">
        <v>6</v>
      </c>
      <c r="H345" s="99" t="s">
        <v>63</v>
      </c>
    </row>
    <row r="346" spans="1:8">
      <c r="A346" s="99" t="s">
        <v>669</v>
      </c>
      <c r="B346" s="3">
        <v>43682</v>
      </c>
      <c r="C346" s="99" t="s">
        <v>64</v>
      </c>
      <c r="D346" s="99" t="s">
        <v>67</v>
      </c>
      <c r="E346" s="99" t="s">
        <v>58</v>
      </c>
      <c r="F346" s="99">
        <v>499</v>
      </c>
      <c r="G346" s="99">
        <v>2</v>
      </c>
      <c r="H346" s="99" t="s">
        <v>63</v>
      </c>
    </row>
    <row r="347" spans="1:8">
      <c r="A347" s="99" t="s">
        <v>670</v>
      </c>
      <c r="B347" s="3">
        <v>43683</v>
      </c>
      <c r="C347" s="99" t="s">
        <v>78</v>
      </c>
      <c r="D347" s="99" t="s">
        <v>69</v>
      </c>
      <c r="E347" s="99" t="s">
        <v>62</v>
      </c>
      <c r="F347" s="99">
        <v>90</v>
      </c>
      <c r="G347" s="99">
        <v>3</v>
      </c>
      <c r="H347" s="99" t="s">
        <v>59</v>
      </c>
    </row>
    <row r="348" spans="1:8">
      <c r="A348" s="99" t="s">
        <v>671</v>
      </c>
      <c r="B348" s="3">
        <v>43684</v>
      </c>
      <c r="C348" s="99" t="s">
        <v>65</v>
      </c>
      <c r="D348" s="99" t="s">
        <v>69</v>
      </c>
      <c r="E348" s="99" t="s">
        <v>62</v>
      </c>
      <c r="F348" s="99">
        <v>40</v>
      </c>
      <c r="G348" s="99">
        <v>4</v>
      </c>
      <c r="H348" s="99" t="s">
        <v>63</v>
      </c>
    </row>
    <row r="349" spans="1:8">
      <c r="A349" s="99" t="s">
        <v>672</v>
      </c>
      <c r="B349" s="3">
        <v>43686</v>
      </c>
      <c r="C349" s="99" t="s">
        <v>68</v>
      </c>
      <c r="D349" s="99" t="s">
        <v>69</v>
      </c>
      <c r="E349" s="99" t="s">
        <v>62</v>
      </c>
      <c r="F349" s="99">
        <v>40</v>
      </c>
      <c r="G349" s="99">
        <v>3</v>
      </c>
      <c r="H349" s="99" t="s">
        <v>59</v>
      </c>
    </row>
    <row r="350" spans="1:8">
      <c r="A350" s="99" t="s">
        <v>673</v>
      </c>
      <c r="B350" s="3">
        <v>43688</v>
      </c>
      <c r="C350" s="99" t="s">
        <v>68</v>
      </c>
      <c r="D350" s="99" t="s">
        <v>69</v>
      </c>
      <c r="E350" s="99" t="s">
        <v>14</v>
      </c>
      <c r="F350" s="99">
        <v>250</v>
      </c>
      <c r="G350" s="99">
        <v>1</v>
      </c>
      <c r="H350" s="99" t="s">
        <v>59</v>
      </c>
    </row>
    <row r="351" spans="1:8">
      <c r="A351" s="99" t="s">
        <v>674</v>
      </c>
      <c r="B351" s="3">
        <v>43692</v>
      </c>
      <c r="C351" s="99" t="s">
        <v>73</v>
      </c>
      <c r="D351" s="99" t="s">
        <v>69</v>
      </c>
      <c r="E351" s="99" t="s">
        <v>14</v>
      </c>
      <c r="F351" s="99">
        <v>300</v>
      </c>
      <c r="G351" s="99">
        <v>1</v>
      </c>
      <c r="H351" s="99" t="s">
        <v>59</v>
      </c>
    </row>
    <row r="352" spans="1:8">
      <c r="A352" s="99" t="s">
        <v>675</v>
      </c>
      <c r="B352" s="3">
        <v>43696</v>
      </c>
      <c r="C352" s="99" t="s">
        <v>66</v>
      </c>
      <c r="D352" s="99" t="s">
        <v>61</v>
      </c>
      <c r="E352" s="99" t="s">
        <v>14</v>
      </c>
      <c r="F352" s="99">
        <v>300</v>
      </c>
      <c r="G352" s="99">
        <v>1</v>
      </c>
      <c r="H352" s="99" t="s">
        <v>63</v>
      </c>
    </row>
    <row r="353" spans="1:8">
      <c r="A353" s="99" t="s">
        <v>676</v>
      </c>
      <c r="B353" s="3">
        <v>43696</v>
      </c>
      <c r="C353" s="99" t="s">
        <v>65</v>
      </c>
      <c r="D353" s="99" t="s">
        <v>67</v>
      </c>
      <c r="E353" s="99" t="s">
        <v>58</v>
      </c>
      <c r="F353" s="99">
        <v>399</v>
      </c>
      <c r="G353" s="99">
        <v>1</v>
      </c>
      <c r="H353" s="99" t="s">
        <v>63</v>
      </c>
    </row>
    <row r="354" spans="1:8">
      <c r="A354" s="99" t="s">
        <v>677</v>
      </c>
      <c r="B354" s="3">
        <v>43698</v>
      </c>
      <c r="C354" s="99" t="s">
        <v>78</v>
      </c>
      <c r="D354" s="99" t="s">
        <v>69</v>
      </c>
      <c r="E354" s="99" t="s">
        <v>58</v>
      </c>
      <c r="F354" s="99">
        <v>399</v>
      </c>
      <c r="G354" s="99">
        <v>3</v>
      </c>
      <c r="H354" s="99" t="s">
        <v>63</v>
      </c>
    </row>
    <row r="355" spans="1:8">
      <c r="A355" s="99" t="s">
        <v>678</v>
      </c>
      <c r="B355" s="3">
        <v>43698</v>
      </c>
      <c r="C355" s="99" t="s">
        <v>66</v>
      </c>
      <c r="D355" s="99" t="s">
        <v>67</v>
      </c>
      <c r="E355" s="99" t="s">
        <v>76</v>
      </c>
      <c r="F355" s="99">
        <v>250</v>
      </c>
      <c r="G355" s="99">
        <v>3</v>
      </c>
      <c r="H355" s="99" t="s">
        <v>63</v>
      </c>
    </row>
    <row r="356" spans="1:8">
      <c r="A356" s="99" t="s">
        <v>679</v>
      </c>
      <c r="B356" s="3">
        <v>43699</v>
      </c>
      <c r="C356" s="99" t="s">
        <v>73</v>
      </c>
      <c r="D356" s="99" t="s">
        <v>57</v>
      </c>
      <c r="E356" s="99" t="s">
        <v>62</v>
      </c>
      <c r="F356" s="99">
        <v>90</v>
      </c>
      <c r="G356" s="99">
        <v>5</v>
      </c>
      <c r="H356" s="99" t="s">
        <v>59</v>
      </c>
    </row>
    <row r="357" spans="1:8">
      <c r="A357" s="99" t="s">
        <v>680</v>
      </c>
      <c r="B357" s="3">
        <v>43702</v>
      </c>
      <c r="C357" s="99" t="s">
        <v>64</v>
      </c>
      <c r="D357" s="99" t="s">
        <v>57</v>
      </c>
      <c r="E357" s="99" t="s">
        <v>58</v>
      </c>
      <c r="F357" s="99">
        <v>299</v>
      </c>
      <c r="G357" s="99">
        <v>2</v>
      </c>
      <c r="H357" s="99" t="s">
        <v>63</v>
      </c>
    </row>
    <row r="358" spans="1:8">
      <c r="A358" s="99" t="s">
        <v>681</v>
      </c>
      <c r="B358" s="3">
        <v>43704</v>
      </c>
      <c r="C358" s="99" t="s">
        <v>79</v>
      </c>
      <c r="D358" s="99" t="s">
        <v>61</v>
      </c>
      <c r="E358" s="99" t="s">
        <v>62</v>
      </c>
      <c r="F358" s="99">
        <v>90</v>
      </c>
      <c r="G358" s="99">
        <v>6</v>
      </c>
      <c r="H358" s="99" t="s">
        <v>63</v>
      </c>
    </row>
    <row r="359" spans="1:8">
      <c r="A359" s="99" t="s">
        <v>682</v>
      </c>
      <c r="B359" s="3">
        <v>43705</v>
      </c>
      <c r="C359" s="99" t="s">
        <v>72</v>
      </c>
      <c r="D359" s="99" t="s">
        <v>57</v>
      </c>
      <c r="E359" s="99" t="s">
        <v>14</v>
      </c>
      <c r="F359" s="99">
        <v>300</v>
      </c>
      <c r="G359" s="99">
        <v>1</v>
      </c>
      <c r="H359" s="99" t="s">
        <v>63</v>
      </c>
    </row>
    <row r="360" spans="1:8">
      <c r="A360" s="99" t="s">
        <v>683</v>
      </c>
      <c r="B360" s="3">
        <v>43706</v>
      </c>
      <c r="C360" s="99" t="s">
        <v>65</v>
      </c>
      <c r="D360" s="99" t="s">
        <v>61</v>
      </c>
      <c r="E360" s="99" t="s">
        <v>14</v>
      </c>
      <c r="F360" s="99">
        <v>300</v>
      </c>
      <c r="G360" s="99">
        <v>2</v>
      </c>
      <c r="H360" s="99" t="s">
        <v>63</v>
      </c>
    </row>
    <row r="361" spans="1:8">
      <c r="A361" s="99" t="s">
        <v>684</v>
      </c>
      <c r="B361" s="3">
        <v>43707</v>
      </c>
      <c r="C361" s="99" t="s">
        <v>70</v>
      </c>
      <c r="D361" s="99" t="s">
        <v>69</v>
      </c>
      <c r="E361" s="99" t="s">
        <v>58</v>
      </c>
      <c r="F361" s="99">
        <v>499</v>
      </c>
      <c r="G361" s="99">
        <v>1</v>
      </c>
      <c r="H361" s="99" t="s">
        <v>63</v>
      </c>
    </row>
    <row r="362" spans="1:8">
      <c r="A362" s="99" t="s">
        <v>685</v>
      </c>
      <c r="B362" s="3">
        <v>43708</v>
      </c>
      <c r="C362" s="99" t="s">
        <v>71</v>
      </c>
      <c r="D362" s="99" t="s">
        <v>61</v>
      </c>
      <c r="E362" s="99" t="s">
        <v>62</v>
      </c>
      <c r="F362" s="99">
        <v>40</v>
      </c>
      <c r="G362" s="99">
        <v>5</v>
      </c>
      <c r="H362" s="99" t="s">
        <v>59</v>
      </c>
    </row>
    <row r="363" spans="1:8">
      <c r="A363" s="99" t="s">
        <v>686</v>
      </c>
      <c r="B363" s="3">
        <v>43710</v>
      </c>
      <c r="C363" s="99" t="s">
        <v>77</v>
      </c>
      <c r="D363" s="99" t="s">
        <v>67</v>
      </c>
      <c r="E363" s="99" t="s">
        <v>58</v>
      </c>
      <c r="F363" s="99">
        <v>499</v>
      </c>
      <c r="G363" s="99">
        <v>2</v>
      </c>
      <c r="H363" s="99" t="s">
        <v>63</v>
      </c>
    </row>
    <row r="364" spans="1:8">
      <c r="A364" s="99" t="s">
        <v>687</v>
      </c>
      <c r="B364" s="3">
        <v>43710</v>
      </c>
      <c r="C364" s="99" t="s">
        <v>77</v>
      </c>
      <c r="D364" s="99" t="s">
        <v>67</v>
      </c>
      <c r="E364" s="99" t="s">
        <v>14</v>
      </c>
      <c r="F364" s="99">
        <v>250</v>
      </c>
      <c r="G364" s="99">
        <v>2</v>
      </c>
      <c r="H364" s="99" t="s">
        <v>59</v>
      </c>
    </row>
    <row r="365" spans="1:8">
      <c r="A365" s="99" t="s">
        <v>688</v>
      </c>
      <c r="B365" s="3">
        <v>43712</v>
      </c>
      <c r="C365" s="99" t="s">
        <v>71</v>
      </c>
      <c r="D365" s="99" t="s">
        <v>57</v>
      </c>
      <c r="E365" s="99" t="s">
        <v>58</v>
      </c>
      <c r="F365" s="99">
        <v>499</v>
      </c>
      <c r="G365" s="99">
        <v>1</v>
      </c>
      <c r="H365" s="99" t="s">
        <v>59</v>
      </c>
    </row>
    <row r="366" spans="1:8">
      <c r="A366" s="99" t="s">
        <v>689</v>
      </c>
      <c r="B366" s="3">
        <v>43716</v>
      </c>
      <c r="C366" s="99" t="s">
        <v>79</v>
      </c>
      <c r="D366" s="99" t="s">
        <v>61</v>
      </c>
      <c r="E366" s="99" t="s">
        <v>62</v>
      </c>
      <c r="F366" s="99">
        <v>90</v>
      </c>
      <c r="G366" s="99">
        <v>5</v>
      </c>
      <c r="H366" s="99" t="s">
        <v>63</v>
      </c>
    </row>
    <row r="367" spans="1:8">
      <c r="A367" s="99" t="s">
        <v>690</v>
      </c>
      <c r="B367" s="3">
        <v>43716</v>
      </c>
      <c r="C367" s="99" t="s">
        <v>65</v>
      </c>
      <c r="D367" s="99" t="s">
        <v>67</v>
      </c>
      <c r="E367" s="99" t="s">
        <v>76</v>
      </c>
      <c r="F367" s="99">
        <v>190</v>
      </c>
      <c r="G367" s="99">
        <v>4</v>
      </c>
      <c r="H367" s="99" t="s">
        <v>63</v>
      </c>
    </row>
    <row r="368" spans="1:8">
      <c r="A368" s="99" t="s">
        <v>691</v>
      </c>
      <c r="B368" s="3">
        <v>43716</v>
      </c>
      <c r="C368" s="99" t="s">
        <v>68</v>
      </c>
      <c r="D368" s="99" t="s">
        <v>67</v>
      </c>
      <c r="E368" s="99" t="s">
        <v>14</v>
      </c>
      <c r="F368" s="99">
        <v>190</v>
      </c>
      <c r="G368" s="99">
        <v>1</v>
      </c>
      <c r="H368" s="99" t="s">
        <v>59</v>
      </c>
    </row>
    <row r="369" spans="1:8">
      <c r="A369" s="99" t="s">
        <v>692</v>
      </c>
      <c r="B369" s="3">
        <v>43717</v>
      </c>
      <c r="C369" s="99" t="s">
        <v>65</v>
      </c>
      <c r="D369" s="99" t="s">
        <v>67</v>
      </c>
      <c r="E369" s="99" t="s">
        <v>58</v>
      </c>
      <c r="F369" s="99">
        <v>499</v>
      </c>
      <c r="G369" s="99">
        <v>2</v>
      </c>
      <c r="H369" s="99" t="s">
        <v>63</v>
      </c>
    </row>
    <row r="370" spans="1:8">
      <c r="A370" s="99" t="s">
        <v>693</v>
      </c>
      <c r="B370" s="3">
        <v>43718</v>
      </c>
      <c r="C370" s="99" t="s">
        <v>66</v>
      </c>
      <c r="D370" s="99" t="s">
        <v>61</v>
      </c>
      <c r="E370" s="99" t="s">
        <v>14</v>
      </c>
      <c r="F370" s="99">
        <v>190</v>
      </c>
      <c r="G370" s="99">
        <v>1</v>
      </c>
      <c r="H370" s="99" t="s">
        <v>59</v>
      </c>
    </row>
    <row r="371" spans="1:8">
      <c r="A371" s="99" t="s">
        <v>694</v>
      </c>
      <c r="B371" s="3">
        <v>43719</v>
      </c>
      <c r="C371" s="99" t="s">
        <v>70</v>
      </c>
      <c r="D371" s="99" t="s">
        <v>69</v>
      </c>
      <c r="E371" s="99" t="s">
        <v>14</v>
      </c>
      <c r="F371" s="99">
        <v>300</v>
      </c>
      <c r="G371" s="99">
        <v>1</v>
      </c>
      <c r="H371" s="99" t="s">
        <v>63</v>
      </c>
    </row>
    <row r="372" spans="1:8">
      <c r="A372" s="99" t="s">
        <v>695</v>
      </c>
      <c r="B372" s="3">
        <v>43720</v>
      </c>
      <c r="C372" s="99" t="s">
        <v>77</v>
      </c>
      <c r="D372" s="99" t="s">
        <v>57</v>
      </c>
      <c r="E372" s="99" t="s">
        <v>58</v>
      </c>
      <c r="F372" s="99">
        <v>499</v>
      </c>
      <c r="G372" s="99">
        <v>2</v>
      </c>
      <c r="H372" s="99" t="s">
        <v>63</v>
      </c>
    </row>
    <row r="373" spans="1:8">
      <c r="A373" s="99" t="s">
        <v>696</v>
      </c>
      <c r="B373" s="3">
        <v>43722</v>
      </c>
      <c r="C373" s="99" t="s">
        <v>73</v>
      </c>
      <c r="D373" s="99" t="s">
        <v>61</v>
      </c>
      <c r="E373" s="99" t="s">
        <v>76</v>
      </c>
      <c r="F373" s="99">
        <v>250</v>
      </c>
      <c r="G373" s="99">
        <v>2</v>
      </c>
      <c r="H373" s="99" t="s">
        <v>63</v>
      </c>
    </row>
    <row r="374" spans="1:8">
      <c r="A374" s="99" t="s">
        <v>697</v>
      </c>
      <c r="B374" s="3">
        <v>43724</v>
      </c>
      <c r="C374" s="99" t="s">
        <v>70</v>
      </c>
      <c r="D374" s="99" t="s">
        <v>69</v>
      </c>
      <c r="E374" s="99" t="s">
        <v>14</v>
      </c>
      <c r="F374" s="99">
        <v>300</v>
      </c>
      <c r="G374" s="99">
        <v>1</v>
      </c>
      <c r="H374" s="99" t="s">
        <v>59</v>
      </c>
    </row>
    <row r="375" spans="1:8">
      <c r="A375" s="99" t="s">
        <v>698</v>
      </c>
      <c r="B375" s="3">
        <v>43725</v>
      </c>
      <c r="C375" s="99" t="s">
        <v>79</v>
      </c>
      <c r="D375" s="99" t="s">
        <v>67</v>
      </c>
      <c r="E375" s="99" t="s">
        <v>58</v>
      </c>
      <c r="F375" s="99">
        <v>499</v>
      </c>
      <c r="G375" s="99">
        <v>2</v>
      </c>
      <c r="H375" s="99" t="s">
        <v>59</v>
      </c>
    </row>
    <row r="376" spans="1:8">
      <c r="A376" s="99" t="s">
        <v>699</v>
      </c>
      <c r="B376" s="3">
        <v>43726</v>
      </c>
      <c r="C376" s="99" t="s">
        <v>79</v>
      </c>
      <c r="D376" s="99" t="s">
        <v>61</v>
      </c>
      <c r="E376" s="99" t="s">
        <v>76</v>
      </c>
      <c r="F376" s="99">
        <v>190</v>
      </c>
      <c r="G376" s="99">
        <v>3</v>
      </c>
      <c r="H376" s="99" t="s">
        <v>63</v>
      </c>
    </row>
    <row r="377" spans="1:8">
      <c r="A377" s="99" t="s">
        <v>700</v>
      </c>
      <c r="B377" s="3">
        <v>43727</v>
      </c>
      <c r="C377" s="99" t="s">
        <v>70</v>
      </c>
      <c r="D377" s="99" t="s">
        <v>69</v>
      </c>
      <c r="E377" s="99" t="s">
        <v>76</v>
      </c>
      <c r="F377" s="99">
        <v>300</v>
      </c>
      <c r="G377" s="99">
        <v>1</v>
      </c>
      <c r="H377" s="99" t="s">
        <v>63</v>
      </c>
    </row>
    <row r="378" spans="1:8">
      <c r="A378" s="99" t="s">
        <v>701</v>
      </c>
      <c r="B378" s="3">
        <v>43727</v>
      </c>
      <c r="C378" s="99" t="s">
        <v>66</v>
      </c>
      <c r="D378" s="99" t="s">
        <v>61</v>
      </c>
      <c r="E378" s="99" t="s">
        <v>76</v>
      </c>
      <c r="F378" s="99">
        <v>250</v>
      </c>
      <c r="G378" s="99">
        <v>2</v>
      </c>
      <c r="H378" s="99" t="s">
        <v>63</v>
      </c>
    </row>
    <row r="379" spans="1:8">
      <c r="A379" s="99" t="s">
        <v>702</v>
      </c>
      <c r="B379" s="3">
        <v>43733</v>
      </c>
      <c r="C379" s="99" t="s">
        <v>79</v>
      </c>
      <c r="D379" s="99" t="s">
        <v>61</v>
      </c>
      <c r="E379" s="99" t="s">
        <v>62</v>
      </c>
      <c r="F379" s="99">
        <v>90</v>
      </c>
      <c r="G379" s="99">
        <v>5</v>
      </c>
      <c r="H379" s="99" t="s">
        <v>59</v>
      </c>
    </row>
    <row r="380" spans="1:8">
      <c r="A380" s="99" t="s">
        <v>703</v>
      </c>
      <c r="B380" s="3">
        <v>43733</v>
      </c>
      <c r="C380" s="99" t="s">
        <v>60</v>
      </c>
      <c r="D380" s="99" t="s">
        <v>69</v>
      </c>
      <c r="E380" s="99" t="s">
        <v>62</v>
      </c>
      <c r="F380" s="99">
        <v>90</v>
      </c>
      <c r="G380" s="99">
        <v>6</v>
      </c>
      <c r="H380" s="99" t="s">
        <v>63</v>
      </c>
    </row>
    <row r="381" spans="1:8">
      <c r="A381" s="99" t="s">
        <v>704</v>
      </c>
      <c r="B381" s="3">
        <v>43737</v>
      </c>
      <c r="C381" s="99" t="s">
        <v>75</v>
      </c>
      <c r="D381" s="99" t="s">
        <v>61</v>
      </c>
      <c r="E381" s="99" t="s">
        <v>76</v>
      </c>
      <c r="F381" s="99">
        <v>190</v>
      </c>
      <c r="G381" s="99">
        <v>3</v>
      </c>
      <c r="H381" s="99" t="s">
        <v>63</v>
      </c>
    </row>
    <row r="382" spans="1:8">
      <c r="A382" s="99" t="s">
        <v>705</v>
      </c>
      <c r="B382" s="3">
        <v>43737</v>
      </c>
      <c r="C382" s="99" t="s">
        <v>68</v>
      </c>
      <c r="D382" s="99" t="s">
        <v>61</v>
      </c>
      <c r="E382" s="99" t="s">
        <v>58</v>
      </c>
      <c r="F382" s="99">
        <v>499</v>
      </c>
      <c r="G382" s="99">
        <v>2</v>
      </c>
      <c r="H382" s="99" t="s">
        <v>63</v>
      </c>
    </row>
    <row r="383" spans="1:8">
      <c r="A383" s="99" t="s">
        <v>706</v>
      </c>
      <c r="B383" s="3">
        <v>43738</v>
      </c>
      <c r="C383" s="99" t="s">
        <v>73</v>
      </c>
      <c r="D383" s="99" t="s">
        <v>57</v>
      </c>
      <c r="E383" s="99" t="s">
        <v>76</v>
      </c>
      <c r="F383" s="99">
        <v>190</v>
      </c>
      <c r="G383" s="99">
        <v>2</v>
      </c>
      <c r="H383" s="99" t="s">
        <v>59</v>
      </c>
    </row>
    <row r="384" spans="1:8">
      <c r="A384" s="99" t="s">
        <v>707</v>
      </c>
      <c r="B384" s="3">
        <v>43739</v>
      </c>
      <c r="C384" s="99" t="s">
        <v>64</v>
      </c>
      <c r="D384" s="99" t="s">
        <v>67</v>
      </c>
      <c r="E384" s="99" t="s">
        <v>62</v>
      </c>
      <c r="F384" s="99">
        <v>90</v>
      </c>
      <c r="G384" s="99">
        <v>1</v>
      </c>
      <c r="H384" s="99" t="s">
        <v>63</v>
      </c>
    </row>
    <row r="385" spans="1:8">
      <c r="A385" s="99" t="s">
        <v>708</v>
      </c>
      <c r="B385" s="3">
        <v>43740</v>
      </c>
      <c r="C385" s="99" t="s">
        <v>77</v>
      </c>
      <c r="D385" s="99" t="s">
        <v>57</v>
      </c>
      <c r="E385" s="99" t="s">
        <v>14</v>
      </c>
      <c r="F385" s="99">
        <v>300</v>
      </c>
      <c r="G385" s="99">
        <v>1</v>
      </c>
      <c r="H385" s="99" t="s">
        <v>63</v>
      </c>
    </row>
    <row r="386" spans="1:8">
      <c r="A386" s="99" t="s">
        <v>709</v>
      </c>
      <c r="B386" s="3">
        <v>43741</v>
      </c>
      <c r="C386" s="99" t="s">
        <v>75</v>
      </c>
      <c r="D386" s="99" t="s">
        <v>61</v>
      </c>
      <c r="E386" s="99" t="s">
        <v>14</v>
      </c>
      <c r="F386" s="99">
        <v>300</v>
      </c>
      <c r="G386" s="99">
        <v>1</v>
      </c>
      <c r="H386" s="99" t="s">
        <v>59</v>
      </c>
    </row>
    <row r="387" spans="1:8">
      <c r="A387" s="99" t="s">
        <v>710</v>
      </c>
      <c r="B387" s="3">
        <v>43745</v>
      </c>
      <c r="C387" s="99" t="s">
        <v>70</v>
      </c>
      <c r="D387" s="99" t="s">
        <v>61</v>
      </c>
      <c r="E387" s="99" t="s">
        <v>76</v>
      </c>
      <c r="F387" s="99">
        <v>250</v>
      </c>
      <c r="G387" s="99">
        <v>2</v>
      </c>
      <c r="H387" s="99" t="s">
        <v>63</v>
      </c>
    </row>
    <row r="388" spans="1:8">
      <c r="A388" s="99" t="s">
        <v>711</v>
      </c>
      <c r="B388" s="3">
        <v>43747</v>
      </c>
      <c r="C388" s="99" t="s">
        <v>64</v>
      </c>
      <c r="D388" s="99" t="s">
        <v>61</v>
      </c>
      <c r="E388" s="99" t="s">
        <v>14</v>
      </c>
      <c r="F388" s="99">
        <v>190</v>
      </c>
      <c r="G388" s="99">
        <v>1</v>
      </c>
      <c r="H388" s="99" t="s">
        <v>59</v>
      </c>
    </row>
    <row r="389" spans="1:8">
      <c r="A389" s="99" t="s">
        <v>712</v>
      </c>
      <c r="B389" s="3">
        <v>43748</v>
      </c>
      <c r="C389" s="99" t="s">
        <v>79</v>
      </c>
      <c r="D389" s="99" t="s">
        <v>61</v>
      </c>
      <c r="E389" s="99" t="s">
        <v>62</v>
      </c>
      <c r="F389" s="99">
        <v>40</v>
      </c>
      <c r="G389" s="99">
        <v>1</v>
      </c>
      <c r="H389" s="99" t="s">
        <v>63</v>
      </c>
    </row>
    <row r="390" spans="1:8">
      <c r="A390" s="99" t="s">
        <v>713</v>
      </c>
      <c r="B390" s="3">
        <v>43749</v>
      </c>
      <c r="C390" s="99" t="s">
        <v>72</v>
      </c>
      <c r="D390" s="99" t="s">
        <v>57</v>
      </c>
      <c r="E390" s="99" t="s">
        <v>76</v>
      </c>
      <c r="F390" s="99">
        <v>250</v>
      </c>
      <c r="G390" s="99">
        <v>3</v>
      </c>
      <c r="H390" s="99" t="s">
        <v>59</v>
      </c>
    </row>
    <row r="391" spans="1:8">
      <c r="A391" s="99" t="s">
        <v>714</v>
      </c>
      <c r="B391" s="3">
        <v>43751</v>
      </c>
      <c r="C391" s="99" t="s">
        <v>68</v>
      </c>
      <c r="D391" s="99" t="s">
        <v>61</v>
      </c>
      <c r="E391" s="99" t="s">
        <v>62</v>
      </c>
      <c r="F391" s="99">
        <v>40</v>
      </c>
      <c r="G391" s="99">
        <v>1</v>
      </c>
      <c r="H391" s="99" t="s">
        <v>59</v>
      </c>
    </row>
    <row r="392" spans="1:8">
      <c r="A392" s="99" t="s">
        <v>715</v>
      </c>
      <c r="B392" s="3">
        <v>43751</v>
      </c>
      <c r="C392" s="99" t="s">
        <v>68</v>
      </c>
      <c r="D392" s="99" t="s">
        <v>69</v>
      </c>
      <c r="E392" s="99" t="s">
        <v>76</v>
      </c>
      <c r="F392" s="99">
        <v>300</v>
      </c>
      <c r="G392" s="99">
        <v>1</v>
      </c>
      <c r="H392" s="99" t="s">
        <v>63</v>
      </c>
    </row>
    <row r="393" spans="1:8">
      <c r="A393" s="99" t="s">
        <v>716</v>
      </c>
      <c r="B393" s="3">
        <v>43753</v>
      </c>
      <c r="C393" s="99" t="s">
        <v>73</v>
      </c>
      <c r="D393" s="99" t="s">
        <v>67</v>
      </c>
      <c r="E393" s="99" t="s">
        <v>62</v>
      </c>
      <c r="F393" s="99">
        <v>90</v>
      </c>
      <c r="G393" s="99">
        <v>2</v>
      </c>
      <c r="H393" s="99" t="s">
        <v>63</v>
      </c>
    </row>
    <row r="394" spans="1:8">
      <c r="A394" s="99" t="s">
        <v>717</v>
      </c>
      <c r="B394" s="3">
        <v>43753</v>
      </c>
      <c r="C394" s="99" t="s">
        <v>65</v>
      </c>
      <c r="D394" s="99" t="s">
        <v>69</v>
      </c>
      <c r="E394" s="99" t="s">
        <v>58</v>
      </c>
      <c r="F394" s="99">
        <v>499</v>
      </c>
      <c r="G394" s="99">
        <v>2</v>
      </c>
      <c r="H394" s="99" t="s">
        <v>59</v>
      </c>
    </row>
    <row r="395" spans="1:8">
      <c r="A395" s="99" t="s">
        <v>718</v>
      </c>
      <c r="B395" s="3">
        <v>43755</v>
      </c>
      <c r="C395" s="99" t="s">
        <v>70</v>
      </c>
      <c r="D395" s="99" t="s">
        <v>69</v>
      </c>
      <c r="E395" s="99" t="s">
        <v>14</v>
      </c>
      <c r="F395" s="99">
        <v>250</v>
      </c>
      <c r="G395" s="99">
        <v>2</v>
      </c>
      <c r="H395" s="99" t="s">
        <v>63</v>
      </c>
    </row>
    <row r="396" spans="1:8">
      <c r="A396" s="99" t="s">
        <v>719</v>
      </c>
      <c r="B396" s="3">
        <v>43759</v>
      </c>
      <c r="C396" s="99" t="s">
        <v>68</v>
      </c>
      <c r="D396" s="99" t="s">
        <v>61</v>
      </c>
      <c r="E396" s="99" t="s">
        <v>76</v>
      </c>
      <c r="F396" s="99">
        <v>300</v>
      </c>
      <c r="G396" s="99">
        <v>2</v>
      </c>
      <c r="H396" s="99" t="s">
        <v>63</v>
      </c>
    </row>
    <row r="397" spans="1:8">
      <c r="A397" s="99" t="s">
        <v>720</v>
      </c>
      <c r="B397" s="3">
        <v>43759</v>
      </c>
      <c r="C397" s="99" t="s">
        <v>71</v>
      </c>
      <c r="D397" s="99" t="s">
        <v>57</v>
      </c>
      <c r="E397" s="99" t="s">
        <v>62</v>
      </c>
      <c r="F397" s="99">
        <v>40</v>
      </c>
      <c r="G397" s="99">
        <v>5</v>
      </c>
      <c r="H397" s="99" t="s">
        <v>59</v>
      </c>
    </row>
    <row r="398" spans="1:8">
      <c r="A398" s="99" t="s">
        <v>721</v>
      </c>
      <c r="B398" s="3">
        <v>43760</v>
      </c>
      <c r="C398" s="99" t="s">
        <v>75</v>
      </c>
      <c r="D398" s="99" t="s">
        <v>57</v>
      </c>
      <c r="E398" s="99" t="s">
        <v>62</v>
      </c>
      <c r="F398" s="99">
        <v>90</v>
      </c>
      <c r="G398" s="99">
        <v>4</v>
      </c>
      <c r="H398" s="99" t="s">
        <v>59</v>
      </c>
    </row>
    <row r="399" spans="1:8">
      <c r="A399" s="99" t="s">
        <v>722</v>
      </c>
      <c r="B399" s="3">
        <v>43760</v>
      </c>
      <c r="C399" s="99" t="s">
        <v>77</v>
      </c>
      <c r="D399" s="99" t="s">
        <v>57</v>
      </c>
      <c r="E399" s="99" t="s">
        <v>14</v>
      </c>
      <c r="F399" s="99">
        <v>250</v>
      </c>
      <c r="G399" s="99">
        <v>2</v>
      </c>
      <c r="H399" s="99" t="s">
        <v>59</v>
      </c>
    </row>
    <row r="400" spans="1:8">
      <c r="A400" s="99" t="s">
        <v>723</v>
      </c>
      <c r="B400" s="3">
        <v>43762</v>
      </c>
      <c r="C400" s="99" t="s">
        <v>75</v>
      </c>
      <c r="D400" s="99" t="s">
        <v>57</v>
      </c>
      <c r="E400" s="99" t="s">
        <v>76</v>
      </c>
      <c r="F400" s="99">
        <v>190</v>
      </c>
      <c r="G400" s="99">
        <v>5</v>
      </c>
      <c r="H400" s="99" t="s">
        <v>63</v>
      </c>
    </row>
    <row r="401" spans="1:8">
      <c r="A401" s="99" t="s">
        <v>724</v>
      </c>
      <c r="B401" s="3">
        <v>43763</v>
      </c>
      <c r="C401" s="99" t="s">
        <v>73</v>
      </c>
      <c r="D401" s="99" t="s">
        <v>69</v>
      </c>
      <c r="E401" s="99" t="s">
        <v>62</v>
      </c>
      <c r="F401" s="99">
        <v>40</v>
      </c>
      <c r="G401" s="99">
        <v>5</v>
      </c>
      <c r="H401" s="99" t="s">
        <v>63</v>
      </c>
    </row>
    <row r="402" spans="1:8">
      <c r="A402" s="99" t="s">
        <v>725</v>
      </c>
      <c r="B402" s="3">
        <v>43764</v>
      </c>
      <c r="C402" s="99" t="s">
        <v>72</v>
      </c>
      <c r="D402" s="99" t="s">
        <v>57</v>
      </c>
      <c r="E402" s="99" t="s">
        <v>14</v>
      </c>
      <c r="F402" s="99">
        <v>190</v>
      </c>
      <c r="G402" s="99">
        <v>2</v>
      </c>
      <c r="H402" s="99" t="s">
        <v>59</v>
      </c>
    </row>
    <row r="403" spans="1:8">
      <c r="A403" s="99" t="s">
        <v>726</v>
      </c>
      <c r="B403" s="3">
        <v>43766</v>
      </c>
      <c r="C403" s="99" t="s">
        <v>79</v>
      </c>
      <c r="D403" s="99" t="s">
        <v>69</v>
      </c>
      <c r="E403" s="99" t="s">
        <v>76</v>
      </c>
      <c r="F403" s="99">
        <v>190</v>
      </c>
      <c r="G403" s="99">
        <v>1</v>
      </c>
      <c r="H403" s="99" t="s">
        <v>59</v>
      </c>
    </row>
    <row r="404" spans="1:8">
      <c r="A404" s="99" t="s">
        <v>727</v>
      </c>
      <c r="B404" s="3">
        <v>43766</v>
      </c>
      <c r="C404" s="99" t="s">
        <v>79</v>
      </c>
      <c r="D404" s="99" t="s">
        <v>69</v>
      </c>
      <c r="E404" s="99" t="s">
        <v>58</v>
      </c>
      <c r="F404" s="99">
        <v>499</v>
      </c>
      <c r="G404" s="99">
        <v>1</v>
      </c>
      <c r="H404" s="99" t="s">
        <v>63</v>
      </c>
    </row>
    <row r="405" spans="1:8">
      <c r="A405" s="99" t="s">
        <v>728</v>
      </c>
      <c r="B405" s="3">
        <v>43772</v>
      </c>
      <c r="C405" s="99" t="s">
        <v>71</v>
      </c>
      <c r="D405" s="99" t="s">
        <v>57</v>
      </c>
      <c r="E405" s="99" t="s">
        <v>14</v>
      </c>
      <c r="F405" s="99">
        <v>300</v>
      </c>
      <c r="G405" s="99">
        <v>1</v>
      </c>
      <c r="H405" s="99" t="s">
        <v>59</v>
      </c>
    </row>
    <row r="406" spans="1:8">
      <c r="A406" s="99" t="s">
        <v>729</v>
      </c>
      <c r="B406" s="3">
        <v>43775</v>
      </c>
      <c r="C406" s="99" t="s">
        <v>65</v>
      </c>
      <c r="D406" s="99" t="s">
        <v>61</v>
      </c>
      <c r="E406" s="99" t="s">
        <v>58</v>
      </c>
      <c r="F406" s="99">
        <v>499</v>
      </c>
      <c r="G406" s="99">
        <v>2</v>
      </c>
      <c r="H406" s="99" t="s">
        <v>59</v>
      </c>
    </row>
    <row r="407" spans="1:8">
      <c r="A407" s="99" t="s">
        <v>730</v>
      </c>
      <c r="B407" s="3">
        <v>43778</v>
      </c>
      <c r="C407" s="99" t="s">
        <v>72</v>
      </c>
      <c r="D407" s="99" t="s">
        <v>57</v>
      </c>
      <c r="E407" s="99" t="s">
        <v>14</v>
      </c>
      <c r="F407" s="99">
        <v>300</v>
      </c>
      <c r="G407" s="99">
        <v>2</v>
      </c>
      <c r="H407" s="99" t="s">
        <v>59</v>
      </c>
    </row>
    <row r="408" spans="1:8">
      <c r="A408" s="99" t="s">
        <v>731</v>
      </c>
      <c r="B408" s="3">
        <v>43781</v>
      </c>
      <c r="C408" s="99" t="s">
        <v>73</v>
      </c>
      <c r="D408" s="99" t="s">
        <v>57</v>
      </c>
      <c r="E408" s="99" t="s">
        <v>62</v>
      </c>
      <c r="F408" s="99">
        <v>40</v>
      </c>
      <c r="G408" s="99">
        <v>4</v>
      </c>
      <c r="H408" s="99" t="s">
        <v>63</v>
      </c>
    </row>
    <row r="409" spans="1:8">
      <c r="A409" s="99" t="s">
        <v>732</v>
      </c>
      <c r="B409" s="3">
        <v>43786</v>
      </c>
      <c r="C409" s="99" t="s">
        <v>64</v>
      </c>
      <c r="D409" s="99" t="s">
        <v>61</v>
      </c>
      <c r="E409" s="99" t="s">
        <v>76</v>
      </c>
      <c r="F409" s="99">
        <v>250</v>
      </c>
      <c r="G409" s="99">
        <v>3</v>
      </c>
      <c r="H409" s="99" t="s">
        <v>63</v>
      </c>
    </row>
    <row r="410" spans="1:8">
      <c r="A410" s="99" t="s">
        <v>733</v>
      </c>
      <c r="B410" s="3">
        <v>43788</v>
      </c>
      <c r="C410" s="99" t="s">
        <v>71</v>
      </c>
      <c r="D410" s="99" t="s">
        <v>61</v>
      </c>
      <c r="E410" s="99" t="s">
        <v>62</v>
      </c>
      <c r="F410" s="99">
        <v>40</v>
      </c>
      <c r="G410" s="99">
        <v>3</v>
      </c>
      <c r="H410" s="99" t="s">
        <v>59</v>
      </c>
    </row>
    <row r="411" spans="1:8">
      <c r="A411" s="99" t="s">
        <v>734</v>
      </c>
      <c r="B411" s="3">
        <v>43789</v>
      </c>
      <c r="C411" s="99" t="s">
        <v>78</v>
      </c>
      <c r="D411" s="99" t="s">
        <v>69</v>
      </c>
      <c r="E411" s="99" t="s">
        <v>62</v>
      </c>
      <c r="F411" s="99">
        <v>90</v>
      </c>
      <c r="G411" s="99">
        <v>5</v>
      </c>
      <c r="H411" s="99" t="s">
        <v>59</v>
      </c>
    </row>
    <row r="412" spans="1:8">
      <c r="A412" s="99" t="s">
        <v>735</v>
      </c>
      <c r="B412" s="3">
        <v>43789</v>
      </c>
      <c r="C412" s="99" t="s">
        <v>72</v>
      </c>
      <c r="D412" s="99" t="s">
        <v>61</v>
      </c>
      <c r="E412" s="99" t="s">
        <v>14</v>
      </c>
      <c r="F412" s="99">
        <v>300</v>
      </c>
      <c r="G412" s="99">
        <v>1</v>
      </c>
      <c r="H412" s="99" t="s">
        <v>63</v>
      </c>
    </row>
    <row r="413" spans="1:8">
      <c r="A413" s="99" t="s">
        <v>736</v>
      </c>
      <c r="B413" s="3">
        <v>43789</v>
      </c>
      <c r="C413" s="99" t="s">
        <v>60</v>
      </c>
      <c r="D413" s="99" t="s">
        <v>57</v>
      </c>
      <c r="E413" s="99" t="s">
        <v>76</v>
      </c>
      <c r="F413" s="99">
        <v>250</v>
      </c>
      <c r="G413" s="99">
        <v>3</v>
      </c>
      <c r="H413" s="99" t="s">
        <v>63</v>
      </c>
    </row>
    <row r="414" spans="1:8">
      <c r="A414" s="99" t="s">
        <v>737</v>
      </c>
      <c r="B414" s="3">
        <v>43790</v>
      </c>
      <c r="C414" s="99" t="s">
        <v>75</v>
      </c>
      <c r="D414" s="99" t="s">
        <v>61</v>
      </c>
      <c r="E414" s="99" t="s">
        <v>14</v>
      </c>
      <c r="F414" s="99">
        <v>300</v>
      </c>
      <c r="G414" s="99">
        <v>1</v>
      </c>
      <c r="H414" s="99" t="s">
        <v>59</v>
      </c>
    </row>
    <row r="415" spans="1:8">
      <c r="A415" s="99" t="s">
        <v>738</v>
      </c>
      <c r="B415" s="3">
        <v>43790</v>
      </c>
      <c r="C415" s="99" t="s">
        <v>79</v>
      </c>
      <c r="D415" s="99" t="s">
        <v>67</v>
      </c>
      <c r="E415" s="99" t="s">
        <v>76</v>
      </c>
      <c r="F415" s="99">
        <v>190</v>
      </c>
      <c r="G415" s="99">
        <v>4</v>
      </c>
      <c r="H415" s="99" t="s">
        <v>59</v>
      </c>
    </row>
    <row r="416" spans="1:8">
      <c r="A416" s="99" t="s">
        <v>739</v>
      </c>
      <c r="B416" s="3">
        <v>43790</v>
      </c>
      <c r="C416" s="99" t="s">
        <v>72</v>
      </c>
      <c r="D416" s="99" t="s">
        <v>69</v>
      </c>
      <c r="E416" s="99" t="s">
        <v>76</v>
      </c>
      <c r="F416" s="99">
        <v>300</v>
      </c>
      <c r="G416" s="99">
        <v>1</v>
      </c>
      <c r="H416" s="99" t="s">
        <v>59</v>
      </c>
    </row>
    <row r="417" spans="1:8">
      <c r="A417" s="99" t="s">
        <v>740</v>
      </c>
      <c r="B417" s="3">
        <v>43791</v>
      </c>
      <c r="C417" s="99" t="s">
        <v>78</v>
      </c>
      <c r="D417" s="99" t="s">
        <v>67</v>
      </c>
      <c r="E417" s="99" t="s">
        <v>58</v>
      </c>
      <c r="F417" s="99">
        <v>299</v>
      </c>
      <c r="G417" s="99">
        <v>2</v>
      </c>
      <c r="H417" s="99" t="s">
        <v>63</v>
      </c>
    </row>
    <row r="418" spans="1:8">
      <c r="A418" s="99" t="s">
        <v>741</v>
      </c>
      <c r="B418" s="3">
        <v>43794</v>
      </c>
      <c r="C418" s="99" t="s">
        <v>70</v>
      </c>
      <c r="D418" s="99" t="s">
        <v>61</v>
      </c>
      <c r="E418" s="99" t="s">
        <v>14</v>
      </c>
      <c r="F418" s="99">
        <v>300</v>
      </c>
      <c r="G418" s="99">
        <v>1</v>
      </c>
      <c r="H418" s="99" t="s">
        <v>59</v>
      </c>
    </row>
    <row r="419" spans="1:8">
      <c r="A419" s="99" t="s">
        <v>742</v>
      </c>
      <c r="B419" s="3">
        <v>43799</v>
      </c>
      <c r="C419" s="99" t="s">
        <v>66</v>
      </c>
      <c r="D419" s="99" t="s">
        <v>67</v>
      </c>
      <c r="E419" s="99" t="s">
        <v>14</v>
      </c>
      <c r="F419" s="99">
        <v>190</v>
      </c>
      <c r="G419" s="99">
        <v>2</v>
      </c>
      <c r="H419" s="99" t="s">
        <v>59</v>
      </c>
    </row>
    <row r="420" spans="1:8">
      <c r="A420" s="99" t="s">
        <v>743</v>
      </c>
      <c r="B420" s="3">
        <v>43800</v>
      </c>
      <c r="C420" s="99" t="s">
        <v>73</v>
      </c>
      <c r="D420" s="99" t="s">
        <v>61</v>
      </c>
      <c r="E420" s="99" t="s">
        <v>62</v>
      </c>
      <c r="F420" s="99">
        <v>40</v>
      </c>
      <c r="G420" s="99">
        <v>4</v>
      </c>
      <c r="H420" s="99" t="s">
        <v>59</v>
      </c>
    </row>
    <row r="421" spans="1:8">
      <c r="A421" s="99" t="s">
        <v>744</v>
      </c>
      <c r="B421" s="3">
        <v>43803</v>
      </c>
      <c r="C421" s="99" t="s">
        <v>66</v>
      </c>
      <c r="D421" s="99" t="s">
        <v>61</v>
      </c>
      <c r="E421" s="99" t="s">
        <v>58</v>
      </c>
      <c r="F421" s="99">
        <v>499</v>
      </c>
      <c r="G421" s="99">
        <v>1</v>
      </c>
      <c r="H421" s="99" t="s">
        <v>59</v>
      </c>
    </row>
    <row r="422" spans="1:8">
      <c r="A422" s="99" t="s">
        <v>745</v>
      </c>
      <c r="B422" s="3">
        <v>43805</v>
      </c>
      <c r="C422" s="99" t="s">
        <v>73</v>
      </c>
      <c r="D422" s="99" t="s">
        <v>67</v>
      </c>
      <c r="E422" s="99" t="s">
        <v>62</v>
      </c>
      <c r="F422" s="99">
        <v>40</v>
      </c>
      <c r="G422" s="99">
        <v>3</v>
      </c>
      <c r="H422" s="99" t="s">
        <v>59</v>
      </c>
    </row>
    <row r="423" spans="1:8">
      <c r="A423" s="99" t="s">
        <v>746</v>
      </c>
      <c r="B423" s="3">
        <v>43806</v>
      </c>
      <c r="C423" s="99" t="s">
        <v>70</v>
      </c>
      <c r="D423" s="99" t="s">
        <v>67</v>
      </c>
      <c r="E423" s="99" t="s">
        <v>62</v>
      </c>
      <c r="F423" s="99">
        <v>90</v>
      </c>
      <c r="G423" s="99">
        <v>2</v>
      </c>
      <c r="H423" s="99" t="s">
        <v>59</v>
      </c>
    </row>
    <row r="424" spans="1:8">
      <c r="A424" s="99" t="s">
        <v>747</v>
      </c>
      <c r="B424" s="3">
        <v>43815</v>
      </c>
      <c r="C424" s="99" t="s">
        <v>71</v>
      </c>
      <c r="D424" s="99" t="s">
        <v>67</v>
      </c>
      <c r="E424" s="99" t="s">
        <v>58</v>
      </c>
      <c r="F424" s="99">
        <v>299</v>
      </c>
      <c r="G424" s="99">
        <v>2</v>
      </c>
      <c r="H424" s="99" t="s">
        <v>59</v>
      </c>
    </row>
    <row r="425" spans="1:8">
      <c r="A425" s="99" t="s">
        <v>748</v>
      </c>
      <c r="B425" s="3">
        <v>43816</v>
      </c>
      <c r="C425" s="99" t="s">
        <v>71</v>
      </c>
      <c r="D425" s="99" t="s">
        <v>61</v>
      </c>
      <c r="E425" s="99" t="s">
        <v>62</v>
      </c>
      <c r="F425" s="99">
        <v>40</v>
      </c>
      <c r="G425" s="99">
        <v>6</v>
      </c>
      <c r="H425" s="99" t="s">
        <v>59</v>
      </c>
    </row>
    <row r="426" spans="1:8">
      <c r="A426" s="99" t="s">
        <v>749</v>
      </c>
      <c r="B426" s="3">
        <v>43820</v>
      </c>
      <c r="C426" s="99" t="s">
        <v>60</v>
      </c>
      <c r="D426" s="99" t="s">
        <v>57</v>
      </c>
      <c r="E426" s="99" t="s">
        <v>14</v>
      </c>
      <c r="F426" s="99">
        <v>300</v>
      </c>
      <c r="G426" s="99">
        <v>1</v>
      </c>
      <c r="H426" s="99" t="s">
        <v>63</v>
      </c>
    </row>
    <row r="427" spans="1:8">
      <c r="A427" s="99" t="s">
        <v>750</v>
      </c>
      <c r="B427" s="3">
        <v>43821</v>
      </c>
      <c r="C427" s="99" t="s">
        <v>70</v>
      </c>
      <c r="D427" s="99" t="s">
        <v>69</v>
      </c>
      <c r="E427" s="99" t="s">
        <v>62</v>
      </c>
      <c r="F427" s="99">
        <v>90</v>
      </c>
      <c r="G427" s="99">
        <v>4</v>
      </c>
      <c r="H427" s="99" t="s">
        <v>59</v>
      </c>
    </row>
    <row r="428" spans="1:8">
      <c r="A428" s="99" t="s">
        <v>751</v>
      </c>
      <c r="B428" s="3">
        <v>43821</v>
      </c>
      <c r="C428" s="99" t="s">
        <v>78</v>
      </c>
      <c r="D428" s="99" t="s">
        <v>67</v>
      </c>
      <c r="E428" s="99" t="s">
        <v>62</v>
      </c>
      <c r="F428" s="99">
        <v>40</v>
      </c>
      <c r="G428" s="99">
        <v>6</v>
      </c>
      <c r="H428" s="99" t="s">
        <v>59</v>
      </c>
    </row>
    <row r="429" spans="1:8">
      <c r="A429" s="99" t="s">
        <v>752</v>
      </c>
      <c r="B429" s="3">
        <v>43821</v>
      </c>
      <c r="C429" s="99" t="s">
        <v>66</v>
      </c>
      <c r="D429" s="99" t="s">
        <v>61</v>
      </c>
      <c r="E429" s="99" t="s">
        <v>14</v>
      </c>
      <c r="F429" s="99">
        <v>250</v>
      </c>
      <c r="G429" s="99">
        <v>1</v>
      </c>
      <c r="H429" s="99" t="s">
        <v>59</v>
      </c>
    </row>
    <row r="430" spans="1:8">
      <c r="A430" s="99" t="s">
        <v>753</v>
      </c>
      <c r="B430" s="3">
        <v>43822</v>
      </c>
      <c r="C430" s="99" t="s">
        <v>79</v>
      </c>
      <c r="D430" s="99" t="s">
        <v>69</v>
      </c>
      <c r="E430" s="99" t="s">
        <v>58</v>
      </c>
      <c r="F430" s="99">
        <v>499</v>
      </c>
      <c r="G430" s="99">
        <v>2</v>
      </c>
      <c r="H430" s="99" t="s">
        <v>63</v>
      </c>
    </row>
    <row r="431" spans="1:8">
      <c r="A431" s="99" t="s">
        <v>754</v>
      </c>
      <c r="B431" s="3">
        <v>43824</v>
      </c>
      <c r="C431" s="99" t="s">
        <v>70</v>
      </c>
      <c r="D431" s="99" t="s">
        <v>67</v>
      </c>
      <c r="E431" s="99" t="s">
        <v>76</v>
      </c>
      <c r="F431" s="99">
        <v>190</v>
      </c>
      <c r="G431" s="99">
        <v>5</v>
      </c>
      <c r="H431" s="99" t="s">
        <v>63</v>
      </c>
    </row>
    <row r="432" spans="1:8">
      <c r="A432" s="99" t="s">
        <v>755</v>
      </c>
      <c r="B432" s="3">
        <v>43825</v>
      </c>
      <c r="C432" s="99" t="s">
        <v>66</v>
      </c>
      <c r="D432" s="99" t="s">
        <v>61</v>
      </c>
      <c r="E432" s="99" t="s">
        <v>14</v>
      </c>
      <c r="F432" s="99">
        <v>190</v>
      </c>
      <c r="G432" s="99">
        <v>2</v>
      </c>
      <c r="H432" s="99" t="s">
        <v>63</v>
      </c>
    </row>
    <row r="433" spans="1:8">
      <c r="A433" s="99" t="s">
        <v>756</v>
      </c>
      <c r="B433" s="3">
        <v>43825</v>
      </c>
      <c r="C433" s="99" t="s">
        <v>72</v>
      </c>
      <c r="D433" s="99" t="s">
        <v>57</v>
      </c>
      <c r="E433" s="99" t="s">
        <v>62</v>
      </c>
      <c r="F433" s="99">
        <v>90</v>
      </c>
      <c r="G433" s="99">
        <v>6</v>
      </c>
      <c r="H433" s="99" t="s">
        <v>63</v>
      </c>
    </row>
    <row r="434" spans="1:8">
      <c r="A434" s="99" t="s">
        <v>757</v>
      </c>
      <c r="B434" s="3">
        <v>43825</v>
      </c>
      <c r="C434" s="99" t="s">
        <v>79</v>
      </c>
      <c r="D434" s="99" t="s">
        <v>67</v>
      </c>
      <c r="E434" s="99" t="s">
        <v>76</v>
      </c>
      <c r="F434" s="99">
        <v>190</v>
      </c>
      <c r="G434" s="99">
        <v>1</v>
      </c>
      <c r="H434" s="99" t="s">
        <v>59</v>
      </c>
    </row>
    <row r="435" spans="1:8">
      <c r="A435" s="99" t="s">
        <v>758</v>
      </c>
      <c r="B435" s="3">
        <v>43828</v>
      </c>
      <c r="C435" s="99" t="s">
        <v>72</v>
      </c>
      <c r="D435" s="99" t="s">
        <v>57</v>
      </c>
      <c r="E435" s="99" t="s">
        <v>14</v>
      </c>
      <c r="F435" s="99">
        <v>300</v>
      </c>
      <c r="G435" s="99">
        <v>1</v>
      </c>
      <c r="H435" s="99" t="s">
        <v>63</v>
      </c>
    </row>
    <row r="436" spans="1:8">
      <c r="A436" s="99" t="s">
        <v>759</v>
      </c>
      <c r="B436" s="3">
        <v>43829</v>
      </c>
      <c r="C436" s="99" t="s">
        <v>75</v>
      </c>
      <c r="D436" s="99" t="s">
        <v>67</v>
      </c>
      <c r="E436" s="99" t="s">
        <v>76</v>
      </c>
      <c r="F436" s="99">
        <v>190</v>
      </c>
      <c r="G436" s="99">
        <v>5</v>
      </c>
      <c r="H436" s="99" t="s">
        <v>63</v>
      </c>
    </row>
    <row r="437" spans="1:8">
      <c r="A437" s="99" t="s">
        <v>760</v>
      </c>
      <c r="B437" s="3">
        <v>43830</v>
      </c>
      <c r="C437" s="99" t="s">
        <v>72</v>
      </c>
      <c r="D437" s="99" t="s">
        <v>57</v>
      </c>
      <c r="E437" s="99" t="s">
        <v>14</v>
      </c>
      <c r="F437" s="99">
        <v>250</v>
      </c>
      <c r="G437" s="99">
        <v>1</v>
      </c>
      <c r="H437" s="99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opLeftCell="D1" zoomScale="130" zoomScaleNormal="130" workbookViewId="0">
      <selection activeCell="M6" sqref="M6"/>
    </sheetView>
  </sheetViews>
  <sheetFormatPr defaultRowHeight="14.5"/>
  <cols>
    <col min="2" max="2" width="11.26953125" bestFit="1" customWidth="1"/>
    <col min="6" max="6" width="10.453125" bestFit="1" customWidth="1"/>
    <col min="7" max="8" width="10.453125" customWidth="1"/>
    <col min="10" max="10" width="13.54296875" bestFit="1" customWidth="1"/>
    <col min="12" max="12" width="10.81640625" bestFit="1" customWidth="1"/>
  </cols>
  <sheetData>
    <row r="1" spans="1:13" ht="18.5">
      <c r="A1" s="81" t="s">
        <v>833</v>
      </c>
      <c r="L1" s="102" t="s">
        <v>904</v>
      </c>
      <c r="M1" s="101" t="s">
        <v>910</v>
      </c>
    </row>
    <row r="2" spans="1:13">
      <c r="L2" s="99"/>
      <c r="M2" s="99" t="s">
        <v>1143</v>
      </c>
    </row>
    <row r="3" spans="1:13">
      <c r="B3" t="s">
        <v>50</v>
      </c>
      <c r="C3" t="s">
        <v>51</v>
      </c>
      <c r="D3" t="s">
        <v>52</v>
      </c>
      <c r="E3" t="s">
        <v>12</v>
      </c>
      <c r="H3" t="s">
        <v>53</v>
      </c>
      <c r="I3" t="s">
        <v>54</v>
      </c>
      <c r="J3" t="s">
        <v>55</v>
      </c>
      <c r="M3" t="s">
        <v>1144</v>
      </c>
    </row>
    <row r="4" spans="1:13">
      <c r="B4" s="32">
        <v>42371</v>
      </c>
      <c r="C4" t="s">
        <v>56</v>
      </c>
      <c r="D4" t="s">
        <v>57</v>
      </c>
      <c r="E4" t="s">
        <v>58</v>
      </c>
      <c r="H4">
        <v>399</v>
      </c>
      <c r="I4">
        <v>3</v>
      </c>
      <c r="J4" t="s">
        <v>59</v>
      </c>
      <c r="M4" t="s">
        <v>1145</v>
      </c>
    </row>
    <row r="5" spans="1:13">
      <c r="B5" s="32">
        <v>42373</v>
      </c>
      <c r="C5" t="s">
        <v>60</v>
      </c>
      <c r="D5" t="s">
        <v>61</v>
      </c>
      <c r="E5" t="s">
        <v>62</v>
      </c>
      <c r="H5">
        <v>90</v>
      </c>
      <c r="I5">
        <v>4</v>
      </c>
      <c r="J5" t="s">
        <v>59</v>
      </c>
      <c r="M5" t="s">
        <v>967</v>
      </c>
    </row>
    <row r="6" spans="1:13">
      <c r="B6" s="32">
        <v>42373</v>
      </c>
      <c r="C6" t="s">
        <v>56</v>
      </c>
      <c r="D6" t="s">
        <v>57</v>
      </c>
      <c r="E6" t="s">
        <v>14</v>
      </c>
      <c r="H6">
        <v>250</v>
      </c>
      <c r="I6">
        <v>4</v>
      </c>
      <c r="J6" t="s">
        <v>63</v>
      </c>
    </row>
    <row r="7" spans="1:13">
      <c r="B7" s="32">
        <v>42373</v>
      </c>
      <c r="C7" t="s">
        <v>64</v>
      </c>
      <c r="D7" t="s">
        <v>57</v>
      </c>
      <c r="E7" t="s">
        <v>62</v>
      </c>
      <c r="H7">
        <v>40</v>
      </c>
      <c r="I7">
        <v>3</v>
      </c>
      <c r="J7" t="s">
        <v>59</v>
      </c>
    </row>
    <row r="8" spans="1:13">
      <c r="B8" s="32">
        <v>42375</v>
      </c>
      <c r="C8" t="s">
        <v>64</v>
      </c>
      <c r="D8" t="s">
        <v>57</v>
      </c>
      <c r="E8" t="s">
        <v>14</v>
      </c>
      <c r="H8">
        <v>400</v>
      </c>
      <c r="I8">
        <v>1</v>
      </c>
      <c r="J8" t="s">
        <v>59</v>
      </c>
    </row>
    <row r="9" spans="1:13">
      <c r="B9" s="32">
        <v>42377</v>
      </c>
      <c r="C9" t="s">
        <v>64</v>
      </c>
      <c r="D9" t="s">
        <v>61</v>
      </c>
      <c r="E9" t="s">
        <v>14</v>
      </c>
      <c r="H9">
        <v>250</v>
      </c>
      <c r="I9">
        <v>2</v>
      </c>
      <c r="J9" t="s">
        <v>59</v>
      </c>
    </row>
    <row r="10" spans="1:13">
      <c r="B10" s="32">
        <v>42380</v>
      </c>
      <c r="C10" t="s">
        <v>65</v>
      </c>
      <c r="D10" t="s">
        <v>57</v>
      </c>
      <c r="E10" t="s">
        <v>14</v>
      </c>
      <c r="H10">
        <v>250</v>
      </c>
      <c r="I10">
        <v>1</v>
      </c>
      <c r="J10" t="s">
        <v>59</v>
      </c>
    </row>
    <row r="11" spans="1:13">
      <c r="B11" s="32">
        <v>42381</v>
      </c>
      <c r="C11" t="s">
        <v>66</v>
      </c>
      <c r="D11" t="s">
        <v>67</v>
      </c>
      <c r="E11" t="s">
        <v>62</v>
      </c>
      <c r="H11">
        <v>40</v>
      </c>
      <c r="I11">
        <v>4</v>
      </c>
      <c r="J11" t="s">
        <v>59</v>
      </c>
    </row>
    <row r="12" spans="1:13">
      <c r="B12" s="32">
        <v>42384</v>
      </c>
      <c r="C12" t="s">
        <v>68</v>
      </c>
      <c r="D12" t="s">
        <v>61</v>
      </c>
      <c r="E12" t="s">
        <v>62</v>
      </c>
      <c r="H12">
        <v>90</v>
      </c>
      <c r="I12">
        <v>4</v>
      </c>
      <c r="J12" t="s">
        <v>59</v>
      </c>
    </row>
    <row r="13" spans="1:13">
      <c r="B13" s="32">
        <v>42389</v>
      </c>
      <c r="C13" t="s">
        <v>68</v>
      </c>
      <c r="D13" t="s">
        <v>69</v>
      </c>
      <c r="E13" t="s">
        <v>62</v>
      </c>
      <c r="H13">
        <v>90</v>
      </c>
      <c r="I13">
        <v>4</v>
      </c>
      <c r="J13" t="s">
        <v>59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5EC1-22DD-4C7E-810F-7C92EE81F6DA}">
  <sheetPr>
    <tabColor rgb="FF002060"/>
  </sheetPr>
  <dimension ref="A1"/>
  <sheetViews>
    <sheetView workbookViewId="0">
      <selection activeCell="H14" sqref="H14"/>
    </sheetView>
  </sheetViews>
  <sheetFormatPr defaultRowHeight="14.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64"/>
  <sheetViews>
    <sheetView zoomScale="120" zoomScaleNormal="120" workbookViewId="0"/>
  </sheetViews>
  <sheetFormatPr defaultRowHeight="14.5"/>
  <cols>
    <col min="1" max="1" width="9.1796875" customWidth="1"/>
    <col min="2" max="2" width="12.6328125" customWidth="1"/>
    <col min="4" max="4" width="9.81640625" style="99" bestFit="1" customWidth="1"/>
    <col min="5" max="5" width="10.90625" bestFit="1" customWidth="1"/>
    <col min="6" max="6" width="11.453125" customWidth="1"/>
    <col min="7" max="7" width="11.453125" style="99" customWidth="1"/>
    <col min="8" max="9" width="14.453125" style="99" bestFit="1" customWidth="1"/>
    <col min="10" max="10" width="8.7265625" style="99"/>
    <col min="11" max="11" width="13.453125" customWidth="1"/>
    <col min="12" max="12" width="13.08984375" bestFit="1" customWidth="1"/>
    <col min="14" max="15" width="15" bestFit="1" customWidth="1"/>
  </cols>
  <sheetData>
    <row r="1" spans="1:19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13</v>
      </c>
      <c r="I1" s="2" t="s">
        <v>55</v>
      </c>
      <c r="J1" s="2"/>
      <c r="O1" s="2" t="s">
        <v>52</v>
      </c>
      <c r="P1" s="2" t="s">
        <v>13</v>
      </c>
      <c r="Q1" s="2" t="s">
        <v>114</v>
      </c>
    </row>
    <row r="2" spans="1:19">
      <c r="A2" s="99" t="s">
        <v>341</v>
      </c>
      <c r="B2" s="3">
        <v>43115</v>
      </c>
      <c r="C2" s="99" t="s">
        <v>68</v>
      </c>
      <c r="D2" s="99" t="s">
        <v>61</v>
      </c>
      <c r="E2" s="99" t="s">
        <v>62</v>
      </c>
      <c r="F2" s="99">
        <v>90</v>
      </c>
      <c r="G2" s="99">
        <v>4</v>
      </c>
      <c r="H2" s="99">
        <f>F2*G2</f>
        <v>360</v>
      </c>
      <c r="I2" s="99" t="s">
        <v>59</v>
      </c>
      <c r="O2" t="s">
        <v>61</v>
      </c>
    </row>
    <row r="3" spans="1:19">
      <c r="A3" s="99" t="s">
        <v>342</v>
      </c>
      <c r="B3" s="3">
        <v>43120</v>
      </c>
      <c r="C3" s="99" t="s">
        <v>68</v>
      </c>
      <c r="D3" s="99" t="s">
        <v>69</v>
      </c>
      <c r="E3" s="99" t="s">
        <v>62</v>
      </c>
      <c r="F3" s="99">
        <v>90</v>
      </c>
      <c r="G3" s="99">
        <v>4</v>
      </c>
      <c r="H3" s="99">
        <f t="shared" ref="H3:H15" si="0">F3*G3</f>
        <v>360</v>
      </c>
      <c r="I3" s="99" t="s">
        <v>59</v>
      </c>
      <c r="O3" t="s">
        <v>57</v>
      </c>
    </row>
    <row r="4" spans="1:19">
      <c r="A4" s="99" t="s">
        <v>343</v>
      </c>
      <c r="B4" s="3">
        <v>43124</v>
      </c>
      <c r="C4" s="99" t="s">
        <v>66</v>
      </c>
      <c r="D4" s="99" t="s">
        <v>61</v>
      </c>
      <c r="E4" s="99" t="s">
        <v>76</v>
      </c>
      <c r="F4" s="99">
        <v>250</v>
      </c>
      <c r="G4" s="99">
        <v>2</v>
      </c>
      <c r="H4" s="99">
        <f t="shared" si="0"/>
        <v>500</v>
      </c>
      <c r="I4" s="99" t="s">
        <v>63</v>
      </c>
    </row>
    <row r="5" spans="1:19">
      <c r="A5" s="99" t="s">
        <v>344</v>
      </c>
      <c r="B5" s="3">
        <v>43128</v>
      </c>
      <c r="C5" s="99" t="s">
        <v>70</v>
      </c>
      <c r="D5" s="99" t="s">
        <v>61</v>
      </c>
      <c r="E5" s="99" t="s">
        <v>62</v>
      </c>
      <c r="F5" s="99">
        <v>40</v>
      </c>
      <c r="G5" s="99">
        <v>5</v>
      </c>
      <c r="H5" s="99">
        <f t="shared" si="0"/>
        <v>200</v>
      </c>
      <c r="I5" s="99" t="s">
        <v>59</v>
      </c>
      <c r="O5" s="2" t="s">
        <v>12</v>
      </c>
      <c r="P5" s="2" t="s">
        <v>13</v>
      </c>
      <c r="Q5" s="2" t="s">
        <v>114</v>
      </c>
    </row>
    <row r="6" spans="1:19">
      <c r="A6" s="99" t="s">
        <v>345</v>
      </c>
      <c r="B6" s="3">
        <v>43130</v>
      </c>
      <c r="C6" s="99" t="s">
        <v>70</v>
      </c>
      <c r="D6" s="99" t="s">
        <v>57</v>
      </c>
      <c r="E6" s="99" t="s">
        <v>62</v>
      </c>
      <c r="F6" s="99">
        <v>40</v>
      </c>
      <c r="G6" s="99">
        <v>5</v>
      </c>
      <c r="H6" s="99">
        <f t="shared" si="0"/>
        <v>200</v>
      </c>
      <c r="I6" s="99" t="s">
        <v>59</v>
      </c>
      <c r="O6" t="s">
        <v>62</v>
      </c>
    </row>
    <row r="7" spans="1:19">
      <c r="A7" s="99" t="s">
        <v>346</v>
      </c>
      <c r="B7" s="3">
        <v>43131</v>
      </c>
      <c r="C7" s="99" t="s">
        <v>78</v>
      </c>
      <c r="D7" s="99" t="s">
        <v>61</v>
      </c>
      <c r="E7" s="99" t="s">
        <v>58</v>
      </c>
      <c r="F7" s="99">
        <v>299</v>
      </c>
      <c r="G7" s="99">
        <v>1</v>
      </c>
      <c r="H7" s="99">
        <f t="shared" si="0"/>
        <v>299</v>
      </c>
      <c r="I7" s="99" t="s">
        <v>59</v>
      </c>
    </row>
    <row r="8" spans="1:19">
      <c r="A8" s="99" t="s">
        <v>347</v>
      </c>
      <c r="B8" s="3">
        <v>43132</v>
      </c>
      <c r="C8" s="99" t="s">
        <v>72</v>
      </c>
      <c r="D8" s="99" t="s">
        <v>57</v>
      </c>
      <c r="E8" s="99" t="s">
        <v>62</v>
      </c>
      <c r="F8" s="99">
        <v>40</v>
      </c>
      <c r="G8" s="99">
        <v>2</v>
      </c>
      <c r="H8" s="99">
        <f t="shared" si="0"/>
        <v>80</v>
      </c>
      <c r="I8" s="99" t="s">
        <v>63</v>
      </c>
    </row>
    <row r="9" spans="1:19">
      <c r="A9" s="99" t="s">
        <v>348</v>
      </c>
      <c r="B9" s="3">
        <v>43132</v>
      </c>
      <c r="C9" s="99" t="s">
        <v>56</v>
      </c>
      <c r="D9" s="99" t="s">
        <v>67</v>
      </c>
      <c r="E9" s="99" t="s">
        <v>14</v>
      </c>
      <c r="F9" s="99">
        <v>190</v>
      </c>
      <c r="G9" s="99">
        <v>2</v>
      </c>
      <c r="H9" s="99">
        <f t="shared" si="0"/>
        <v>380</v>
      </c>
      <c r="I9" s="99" t="s">
        <v>59</v>
      </c>
      <c r="O9" s="2" t="s">
        <v>52</v>
      </c>
      <c r="P9" t="s">
        <v>252</v>
      </c>
      <c r="Q9" s="2" t="s">
        <v>12</v>
      </c>
      <c r="R9" s="2" t="s">
        <v>13</v>
      </c>
      <c r="S9" s="2" t="s">
        <v>114</v>
      </c>
    </row>
    <row r="10" spans="1:19">
      <c r="A10" s="99" t="s">
        <v>349</v>
      </c>
      <c r="B10" s="3">
        <v>43134</v>
      </c>
      <c r="C10" s="99" t="s">
        <v>71</v>
      </c>
      <c r="D10" s="99" t="s">
        <v>61</v>
      </c>
      <c r="E10" s="99" t="s">
        <v>62</v>
      </c>
      <c r="F10" s="99">
        <v>90</v>
      </c>
      <c r="G10" s="99">
        <v>4</v>
      </c>
      <c r="H10" s="99">
        <f t="shared" si="0"/>
        <v>360</v>
      </c>
      <c r="I10" s="99" t="s">
        <v>59</v>
      </c>
      <c r="O10" t="s">
        <v>61</v>
      </c>
      <c r="Q10" t="s">
        <v>62</v>
      </c>
    </row>
    <row r="11" spans="1:19">
      <c r="A11" s="99" t="s">
        <v>350</v>
      </c>
      <c r="B11" s="3">
        <v>43135</v>
      </c>
      <c r="C11" s="99" t="s">
        <v>68</v>
      </c>
      <c r="D11" s="99" t="s">
        <v>61</v>
      </c>
      <c r="E11" s="99" t="s">
        <v>58</v>
      </c>
      <c r="F11" s="99">
        <v>399</v>
      </c>
      <c r="G11" s="99">
        <v>2</v>
      </c>
      <c r="H11" s="99">
        <f t="shared" si="0"/>
        <v>798</v>
      </c>
      <c r="I11" s="99" t="s">
        <v>59</v>
      </c>
    </row>
    <row r="12" spans="1:19">
      <c r="A12" s="99" t="s">
        <v>351</v>
      </c>
      <c r="B12" s="3">
        <v>43138</v>
      </c>
      <c r="C12" s="99" t="s">
        <v>77</v>
      </c>
      <c r="D12" s="99" t="s">
        <v>69</v>
      </c>
      <c r="E12" s="99" t="s">
        <v>62</v>
      </c>
      <c r="F12" s="99">
        <v>70</v>
      </c>
      <c r="G12" s="99">
        <v>3</v>
      </c>
      <c r="H12" s="99">
        <f t="shared" si="0"/>
        <v>210</v>
      </c>
      <c r="I12" s="99" t="s">
        <v>63</v>
      </c>
    </row>
    <row r="13" spans="1:19" s="99" customFormat="1">
      <c r="A13" s="99" t="s">
        <v>352</v>
      </c>
      <c r="B13" s="3">
        <v>43138</v>
      </c>
      <c r="C13" s="99" t="s">
        <v>78</v>
      </c>
      <c r="D13" s="99" t="s">
        <v>57</v>
      </c>
      <c r="E13" s="99" t="s">
        <v>62</v>
      </c>
      <c r="F13" s="99">
        <v>40</v>
      </c>
      <c r="G13" s="99">
        <v>4</v>
      </c>
      <c r="H13" s="99">
        <f t="shared" si="0"/>
        <v>160</v>
      </c>
      <c r="I13" s="99" t="s">
        <v>59</v>
      </c>
    </row>
    <row r="14" spans="1:19" s="99" customFormat="1">
      <c r="A14" s="99" t="s">
        <v>353</v>
      </c>
      <c r="B14" s="3">
        <v>43138</v>
      </c>
      <c r="C14" s="99" t="s">
        <v>75</v>
      </c>
      <c r="D14" s="99" t="s">
        <v>61</v>
      </c>
      <c r="E14" s="99" t="s">
        <v>58</v>
      </c>
      <c r="F14" s="99">
        <v>299</v>
      </c>
      <c r="G14" s="99">
        <v>2</v>
      </c>
      <c r="H14" s="99">
        <f t="shared" si="0"/>
        <v>598</v>
      </c>
      <c r="I14" s="99" t="s">
        <v>63</v>
      </c>
    </row>
    <row r="15" spans="1:19" s="99" customFormat="1">
      <c r="A15" s="99" t="s">
        <v>354</v>
      </c>
      <c r="B15" s="3">
        <v>43140</v>
      </c>
      <c r="C15" s="99" t="s">
        <v>71</v>
      </c>
      <c r="D15" s="99" t="s">
        <v>61</v>
      </c>
      <c r="E15" s="99" t="s">
        <v>58</v>
      </c>
      <c r="F15" s="99">
        <v>299</v>
      </c>
      <c r="G15" s="99">
        <v>2</v>
      </c>
      <c r="H15" s="99">
        <f t="shared" si="0"/>
        <v>598</v>
      </c>
      <c r="I15" s="99" t="s">
        <v>59</v>
      </c>
    </row>
    <row r="16" spans="1:19" s="99" customFormat="1"/>
    <row r="17" spans="1:19">
      <c r="A17" s="102" t="s">
        <v>904</v>
      </c>
      <c r="B17" s="101" t="s">
        <v>910</v>
      </c>
      <c r="K17" s="2" t="s">
        <v>1051</v>
      </c>
      <c r="O17" s="2" t="s">
        <v>52</v>
      </c>
      <c r="P17" t="s">
        <v>251</v>
      </c>
      <c r="Q17" s="2" t="s">
        <v>12</v>
      </c>
      <c r="R17" s="2" t="s">
        <v>13</v>
      </c>
      <c r="S17" s="2" t="s">
        <v>114</v>
      </c>
    </row>
    <row r="18" spans="1:19">
      <c r="A18" s="99"/>
      <c r="B18" t="s">
        <v>1041</v>
      </c>
      <c r="K18" s="104" t="s">
        <v>1043</v>
      </c>
      <c r="L18" s="17"/>
      <c r="O18" t="s">
        <v>61</v>
      </c>
      <c r="Q18" t="s">
        <v>62</v>
      </c>
    </row>
    <row r="19" spans="1:19" s="99" customFormat="1">
      <c r="B19" s="12" t="s">
        <v>1040</v>
      </c>
      <c r="C19" s="12"/>
      <c r="D19" s="12"/>
      <c r="E19" s="12"/>
      <c r="F19" s="12"/>
      <c r="G19" s="12"/>
      <c r="K19" s="104" t="s">
        <v>1044</v>
      </c>
      <c r="L19" s="17"/>
    </row>
    <row r="20" spans="1:19">
      <c r="B20" s="103" t="s">
        <v>1042</v>
      </c>
      <c r="K20" s="104" t="s">
        <v>1045</v>
      </c>
      <c r="L20" s="17"/>
    </row>
    <row r="21" spans="1:19">
      <c r="B21" s="103" t="s">
        <v>1047</v>
      </c>
      <c r="K21" s="104" t="s">
        <v>1046</v>
      </c>
      <c r="L21" s="17"/>
    </row>
    <row r="22" spans="1:19">
      <c r="B22" s="103" t="s">
        <v>1048</v>
      </c>
      <c r="K22" s="104" t="s">
        <v>1050</v>
      </c>
      <c r="L22" s="17"/>
    </row>
    <row r="23" spans="1:19">
      <c r="B23" s="103" t="s">
        <v>1049</v>
      </c>
    </row>
    <row r="24" spans="1:19">
      <c r="B24" t="s">
        <v>981</v>
      </c>
      <c r="K24" s="2" t="s">
        <v>1052</v>
      </c>
      <c r="L24" s="99"/>
    </row>
    <row r="25" spans="1:19">
      <c r="B25" s="99" t="s">
        <v>982</v>
      </c>
      <c r="K25" s="104" t="s">
        <v>1043</v>
      </c>
      <c r="L25" s="17"/>
    </row>
    <row r="26" spans="1:19">
      <c r="K26" s="104" t="s">
        <v>1044</v>
      </c>
      <c r="L26" s="17"/>
    </row>
    <row r="27" spans="1:19">
      <c r="K27" s="104" t="s">
        <v>1045</v>
      </c>
      <c r="L27" s="17"/>
    </row>
    <row r="28" spans="1:19">
      <c r="K28" s="104" t="s">
        <v>1046</v>
      </c>
      <c r="L28" s="17"/>
    </row>
    <row r="29" spans="1:19">
      <c r="K29" s="104" t="s">
        <v>1050</v>
      </c>
      <c r="L29" s="17"/>
    </row>
    <row r="31" spans="1:19">
      <c r="K31" s="2" t="s">
        <v>1054</v>
      </c>
      <c r="L31" s="99"/>
    </row>
    <row r="32" spans="1:19">
      <c r="K32" s="104" t="s">
        <v>1043</v>
      </c>
      <c r="L32" s="17"/>
    </row>
    <row r="33" spans="11:12">
      <c r="K33" s="104" t="s">
        <v>1044</v>
      </c>
      <c r="L33" s="17"/>
    </row>
    <row r="34" spans="11:12">
      <c r="K34" s="104" t="s">
        <v>1045</v>
      </c>
      <c r="L34" s="17"/>
    </row>
    <row r="35" spans="11:12">
      <c r="K35" s="104" t="s">
        <v>1046</v>
      </c>
      <c r="L35" s="17"/>
    </row>
    <row r="37" spans="11:12">
      <c r="K37" s="99"/>
      <c r="L37" s="99"/>
    </row>
    <row r="38" spans="11:12">
      <c r="K38" s="2" t="s">
        <v>1053</v>
      </c>
      <c r="L38" s="99"/>
    </row>
    <row r="39" spans="11:12">
      <c r="K39" s="104" t="s">
        <v>1043</v>
      </c>
      <c r="L39" s="17"/>
    </row>
    <row r="40" spans="11:12">
      <c r="K40" s="104" t="s">
        <v>1044</v>
      </c>
      <c r="L40" s="17"/>
    </row>
    <row r="41" spans="11:12">
      <c r="K41" s="104" t="s">
        <v>1045</v>
      </c>
      <c r="L41" s="17"/>
    </row>
    <row r="42" spans="11:12">
      <c r="K42" s="104" t="s">
        <v>1046</v>
      </c>
      <c r="L42" s="17"/>
    </row>
    <row r="45" spans="11:12">
      <c r="K45" s="2" t="s">
        <v>1325</v>
      </c>
      <c r="L45" s="99"/>
    </row>
    <row r="46" spans="11:12">
      <c r="K46" s="104" t="s">
        <v>1043</v>
      </c>
      <c r="L46" s="17"/>
    </row>
    <row r="47" spans="11:12">
      <c r="K47" s="104" t="s">
        <v>1044</v>
      </c>
      <c r="L47" s="17"/>
    </row>
    <row r="48" spans="11:12">
      <c r="K48" s="104" t="s">
        <v>1045</v>
      </c>
      <c r="L48" s="17"/>
    </row>
    <row r="49" spans="11:12">
      <c r="K49" s="104" t="s">
        <v>1046</v>
      </c>
      <c r="L49" s="17"/>
    </row>
    <row r="50" spans="11:12">
      <c r="K50" s="99"/>
      <c r="L50" s="99"/>
    </row>
    <row r="52" spans="11:12">
      <c r="K52" s="2" t="s">
        <v>1326</v>
      </c>
      <c r="L52" s="99"/>
    </row>
    <row r="53" spans="11:12">
      <c r="K53" s="104" t="s">
        <v>1043</v>
      </c>
      <c r="L53" s="17"/>
    </row>
    <row r="54" spans="11:12">
      <c r="K54" s="104" t="s">
        <v>1044</v>
      </c>
      <c r="L54" s="17"/>
    </row>
    <row r="55" spans="11:12">
      <c r="K55" s="104" t="s">
        <v>1045</v>
      </c>
      <c r="L55" s="17"/>
    </row>
    <row r="56" spans="11:12">
      <c r="K56" s="104" t="s">
        <v>1046</v>
      </c>
      <c r="L56" s="17"/>
    </row>
    <row r="57" spans="11:12">
      <c r="K57" s="99"/>
      <c r="L57" s="99"/>
    </row>
    <row r="59" spans="11:12">
      <c r="K59" s="2" t="s">
        <v>1055</v>
      </c>
      <c r="L59" s="99"/>
    </row>
    <row r="60" spans="11:12">
      <c r="K60" s="104" t="s">
        <v>1043</v>
      </c>
      <c r="L60" s="17"/>
    </row>
    <row r="61" spans="11:12">
      <c r="K61" s="104" t="s">
        <v>1044</v>
      </c>
      <c r="L61" s="17"/>
    </row>
    <row r="62" spans="11:12">
      <c r="K62" s="104" t="s">
        <v>1045</v>
      </c>
      <c r="L62" s="17"/>
    </row>
    <row r="63" spans="11:12">
      <c r="K63" s="104" t="s">
        <v>1046</v>
      </c>
      <c r="L63" s="17"/>
    </row>
    <row r="64" spans="11:12">
      <c r="K64" s="99"/>
      <c r="L64" s="99"/>
    </row>
  </sheetData>
  <phoneticPr fontId="25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7"/>
  <sheetViews>
    <sheetView zoomScale="120" zoomScaleNormal="120" workbookViewId="0">
      <selection activeCell="J11" sqref="J11"/>
    </sheetView>
  </sheetViews>
  <sheetFormatPr defaultRowHeight="14.5"/>
  <cols>
    <col min="1" max="1" width="24" bestFit="1" customWidth="1"/>
    <col min="3" max="3" width="15" customWidth="1"/>
    <col min="5" max="5" width="10.54296875" customWidth="1"/>
    <col min="7" max="7" width="10.7265625" bestFit="1" customWidth="1"/>
  </cols>
  <sheetData>
    <row r="1" spans="1:8">
      <c r="G1" s="102" t="s">
        <v>904</v>
      </c>
      <c r="H1" s="101" t="s">
        <v>910</v>
      </c>
    </row>
    <row r="2" spans="1:8" ht="18.5">
      <c r="A2" s="6" t="s">
        <v>281</v>
      </c>
      <c r="B2" t="s">
        <v>144</v>
      </c>
      <c r="C2" s="2" t="s">
        <v>145</v>
      </c>
      <c r="D2" t="s">
        <v>144</v>
      </c>
      <c r="E2" s="50" t="s">
        <v>34</v>
      </c>
      <c r="G2" s="99"/>
      <c r="H2" s="99" t="s">
        <v>961</v>
      </c>
    </row>
    <row r="3" spans="1:8">
      <c r="A3" t="s">
        <v>317</v>
      </c>
      <c r="H3" t="s">
        <v>962</v>
      </c>
    </row>
    <row r="4" spans="1:8">
      <c r="A4" t="s">
        <v>318</v>
      </c>
      <c r="H4" t="s">
        <v>975</v>
      </c>
    </row>
    <row r="5" spans="1:8">
      <c r="A5" t="s">
        <v>270</v>
      </c>
      <c r="H5" t="s">
        <v>976</v>
      </c>
    </row>
    <row r="6" spans="1:8">
      <c r="A6" t="s">
        <v>319</v>
      </c>
    </row>
    <row r="7" spans="1:8">
      <c r="A7" t="s">
        <v>320</v>
      </c>
    </row>
    <row r="8" spans="1:8">
      <c r="A8" t="s">
        <v>321</v>
      </c>
    </row>
    <row r="9" spans="1:8">
      <c r="A9" t="s">
        <v>274</v>
      </c>
    </row>
    <row r="10" spans="1:8">
      <c r="A10" t="s">
        <v>322</v>
      </c>
    </row>
    <row r="11" spans="1:8">
      <c r="A11" s="99" t="s">
        <v>1201</v>
      </c>
    </row>
    <row r="12" spans="1:8">
      <c r="A12" s="99" t="s">
        <v>1202</v>
      </c>
    </row>
    <row r="13" spans="1:8">
      <c r="A13" s="99" t="s">
        <v>270</v>
      </c>
    </row>
    <row r="14" spans="1:8">
      <c r="A14" s="99" t="s">
        <v>319</v>
      </c>
    </row>
    <row r="15" spans="1:8">
      <c r="A15" s="99" t="s">
        <v>320</v>
      </c>
    </row>
    <row r="16" spans="1:8">
      <c r="A16" s="99" t="s">
        <v>1203</v>
      </c>
    </row>
    <row r="17" spans="1:1">
      <c r="A17" s="99" t="s">
        <v>274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3"/>
  <sheetViews>
    <sheetView topLeftCell="A13" zoomScale="120" zoomScaleNormal="120" workbookViewId="0">
      <selection activeCell="E22" sqref="E22"/>
    </sheetView>
  </sheetViews>
  <sheetFormatPr defaultRowHeight="14.5"/>
  <cols>
    <col min="1" max="1" width="21.7265625" customWidth="1"/>
    <col min="2" max="2" width="24.453125" customWidth="1"/>
    <col min="3" max="3" width="23.1796875" customWidth="1"/>
    <col min="5" max="5" width="10.7265625" bestFit="1" customWidth="1"/>
  </cols>
  <sheetData>
    <row r="1" spans="1:7" ht="15.5">
      <c r="A1" s="5" t="s">
        <v>1211</v>
      </c>
      <c r="B1" s="99"/>
      <c r="C1" s="99"/>
      <c r="E1" s="102" t="s">
        <v>904</v>
      </c>
      <c r="F1" s="101" t="s">
        <v>910</v>
      </c>
    </row>
    <row r="2" spans="1:7">
      <c r="A2" s="8" t="s">
        <v>151</v>
      </c>
      <c r="B2" s="8"/>
      <c r="C2" s="8" t="s">
        <v>154</v>
      </c>
      <c r="E2" s="99"/>
      <c r="F2" s="99" t="s">
        <v>963</v>
      </c>
    </row>
    <row r="3" spans="1:7">
      <c r="A3" s="105" t="s">
        <v>1056</v>
      </c>
      <c r="B3" s="17"/>
      <c r="C3" s="17"/>
      <c r="G3" t="s">
        <v>964</v>
      </c>
    </row>
    <row r="4" spans="1:7">
      <c r="A4" s="105" t="s">
        <v>1057</v>
      </c>
      <c r="B4" s="17"/>
      <c r="C4" s="17"/>
      <c r="G4" s="99" t="s">
        <v>965</v>
      </c>
    </row>
    <row r="5" spans="1:7" s="99" customFormat="1">
      <c r="A5" s="105" t="s">
        <v>1204</v>
      </c>
      <c r="B5" s="17"/>
      <c r="C5" s="17"/>
    </row>
    <row r="7" spans="1:7" ht="15.5">
      <c r="A7" s="5" t="s">
        <v>147</v>
      </c>
    </row>
    <row r="8" spans="1:7">
      <c r="A8" s="8" t="s">
        <v>151</v>
      </c>
      <c r="B8" s="8" t="s">
        <v>152</v>
      </c>
      <c r="C8" s="8" t="s">
        <v>154</v>
      </c>
    </row>
    <row r="9" spans="1:7">
      <c r="A9" s="17" t="s">
        <v>155</v>
      </c>
      <c r="B9" s="17" t="s">
        <v>156</v>
      </c>
      <c r="C9" s="17"/>
    </row>
    <row r="10" spans="1:7">
      <c r="A10" s="17" t="s">
        <v>149</v>
      </c>
      <c r="B10" s="17" t="s">
        <v>153</v>
      </c>
      <c r="C10" s="17"/>
    </row>
    <row r="12" spans="1:7" ht="15.5">
      <c r="A12" s="5" t="s">
        <v>1205</v>
      </c>
    </row>
    <row r="13" spans="1:7">
      <c r="A13" s="8" t="s">
        <v>151</v>
      </c>
      <c r="B13" s="8" t="s">
        <v>152</v>
      </c>
      <c r="C13" s="8" t="s">
        <v>154</v>
      </c>
    </row>
    <row r="14" spans="1:7">
      <c r="A14" s="42" t="s">
        <v>148</v>
      </c>
      <c r="B14" s="17" t="s">
        <v>150</v>
      </c>
      <c r="C14" s="17"/>
    </row>
    <row r="15" spans="1:7">
      <c r="A15" s="42" t="s">
        <v>1207</v>
      </c>
      <c r="B15" s="17" t="s">
        <v>1208</v>
      </c>
      <c r="C15" s="17"/>
    </row>
    <row r="16" spans="1:7" s="99" customFormat="1">
      <c r="A16" s="42" t="s">
        <v>1206</v>
      </c>
      <c r="B16" s="17" t="s">
        <v>1209</v>
      </c>
      <c r="C16" s="17"/>
    </row>
    <row r="18" spans="1:3" ht="15.5">
      <c r="A18" s="5" t="s">
        <v>1210</v>
      </c>
      <c r="B18" s="99"/>
      <c r="C18" s="99"/>
    </row>
    <row r="19" spans="1:3">
      <c r="A19" s="8" t="s">
        <v>151</v>
      </c>
      <c r="B19" s="8"/>
      <c r="C19" s="8" t="s">
        <v>154</v>
      </c>
    </row>
    <row r="20" spans="1:3">
      <c r="A20" s="105" t="s">
        <v>1056</v>
      </c>
      <c r="B20" s="17"/>
      <c r="C20" s="17"/>
    </row>
    <row r="21" spans="1:3">
      <c r="A21" s="105" t="s">
        <v>1212</v>
      </c>
      <c r="B21" s="17"/>
      <c r="C21" s="17"/>
    </row>
    <row r="22" spans="1:3">
      <c r="A22" s="105" t="s">
        <v>1213</v>
      </c>
      <c r="B22" s="17"/>
      <c r="C22" s="17"/>
    </row>
    <row r="23" spans="1:3" s="99" customFormat="1">
      <c r="A23" s="130"/>
      <c r="B23" s="131"/>
      <c r="C23" s="131"/>
    </row>
  </sheetData>
  <hyperlinks>
    <hyperlink ref="A3" r:id="rId1" xr:uid="{647473B6-3063-4434-A8C7-A844E98673CC}"/>
    <hyperlink ref="A4" r:id="rId2" xr:uid="{FD0072DD-0DF0-44C3-B2E6-123D1E5F4F97}"/>
    <hyperlink ref="A5" r:id="rId3" xr:uid="{2CBF859E-E104-484A-94A2-7110E60C48EB}"/>
    <hyperlink ref="A20" r:id="rId4" xr:uid="{1447B3F3-2F3C-4DC1-9345-11147FBBC880}"/>
    <hyperlink ref="A21" r:id="rId5" xr:uid="{0C79DC27-B116-46E8-93FF-47DA33C77D74}"/>
    <hyperlink ref="A22" r:id="rId6" xr:uid="{9FC0030F-02E3-4D4C-A852-CBE3752975C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7DAF-A492-40A8-A02B-591D20200D77}">
  <dimension ref="A1:L8"/>
  <sheetViews>
    <sheetView zoomScale="150" zoomScaleNormal="150" workbookViewId="0">
      <selection activeCell="A7" sqref="A7"/>
    </sheetView>
  </sheetViews>
  <sheetFormatPr defaultRowHeight="14.5"/>
  <cols>
    <col min="1" max="1" width="20.54296875" customWidth="1"/>
    <col min="2" max="2" width="16.7265625" bestFit="1" customWidth="1"/>
    <col min="3" max="6" width="16.7265625" style="99" customWidth="1"/>
    <col min="7" max="7" width="12.26953125" customWidth="1"/>
    <col min="8" max="8" width="31.81640625" bestFit="1" customWidth="1"/>
    <col min="9" max="9" width="23" bestFit="1" customWidth="1"/>
    <col min="12" max="12" width="10.453125" bestFit="1" customWidth="1"/>
  </cols>
  <sheetData>
    <row r="1" spans="1:12" s="99" customFormat="1"/>
    <row r="2" spans="1:12">
      <c r="A2" s="72" t="s">
        <v>813</v>
      </c>
      <c r="B2" s="30" t="s">
        <v>877</v>
      </c>
      <c r="C2" s="30" t="s">
        <v>196</v>
      </c>
      <c r="D2" s="30" t="s">
        <v>1214</v>
      </c>
      <c r="E2" s="132" t="s">
        <v>1163</v>
      </c>
      <c r="G2" s="102" t="s">
        <v>904</v>
      </c>
      <c r="H2" s="101" t="s">
        <v>910</v>
      </c>
    </row>
    <row r="3" spans="1:12">
      <c r="A3" s="1" t="s">
        <v>824</v>
      </c>
      <c r="G3" s="99"/>
      <c r="H3" s="99" t="s">
        <v>1215</v>
      </c>
    </row>
    <row r="4" spans="1:12">
      <c r="A4" s="1" t="s">
        <v>825</v>
      </c>
      <c r="H4" t="s">
        <v>1216</v>
      </c>
    </row>
    <row r="5" spans="1:12">
      <c r="A5" s="1" t="s">
        <v>826</v>
      </c>
      <c r="H5" t="s">
        <v>1217</v>
      </c>
    </row>
    <row r="6" spans="1:12">
      <c r="H6" s="99" t="s">
        <v>1218</v>
      </c>
    </row>
    <row r="7" spans="1:12">
      <c r="L7" s="3"/>
    </row>
    <row r="8" spans="1:12">
      <c r="L8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13"/>
  <sheetViews>
    <sheetView zoomScale="130" zoomScaleNormal="130" workbookViewId="0">
      <selection activeCell="H5" sqref="H5"/>
    </sheetView>
  </sheetViews>
  <sheetFormatPr defaultRowHeight="14.5"/>
  <cols>
    <col min="1" max="1" width="12" bestFit="1" customWidth="1"/>
    <col min="2" max="2" width="37.26953125" bestFit="1" customWidth="1"/>
    <col min="3" max="4" width="10.1796875" customWidth="1"/>
    <col min="5" max="5" width="12.54296875" customWidth="1"/>
    <col min="6" max="6" width="12.26953125" customWidth="1"/>
    <col min="8" max="8" width="10.1796875" customWidth="1"/>
    <col min="9" max="9" width="12.54296875" customWidth="1"/>
    <col min="10" max="10" width="12.26953125" customWidth="1"/>
  </cols>
  <sheetData>
    <row r="1" spans="1:10">
      <c r="A1" s="2" t="s">
        <v>221</v>
      </c>
      <c r="B1" s="2" t="s">
        <v>215</v>
      </c>
      <c r="C1" s="46" t="s">
        <v>216</v>
      </c>
      <c r="D1" s="2" t="s">
        <v>217</v>
      </c>
      <c r="E1" s="2" t="s">
        <v>219</v>
      </c>
      <c r="F1" s="2" t="s">
        <v>218</v>
      </c>
      <c r="G1" s="46" t="s">
        <v>220</v>
      </c>
      <c r="H1" s="2" t="s">
        <v>217</v>
      </c>
      <c r="I1" s="2" t="s">
        <v>219</v>
      </c>
      <c r="J1" s="2" t="s">
        <v>218</v>
      </c>
    </row>
    <row r="2" spans="1:10">
      <c r="A2" t="s">
        <v>222</v>
      </c>
      <c r="B2" s="3" t="s">
        <v>234</v>
      </c>
      <c r="C2" s="19"/>
      <c r="D2" s="19"/>
      <c r="E2" s="19"/>
      <c r="F2" s="19"/>
      <c r="G2" s="19"/>
      <c r="H2" s="19"/>
      <c r="I2" s="19"/>
      <c r="J2" s="19"/>
    </row>
    <row r="3" spans="1:10">
      <c r="A3" t="s">
        <v>223</v>
      </c>
      <c r="B3" s="3" t="s">
        <v>238</v>
      </c>
      <c r="C3" s="19"/>
      <c r="D3" s="19"/>
      <c r="E3" s="19"/>
      <c r="F3" s="19"/>
      <c r="G3" s="19"/>
      <c r="H3" s="19"/>
      <c r="I3" s="19"/>
      <c r="J3" s="19"/>
    </row>
    <row r="4" spans="1:10">
      <c r="A4" t="s">
        <v>224</v>
      </c>
      <c r="B4" s="3" t="s">
        <v>235</v>
      </c>
      <c r="C4" s="19"/>
      <c r="D4" s="19"/>
      <c r="E4" s="19"/>
      <c r="F4" s="19"/>
      <c r="G4" s="19"/>
      <c r="H4" s="19"/>
      <c r="I4" s="19"/>
      <c r="J4" s="19"/>
    </row>
    <row r="5" spans="1:10">
      <c r="A5" t="s">
        <v>225</v>
      </c>
      <c r="B5" s="3" t="s">
        <v>236</v>
      </c>
      <c r="C5" s="19"/>
      <c r="D5" s="19"/>
      <c r="E5" s="19"/>
      <c r="F5" s="19"/>
      <c r="G5" s="19"/>
      <c r="H5" s="19"/>
      <c r="I5" s="19"/>
      <c r="J5" s="19"/>
    </row>
    <row r="6" spans="1:10">
      <c r="A6" t="s">
        <v>226</v>
      </c>
      <c r="B6" s="3" t="s">
        <v>237</v>
      </c>
      <c r="C6" s="19"/>
      <c r="D6" s="19"/>
      <c r="E6" s="19"/>
      <c r="F6" s="19"/>
      <c r="G6" s="19"/>
      <c r="H6" s="19"/>
      <c r="I6" s="19"/>
      <c r="J6" s="19"/>
    </row>
    <row r="7" spans="1:10">
      <c r="A7" t="s">
        <v>227</v>
      </c>
      <c r="B7" s="3" t="s">
        <v>239</v>
      </c>
      <c r="C7" s="19"/>
      <c r="D7" s="19"/>
      <c r="E7" s="19"/>
      <c r="F7" s="19"/>
      <c r="G7" s="19"/>
      <c r="H7" s="19"/>
      <c r="I7" s="19"/>
      <c r="J7" s="19"/>
    </row>
    <row r="8" spans="1:10">
      <c r="A8" t="s">
        <v>228</v>
      </c>
      <c r="B8" s="3" t="s">
        <v>240</v>
      </c>
      <c r="C8" s="19"/>
      <c r="D8" s="19"/>
      <c r="E8" s="19"/>
      <c r="F8" s="19"/>
      <c r="G8" s="19"/>
      <c r="H8" s="19"/>
      <c r="I8" s="19"/>
      <c r="J8" s="19"/>
    </row>
    <row r="9" spans="1:10">
      <c r="A9" t="s">
        <v>229</v>
      </c>
      <c r="B9" s="3" t="s">
        <v>241</v>
      </c>
      <c r="C9" s="19"/>
      <c r="D9" s="19"/>
      <c r="E9" s="19"/>
      <c r="F9" s="19"/>
      <c r="G9" s="19"/>
      <c r="H9" s="19"/>
      <c r="I9" s="19"/>
      <c r="J9" s="19"/>
    </row>
    <row r="10" spans="1:10">
      <c r="A10" t="s">
        <v>230</v>
      </c>
      <c r="B10" s="3" t="s">
        <v>243</v>
      </c>
      <c r="C10" s="19"/>
      <c r="D10" s="19"/>
      <c r="E10" s="19"/>
      <c r="F10" s="19"/>
      <c r="G10" s="19"/>
      <c r="H10" s="19"/>
      <c r="I10" s="19"/>
      <c r="J10" s="19"/>
    </row>
    <row r="11" spans="1:10">
      <c r="A11" t="s">
        <v>231</v>
      </c>
      <c r="B11" s="3" t="s">
        <v>242</v>
      </c>
      <c r="C11" s="19"/>
      <c r="D11" s="19"/>
      <c r="E11" s="19"/>
      <c r="F11" s="19"/>
      <c r="G11" s="19"/>
      <c r="H11" s="19"/>
      <c r="I11" s="19"/>
      <c r="J11" s="19"/>
    </row>
    <row r="12" spans="1:10">
      <c r="A12" t="s">
        <v>232</v>
      </c>
      <c r="B12" s="3" t="s">
        <v>244</v>
      </c>
      <c r="C12" s="19"/>
      <c r="D12" s="19"/>
      <c r="E12" s="19"/>
      <c r="F12" s="19"/>
      <c r="G12" s="19"/>
      <c r="H12" s="19"/>
      <c r="I12" s="19"/>
      <c r="J12" s="19"/>
    </row>
    <row r="13" spans="1:10">
      <c r="A13" t="s">
        <v>233</v>
      </c>
      <c r="B13" s="3" t="s">
        <v>245</v>
      </c>
      <c r="C13" s="19"/>
      <c r="D13" s="19"/>
      <c r="E13" s="19"/>
      <c r="F13" s="19"/>
      <c r="G13" s="19"/>
      <c r="H13" s="19"/>
      <c r="I13" s="19"/>
      <c r="J13" s="1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B603-DF53-4F4B-929A-9FEB05B3DE6C}">
  <dimension ref="A1:E244"/>
  <sheetViews>
    <sheetView zoomScale="130" zoomScaleNormal="130" workbookViewId="0">
      <selection activeCell="A11" sqref="A11"/>
    </sheetView>
  </sheetViews>
  <sheetFormatPr defaultRowHeight="14.5"/>
  <cols>
    <col min="1" max="1" width="57.54296875" bestFit="1" customWidth="1"/>
    <col min="2" max="2" width="46.453125" customWidth="1"/>
    <col min="3" max="3" width="14.7265625" bestFit="1" customWidth="1"/>
    <col min="4" max="4" width="10.81640625" bestFit="1" customWidth="1"/>
  </cols>
  <sheetData>
    <row r="1" spans="1:5">
      <c r="A1" s="2" t="s">
        <v>821</v>
      </c>
      <c r="D1" s="102" t="s">
        <v>904</v>
      </c>
      <c r="E1" s="101" t="s">
        <v>910</v>
      </c>
    </row>
    <row r="2" spans="1:5">
      <c r="D2" s="99"/>
      <c r="E2" s="99" t="s">
        <v>979</v>
      </c>
    </row>
    <row r="3" spans="1:5">
      <c r="A3" s="72" t="s">
        <v>250</v>
      </c>
      <c r="B3" s="72" t="s">
        <v>822</v>
      </c>
      <c r="E3" t="s">
        <v>980</v>
      </c>
    </row>
    <row r="4" spans="1:5">
      <c r="A4" s="74">
        <v>12345</v>
      </c>
      <c r="B4" t="str">
        <f>BAHTTEXT(A4)</f>
        <v>หนึ่งหมื่นสองพันสามร้อยสี่สิบห้าบาทถ้วน</v>
      </c>
      <c r="C4" s="10" t="str">
        <f ca="1">_xlfn.FORMULATEXT(B4)</f>
        <v>=BAHTTEXT(A4)</v>
      </c>
    </row>
    <row r="5" spans="1:5">
      <c r="A5" s="74">
        <v>12345.67</v>
      </c>
      <c r="B5" t="str">
        <f>BAHTTEXT(A5)</f>
        <v>หนึ่งหมื่นสองพันสามร้อยสี่สิบห้าบาทหกสิบเจ็ดสตางค์</v>
      </c>
    </row>
    <row r="7" spans="1:5">
      <c r="A7" s="72" t="s">
        <v>250</v>
      </c>
      <c r="B7" s="72" t="s">
        <v>823</v>
      </c>
    </row>
    <row r="8" spans="1:5">
      <c r="A8" s="74">
        <v>3200</v>
      </c>
    </row>
    <row r="11" spans="1:5">
      <c r="A11" t="s">
        <v>1315</v>
      </c>
    </row>
    <row r="13" spans="1:5">
      <c r="A13" s="133" t="s">
        <v>1219</v>
      </c>
    </row>
    <row r="14" spans="1:5">
      <c r="A14" s="133"/>
    </row>
    <row r="15" spans="1:5">
      <c r="A15" s="133" t="s">
        <v>1220</v>
      </c>
    </row>
    <row r="16" spans="1:5">
      <c r="A16" s="133"/>
    </row>
    <row r="17" spans="1:1">
      <c r="A17" s="133" t="s">
        <v>1221</v>
      </c>
    </row>
    <row r="18" spans="1:1">
      <c r="A18" s="133"/>
    </row>
    <row r="19" spans="1:1">
      <c r="A19" s="133" t="s">
        <v>1222</v>
      </c>
    </row>
    <row r="20" spans="1:1">
      <c r="A20" s="133"/>
    </row>
    <row r="21" spans="1:1">
      <c r="A21" s="133" t="s">
        <v>1223</v>
      </c>
    </row>
    <row r="22" spans="1:1">
      <c r="A22" s="133"/>
    </row>
    <row r="23" spans="1:1">
      <c r="A23" s="133" t="s">
        <v>1224</v>
      </c>
    </row>
    <row r="24" spans="1:1">
      <c r="A24" s="133"/>
    </row>
    <row r="25" spans="1:1">
      <c r="A25" s="133" t="s">
        <v>1225</v>
      </c>
    </row>
    <row r="26" spans="1:1">
      <c r="A26" s="133"/>
    </row>
    <row r="27" spans="1:1">
      <c r="A27" s="133" t="s">
        <v>1226</v>
      </c>
    </row>
    <row r="28" spans="1:1">
      <c r="A28" s="133"/>
    </row>
    <row r="29" spans="1:1">
      <c r="A29" s="133" t="s">
        <v>1227</v>
      </c>
    </row>
    <row r="30" spans="1:1">
      <c r="A30" s="133"/>
    </row>
    <row r="31" spans="1:1">
      <c r="A31" s="133" t="s">
        <v>1228</v>
      </c>
    </row>
    <row r="32" spans="1:1">
      <c r="A32" s="133"/>
    </row>
    <row r="33" spans="1:1">
      <c r="A33" s="133" t="s">
        <v>1229</v>
      </c>
    </row>
    <row r="34" spans="1:1">
      <c r="A34" s="133"/>
    </row>
    <row r="35" spans="1:1">
      <c r="A35" s="133" t="s">
        <v>1230</v>
      </c>
    </row>
    <row r="36" spans="1:1">
      <c r="A36" s="133"/>
    </row>
    <row r="37" spans="1:1">
      <c r="A37" s="133" t="s">
        <v>1231</v>
      </c>
    </row>
    <row r="38" spans="1:1">
      <c r="A38" s="133"/>
    </row>
    <row r="39" spans="1:1">
      <c r="A39" s="133" t="s">
        <v>1232</v>
      </c>
    </row>
    <row r="40" spans="1:1">
      <c r="A40" s="133"/>
    </row>
    <row r="41" spans="1:1">
      <c r="A41" s="133" t="s">
        <v>1233</v>
      </c>
    </row>
    <row r="42" spans="1:1">
      <c r="A42" s="133"/>
    </row>
    <row r="43" spans="1:1">
      <c r="A43" s="133" t="s">
        <v>1234</v>
      </c>
    </row>
    <row r="44" spans="1:1">
      <c r="A44" s="133"/>
    </row>
    <row r="45" spans="1:1">
      <c r="A45" s="133" t="s">
        <v>1235</v>
      </c>
    </row>
    <row r="46" spans="1:1">
      <c r="A46" s="133"/>
    </row>
    <row r="47" spans="1:1">
      <c r="A47" s="133" t="s">
        <v>1236</v>
      </c>
    </row>
    <row r="48" spans="1:1">
      <c r="A48" s="133"/>
    </row>
    <row r="49" spans="1:1">
      <c r="A49" s="133" t="s">
        <v>1237</v>
      </c>
    </row>
    <row r="50" spans="1:1">
      <c r="A50" s="133"/>
    </row>
    <row r="51" spans="1:1">
      <c r="A51" s="133" t="s">
        <v>1238</v>
      </c>
    </row>
    <row r="52" spans="1:1">
      <c r="A52" s="133"/>
    </row>
    <row r="53" spans="1:1">
      <c r="A53" s="133" t="s">
        <v>1239</v>
      </c>
    </row>
    <row r="54" spans="1:1">
      <c r="A54" s="133"/>
    </row>
    <row r="55" spans="1:1">
      <c r="A55" s="133" t="s">
        <v>1240</v>
      </c>
    </row>
    <row r="56" spans="1:1">
      <c r="A56" s="133"/>
    </row>
    <row r="57" spans="1:1">
      <c r="A57" s="133" t="s">
        <v>1241</v>
      </c>
    </row>
    <row r="58" spans="1:1">
      <c r="A58" s="133"/>
    </row>
    <row r="59" spans="1:1">
      <c r="A59" s="133" t="s">
        <v>1242</v>
      </c>
    </row>
    <row r="60" spans="1:1">
      <c r="A60" s="133"/>
    </row>
    <row r="61" spans="1:1">
      <c r="A61" s="133" t="s">
        <v>1243</v>
      </c>
    </row>
    <row r="62" spans="1:1">
      <c r="A62" s="133"/>
    </row>
    <row r="63" spans="1:1">
      <c r="A63" s="133" t="s">
        <v>1244</v>
      </c>
    </row>
    <row r="64" spans="1:1">
      <c r="A64" s="133"/>
    </row>
    <row r="65" spans="1:1">
      <c r="A65" s="133" t="s">
        <v>1245</v>
      </c>
    </row>
    <row r="66" spans="1:1">
      <c r="A66" s="133"/>
    </row>
    <row r="67" spans="1:1">
      <c r="A67" s="133" t="s">
        <v>1237</v>
      </c>
    </row>
    <row r="68" spans="1:1">
      <c r="A68" s="133"/>
    </row>
    <row r="69" spans="1:1">
      <c r="A69" s="133" t="s">
        <v>1246</v>
      </c>
    </row>
    <row r="70" spans="1:1">
      <c r="A70" s="133"/>
    </row>
    <row r="71" spans="1:1">
      <c r="A71" s="133" t="s">
        <v>1247</v>
      </c>
    </row>
    <row r="72" spans="1:1">
      <c r="A72" s="133"/>
    </row>
    <row r="73" spans="1:1">
      <c r="A73" s="133" t="s">
        <v>1248</v>
      </c>
    </row>
    <row r="74" spans="1:1">
      <c r="A74" s="133"/>
    </row>
    <row r="75" spans="1:1">
      <c r="A75" s="133" t="s">
        <v>1249</v>
      </c>
    </row>
    <row r="76" spans="1:1">
      <c r="A76" s="133"/>
    </row>
    <row r="77" spans="1:1">
      <c r="A77" s="133" t="s">
        <v>1250</v>
      </c>
    </row>
    <row r="78" spans="1:1">
      <c r="A78" s="133"/>
    </row>
    <row r="79" spans="1:1">
      <c r="A79" s="133" t="s">
        <v>1251</v>
      </c>
    </row>
    <row r="80" spans="1:1">
      <c r="A80" s="133"/>
    </row>
    <row r="81" spans="1:1">
      <c r="A81" s="133" t="s">
        <v>1252</v>
      </c>
    </row>
    <row r="82" spans="1:1">
      <c r="A82" s="133"/>
    </row>
    <row r="83" spans="1:1">
      <c r="A83" s="133" t="s">
        <v>1253</v>
      </c>
    </row>
    <row r="84" spans="1:1">
      <c r="A84" s="133"/>
    </row>
    <row r="85" spans="1:1">
      <c r="A85" s="133" t="s">
        <v>1254</v>
      </c>
    </row>
    <row r="86" spans="1:1">
      <c r="A86" s="133"/>
    </row>
    <row r="87" spans="1:1">
      <c r="A87" s="133" t="s">
        <v>1255</v>
      </c>
    </row>
    <row r="88" spans="1:1">
      <c r="A88" s="133"/>
    </row>
    <row r="89" spans="1:1">
      <c r="A89" s="133" t="s">
        <v>1256</v>
      </c>
    </row>
    <row r="90" spans="1:1">
      <c r="A90" s="133"/>
    </row>
    <row r="91" spans="1:1">
      <c r="A91" s="133" t="s">
        <v>1249</v>
      </c>
    </row>
    <row r="92" spans="1:1">
      <c r="A92" s="133"/>
    </row>
    <row r="93" spans="1:1">
      <c r="A93" s="133" t="s">
        <v>1257</v>
      </c>
    </row>
    <row r="94" spans="1:1">
      <c r="A94" s="133"/>
    </row>
    <row r="95" spans="1:1">
      <c r="A95" s="133" t="s">
        <v>1251</v>
      </c>
    </row>
    <row r="96" spans="1:1">
      <c r="A96" s="133"/>
    </row>
    <row r="97" spans="1:1">
      <c r="A97" s="133" t="s">
        <v>1258</v>
      </c>
    </row>
    <row r="98" spans="1:1">
      <c r="A98" s="133"/>
    </row>
    <row r="99" spans="1:1">
      <c r="A99" s="133" t="s">
        <v>1253</v>
      </c>
    </row>
    <row r="100" spans="1:1">
      <c r="A100" s="133"/>
    </row>
    <row r="101" spans="1:1">
      <c r="A101" s="133" t="s">
        <v>1259</v>
      </c>
    </row>
    <row r="102" spans="1:1">
      <c r="A102" s="133"/>
    </row>
    <row r="103" spans="1:1">
      <c r="A103" s="133" t="s">
        <v>1255</v>
      </c>
    </row>
    <row r="104" spans="1:1">
      <c r="A104" s="133"/>
    </row>
    <row r="105" spans="1:1">
      <c r="A105" s="133" t="s">
        <v>1260</v>
      </c>
    </row>
    <row r="106" spans="1:1">
      <c r="A106" s="133"/>
    </row>
    <row r="107" spans="1:1">
      <c r="A107" s="133" t="s">
        <v>1261</v>
      </c>
    </row>
    <row r="108" spans="1:1">
      <c r="A108" s="133"/>
    </row>
    <row r="109" spans="1:1">
      <c r="A109" s="133"/>
    </row>
    <row r="110" spans="1:1">
      <c r="A110" s="133" t="s">
        <v>1262</v>
      </c>
    </row>
    <row r="111" spans="1:1">
      <c r="A111" s="133"/>
    </row>
    <row r="112" spans="1:1">
      <c r="A112" s="133" t="s">
        <v>1263</v>
      </c>
    </row>
    <row r="113" spans="1:1">
      <c r="A113" s="133"/>
    </row>
    <row r="114" spans="1:1">
      <c r="A114" s="133" t="s">
        <v>1264</v>
      </c>
    </row>
    <row r="115" spans="1:1">
      <c r="A115" s="133"/>
    </row>
    <row r="116" spans="1:1">
      <c r="A116" s="133" t="s">
        <v>1265</v>
      </c>
    </row>
    <row r="117" spans="1:1">
      <c r="A117" s="133"/>
    </row>
    <row r="118" spans="1:1">
      <c r="A118" s="133" t="s">
        <v>1266</v>
      </c>
    </row>
    <row r="119" spans="1:1">
      <c r="A119" s="133"/>
    </row>
    <row r="120" spans="1:1">
      <c r="A120" s="133" t="s">
        <v>1267</v>
      </c>
    </row>
    <row r="121" spans="1:1">
      <c r="A121" s="133"/>
    </row>
    <row r="122" spans="1:1">
      <c r="A122" s="133" t="s">
        <v>1268</v>
      </c>
    </row>
    <row r="123" spans="1:1">
      <c r="A123" s="133"/>
    </row>
    <row r="124" spans="1:1">
      <c r="A124" s="133" t="s">
        <v>1269</v>
      </c>
    </row>
    <row r="125" spans="1:1">
      <c r="A125" s="133"/>
    </row>
    <row r="126" spans="1:1">
      <c r="A126" s="133" t="s">
        <v>1237</v>
      </c>
    </row>
    <row r="127" spans="1:1">
      <c r="A127" s="133"/>
    </row>
    <row r="128" spans="1:1">
      <c r="A128" s="133" t="s">
        <v>1270</v>
      </c>
    </row>
    <row r="129" spans="1:1">
      <c r="A129" s="133"/>
    </row>
    <row r="130" spans="1:1">
      <c r="A130" s="133" t="s">
        <v>1271</v>
      </c>
    </row>
    <row r="131" spans="1:1">
      <c r="A131" s="133"/>
    </row>
    <row r="132" spans="1:1">
      <c r="A132" s="133" t="s">
        <v>1272</v>
      </c>
    </row>
    <row r="133" spans="1:1">
      <c r="A133" s="133"/>
    </row>
    <row r="134" spans="1:1">
      <c r="A134" s="133" t="s">
        <v>1244</v>
      </c>
    </row>
    <row r="135" spans="1:1">
      <c r="A135" s="133"/>
    </row>
    <row r="136" spans="1:1">
      <c r="A136" s="133" t="s">
        <v>1273</v>
      </c>
    </row>
    <row r="137" spans="1:1">
      <c r="A137" s="133"/>
    </row>
    <row r="138" spans="1:1">
      <c r="A138" s="133" t="s">
        <v>1237</v>
      </c>
    </row>
    <row r="139" spans="1:1">
      <c r="A139" s="133"/>
    </row>
    <row r="140" spans="1:1">
      <c r="A140" s="133" t="s">
        <v>1274</v>
      </c>
    </row>
    <row r="141" spans="1:1">
      <c r="A141" s="133"/>
    </row>
    <row r="142" spans="1:1">
      <c r="A142" s="133" t="s">
        <v>1261</v>
      </c>
    </row>
    <row r="143" spans="1:1">
      <c r="A143" s="133"/>
    </row>
    <row r="144" spans="1:1">
      <c r="A144" s="133"/>
    </row>
    <row r="145" spans="1:1">
      <c r="A145" s="133" t="s">
        <v>1275</v>
      </c>
    </row>
    <row r="146" spans="1:1">
      <c r="A146" s="133"/>
    </row>
    <row r="147" spans="1:1">
      <c r="A147" s="133"/>
    </row>
    <row r="148" spans="1:1">
      <c r="A148" s="133" t="s">
        <v>1276</v>
      </c>
    </row>
    <row r="149" spans="1:1">
      <c r="A149" s="133"/>
    </row>
    <row r="150" spans="1:1">
      <c r="A150" s="133" t="s">
        <v>1264</v>
      </c>
    </row>
    <row r="151" spans="1:1">
      <c r="A151" s="133"/>
    </row>
    <row r="152" spans="1:1">
      <c r="A152" s="133" t="s">
        <v>1277</v>
      </c>
    </row>
    <row r="153" spans="1:1">
      <c r="A153" s="133"/>
    </row>
    <row r="154" spans="1:1">
      <c r="A154" s="133" t="s">
        <v>1278</v>
      </c>
    </row>
    <row r="155" spans="1:1">
      <c r="A155" s="133"/>
    </row>
    <row r="156" spans="1:1">
      <c r="A156" s="133" t="s">
        <v>1279</v>
      </c>
    </row>
    <row r="157" spans="1:1">
      <c r="A157" s="133"/>
    </row>
    <row r="158" spans="1:1">
      <c r="A158" s="133" t="s">
        <v>1280</v>
      </c>
    </row>
    <row r="159" spans="1:1">
      <c r="A159" s="133"/>
    </row>
    <row r="160" spans="1:1">
      <c r="A160" s="133" t="s">
        <v>1281</v>
      </c>
    </row>
    <row r="161" spans="1:1">
      <c r="A161" s="133"/>
    </row>
    <row r="162" spans="1:1">
      <c r="A162" s="133" t="s">
        <v>1282</v>
      </c>
    </row>
    <row r="163" spans="1:1">
      <c r="A163" s="133"/>
    </row>
    <row r="164" spans="1:1">
      <c r="A164" s="133" t="s">
        <v>1283</v>
      </c>
    </row>
    <row r="165" spans="1:1">
      <c r="A165" s="133"/>
    </row>
    <row r="166" spans="1:1">
      <c r="A166" s="133" t="s">
        <v>1284</v>
      </c>
    </row>
    <row r="167" spans="1:1">
      <c r="A167" s="133"/>
    </row>
    <row r="168" spans="1:1">
      <c r="A168" s="133" t="s">
        <v>1285</v>
      </c>
    </row>
    <row r="169" spans="1:1">
      <c r="A169" s="133"/>
    </row>
    <row r="170" spans="1:1">
      <c r="A170" s="133" t="s">
        <v>1286</v>
      </c>
    </row>
    <row r="171" spans="1:1">
      <c r="A171" s="133"/>
    </row>
    <row r="172" spans="1:1">
      <c r="A172" s="133" t="s">
        <v>1287</v>
      </c>
    </row>
    <row r="173" spans="1:1">
      <c r="A173" s="133"/>
    </row>
    <row r="174" spans="1:1">
      <c r="A174" s="133" t="s">
        <v>1288</v>
      </c>
    </row>
    <row r="175" spans="1:1">
      <c r="A175" s="133"/>
    </row>
    <row r="176" spans="1:1">
      <c r="A176" s="133" t="s">
        <v>1289</v>
      </c>
    </row>
    <row r="177" spans="1:1">
      <c r="A177" s="133"/>
    </row>
    <row r="178" spans="1:1">
      <c r="A178" s="133" t="s">
        <v>1253</v>
      </c>
    </row>
    <row r="179" spans="1:1">
      <c r="A179" s="133"/>
    </row>
    <row r="180" spans="1:1">
      <c r="A180" s="133" t="s">
        <v>1255</v>
      </c>
    </row>
    <row r="181" spans="1:1">
      <c r="A181" s="133"/>
    </row>
    <row r="182" spans="1:1">
      <c r="A182" s="133" t="s">
        <v>1290</v>
      </c>
    </row>
    <row r="183" spans="1:1">
      <c r="A183" s="133"/>
    </row>
    <row r="184" spans="1:1">
      <c r="A184" s="133" t="s">
        <v>1291</v>
      </c>
    </row>
    <row r="185" spans="1:1">
      <c r="A185" s="133"/>
    </row>
    <row r="186" spans="1:1">
      <c r="A186" s="133" t="s">
        <v>1292</v>
      </c>
    </row>
    <row r="187" spans="1:1">
      <c r="A187" s="133"/>
    </row>
    <row r="188" spans="1:1">
      <c r="A188" s="133" t="s">
        <v>1293</v>
      </c>
    </row>
    <row r="189" spans="1:1">
      <c r="A189" s="133"/>
    </row>
    <row r="190" spans="1:1">
      <c r="A190" s="133" t="s">
        <v>1294</v>
      </c>
    </row>
    <row r="191" spans="1:1">
      <c r="A191" s="133"/>
    </row>
    <row r="192" spans="1:1">
      <c r="A192" s="133" t="s">
        <v>1295</v>
      </c>
    </row>
    <row r="193" spans="1:1">
      <c r="A193" s="133"/>
    </row>
    <row r="194" spans="1:1">
      <c r="A194" s="133" t="s">
        <v>1296</v>
      </c>
    </row>
    <row r="195" spans="1:1">
      <c r="A195" s="133"/>
    </row>
    <row r="196" spans="1:1">
      <c r="A196" s="133" t="s">
        <v>1297</v>
      </c>
    </row>
    <row r="197" spans="1:1">
      <c r="A197" s="133"/>
    </row>
    <row r="198" spans="1:1">
      <c r="A198" s="133" t="s">
        <v>1298</v>
      </c>
    </row>
    <row r="199" spans="1:1">
      <c r="A199" s="133"/>
    </row>
    <row r="200" spans="1:1">
      <c r="A200" s="133" t="s">
        <v>1299</v>
      </c>
    </row>
    <row r="201" spans="1:1">
      <c r="A201" s="133"/>
    </row>
    <row r="202" spans="1:1">
      <c r="A202" s="133" t="s">
        <v>1253</v>
      </c>
    </row>
    <row r="203" spans="1:1">
      <c r="A203" s="133"/>
    </row>
    <row r="204" spans="1:1">
      <c r="A204" s="133" t="s">
        <v>1255</v>
      </c>
    </row>
    <row r="205" spans="1:1">
      <c r="A205" s="133"/>
    </row>
    <row r="206" spans="1:1">
      <c r="A206" s="133" t="s">
        <v>1300</v>
      </c>
    </row>
    <row r="207" spans="1:1">
      <c r="A207" s="133"/>
    </row>
    <row r="208" spans="1:1">
      <c r="A208" s="133" t="s">
        <v>1237</v>
      </c>
    </row>
    <row r="209" spans="1:1">
      <c r="A209" s="133"/>
    </row>
    <row r="210" spans="1:1">
      <c r="A210" s="133" t="s">
        <v>1301</v>
      </c>
    </row>
    <row r="211" spans="1:1">
      <c r="A211" s="133"/>
    </row>
    <row r="212" spans="1:1">
      <c r="A212" s="133" t="s">
        <v>1261</v>
      </c>
    </row>
    <row r="213" spans="1:1">
      <c r="A213" s="133"/>
    </row>
    <row r="214" spans="1:1">
      <c r="A214" s="133"/>
    </row>
    <row r="215" spans="1:1">
      <c r="A215" s="133" t="s">
        <v>1302</v>
      </c>
    </row>
    <row r="216" spans="1:1">
      <c r="A216" s="133"/>
    </row>
    <row r="217" spans="1:1">
      <c r="A217" s="133" t="s">
        <v>1303</v>
      </c>
    </row>
    <row r="218" spans="1:1">
      <c r="A218" s="133"/>
    </row>
    <row r="219" spans="1:1">
      <c r="A219" s="133" t="s">
        <v>1304</v>
      </c>
    </row>
    <row r="220" spans="1:1">
      <c r="A220" s="133"/>
    </row>
    <row r="221" spans="1:1">
      <c r="A221" s="133" t="s">
        <v>1305</v>
      </c>
    </row>
    <row r="222" spans="1:1">
      <c r="A222" s="133"/>
    </row>
    <row r="223" spans="1:1">
      <c r="A223" s="133" t="s">
        <v>1306</v>
      </c>
    </row>
    <row r="224" spans="1:1">
      <c r="A224" s="133"/>
    </row>
    <row r="225" spans="1:1">
      <c r="A225" s="133" t="s">
        <v>1307</v>
      </c>
    </row>
    <row r="226" spans="1:1">
      <c r="A226" s="133"/>
    </row>
    <row r="227" spans="1:1">
      <c r="A227" s="133" t="s">
        <v>1308</v>
      </c>
    </row>
    <row r="228" spans="1:1">
      <c r="A228" s="133"/>
    </row>
    <row r="229" spans="1:1">
      <c r="A229" s="133" t="s">
        <v>1309</v>
      </c>
    </row>
    <row r="230" spans="1:1">
      <c r="A230" s="133"/>
    </row>
    <row r="231" spans="1:1">
      <c r="A231" s="133" t="s">
        <v>1310</v>
      </c>
    </row>
    <row r="232" spans="1:1">
      <c r="A232" s="133"/>
    </row>
    <row r="233" spans="1:1">
      <c r="A233" s="133" t="s">
        <v>1311</v>
      </c>
    </row>
    <row r="234" spans="1:1">
      <c r="A234" s="133"/>
    </row>
    <row r="235" spans="1:1">
      <c r="A235" s="133" t="s">
        <v>1312</v>
      </c>
    </row>
    <row r="236" spans="1:1">
      <c r="A236" s="133"/>
    </row>
    <row r="237" spans="1:1">
      <c r="A237" s="133" t="s">
        <v>1313</v>
      </c>
    </row>
    <row r="238" spans="1:1">
      <c r="A238" s="133"/>
    </row>
    <row r="239" spans="1:1">
      <c r="A239" s="133" t="s">
        <v>1314</v>
      </c>
    </row>
    <row r="240" spans="1:1">
      <c r="A240" s="133"/>
    </row>
    <row r="241" spans="1:1">
      <c r="A241" s="133" t="s">
        <v>1255</v>
      </c>
    </row>
    <row r="242" spans="1:1">
      <c r="A242" s="133"/>
    </row>
    <row r="243" spans="1:1">
      <c r="A243" s="133" t="s">
        <v>1261</v>
      </c>
    </row>
    <row r="244" spans="1:1">
      <c r="A244" s="13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D9AB-E2B4-447F-AE2E-B474EE0FF3B6}">
  <dimension ref="A1:N9"/>
  <sheetViews>
    <sheetView zoomScale="130" zoomScaleNormal="130" workbookViewId="0">
      <selection activeCell="E7" sqref="E7"/>
    </sheetView>
  </sheetViews>
  <sheetFormatPr defaultRowHeight="14.5"/>
  <cols>
    <col min="1" max="1" width="15.54296875" customWidth="1"/>
    <col min="6" max="7" width="8.7265625" style="99"/>
    <col min="8" max="8" width="10.81640625" bestFit="1" customWidth="1"/>
    <col min="9" max="9" width="9" customWidth="1"/>
    <col min="10" max="10" width="33.7265625" style="99" bestFit="1" customWidth="1"/>
    <col min="11" max="12" width="16.7265625" style="99" customWidth="1"/>
    <col min="13" max="14" width="10.453125" customWidth="1"/>
  </cols>
  <sheetData>
    <row r="1" spans="1:14" ht="15.5">
      <c r="A1" s="5" t="s">
        <v>30</v>
      </c>
      <c r="M1" s="10" t="s">
        <v>798</v>
      </c>
    </row>
    <row r="2" spans="1:14" ht="38.25" customHeight="1">
      <c r="A2" s="18" t="s">
        <v>31</v>
      </c>
      <c r="B2" s="16">
        <v>0.05</v>
      </c>
      <c r="C2" s="16">
        <v>0.1</v>
      </c>
      <c r="D2" s="16">
        <v>0.15</v>
      </c>
      <c r="H2" s="102" t="s">
        <v>904</v>
      </c>
      <c r="I2" s="101" t="s">
        <v>910</v>
      </c>
      <c r="M2" s="18" t="s">
        <v>31</v>
      </c>
    </row>
    <row r="3" spans="1:14">
      <c r="A3" s="17">
        <v>1000</v>
      </c>
      <c r="B3" s="44"/>
      <c r="C3" s="44"/>
      <c r="D3" s="44"/>
      <c r="H3" s="99"/>
      <c r="I3" t="s">
        <v>933</v>
      </c>
    </row>
    <row r="4" spans="1:14">
      <c r="A4" s="17">
        <v>2000</v>
      </c>
      <c r="B4" s="44"/>
      <c r="C4" s="44"/>
      <c r="D4" s="44"/>
      <c r="I4" t="s">
        <v>928</v>
      </c>
      <c r="K4" s="101"/>
      <c r="L4" s="101"/>
      <c r="M4" s="10" t="s">
        <v>798</v>
      </c>
    </row>
    <row r="5" spans="1:14">
      <c r="A5" s="17">
        <v>3000</v>
      </c>
      <c r="B5" s="44"/>
      <c r="C5" s="44"/>
      <c r="D5" s="44"/>
      <c r="J5" t="s">
        <v>929</v>
      </c>
      <c r="M5" s="64"/>
      <c r="N5" s="67" t="s">
        <v>799</v>
      </c>
    </row>
    <row r="6" spans="1:14">
      <c r="A6" s="17">
        <v>4000</v>
      </c>
      <c r="B6" s="44"/>
      <c r="C6" s="44"/>
      <c r="D6" s="44"/>
      <c r="I6" s="99" t="s">
        <v>927</v>
      </c>
      <c r="M6" s="65" t="s">
        <v>800</v>
      </c>
      <c r="N6" s="66"/>
    </row>
    <row r="7" spans="1:14">
      <c r="I7" t="s">
        <v>930</v>
      </c>
    </row>
    <row r="8" spans="1:14">
      <c r="J8" t="s">
        <v>931</v>
      </c>
    </row>
    <row r="9" spans="1:14">
      <c r="J9" t="s">
        <v>932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zoomScale="140" zoomScaleNormal="140" workbookViewId="0">
      <selection activeCell="E7" sqref="E7"/>
    </sheetView>
  </sheetViews>
  <sheetFormatPr defaultRowHeight="14.5"/>
  <cols>
    <col min="1" max="1" width="15.54296875" customWidth="1"/>
    <col min="2" max="2" width="8.81640625" bestFit="1" customWidth="1"/>
    <col min="3" max="3" width="8.54296875" bestFit="1" customWidth="1"/>
    <col min="4" max="5" width="8.26953125" bestFit="1" customWidth="1"/>
    <col min="6" max="6" width="11.26953125" bestFit="1" customWidth="1"/>
    <col min="7" max="7" width="16.7265625" customWidth="1"/>
    <col min="8" max="9" width="10.453125" customWidth="1"/>
  </cols>
  <sheetData>
    <row r="1" spans="1:6">
      <c r="A1" s="77" t="s">
        <v>52</v>
      </c>
      <c r="B1" s="77" t="s">
        <v>58</v>
      </c>
      <c r="C1" s="77" t="s">
        <v>14</v>
      </c>
      <c r="D1" s="77" t="s">
        <v>76</v>
      </c>
      <c r="E1" s="77" t="s">
        <v>62</v>
      </c>
      <c r="F1" s="77" t="s">
        <v>831</v>
      </c>
    </row>
    <row r="2" spans="1:6">
      <c r="A2" s="75" t="s">
        <v>61</v>
      </c>
      <c r="B2" s="73">
        <v>16154</v>
      </c>
      <c r="C2" s="73">
        <v>11400</v>
      </c>
      <c r="D2" s="73">
        <v>20950</v>
      </c>
      <c r="E2" s="73">
        <v>11880</v>
      </c>
      <c r="F2" s="73">
        <v>60384</v>
      </c>
    </row>
    <row r="3" spans="1:6">
      <c r="A3" s="75" t="s">
        <v>57</v>
      </c>
      <c r="B3" s="73">
        <v>16561</v>
      </c>
      <c r="C3" s="73">
        <v>13200</v>
      </c>
      <c r="D3" s="73">
        <v>16890</v>
      </c>
      <c r="E3" s="73">
        <v>6550</v>
      </c>
      <c r="F3" s="73">
        <v>53201</v>
      </c>
    </row>
    <row r="4" spans="1:6">
      <c r="A4" s="75" t="s">
        <v>69</v>
      </c>
      <c r="B4" s="73">
        <v>6585</v>
      </c>
      <c r="C4" s="73">
        <v>3400</v>
      </c>
      <c r="D4" s="73">
        <v>1390</v>
      </c>
      <c r="E4" s="73">
        <v>13020</v>
      </c>
      <c r="F4" s="73">
        <v>24395</v>
      </c>
    </row>
    <row r="5" spans="1:6">
      <c r="A5" s="75" t="s">
        <v>67</v>
      </c>
      <c r="B5" s="73">
        <v>18153</v>
      </c>
      <c r="C5" s="73">
        <v>10950</v>
      </c>
      <c r="D5" s="73">
        <v>10950</v>
      </c>
      <c r="E5" s="73">
        <v>7800</v>
      </c>
      <c r="F5" s="73">
        <v>47853</v>
      </c>
    </row>
    <row r="6" spans="1:6" ht="15" thickBot="1">
      <c r="A6" s="76" t="s">
        <v>831</v>
      </c>
      <c r="B6" s="80">
        <v>57453</v>
      </c>
      <c r="C6" s="80">
        <v>38950</v>
      </c>
      <c r="D6" s="80">
        <v>50180</v>
      </c>
      <c r="E6" s="80">
        <v>39250</v>
      </c>
      <c r="F6" s="80">
        <v>185833</v>
      </c>
    </row>
    <row r="8" spans="1:6">
      <c r="A8" s="10" t="s">
        <v>832</v>
      </c>
    </row>
    <row r="9" spans="1:6">
      <c r="A9" s="77" t="s">
        <v>52</v>
      </c>
      <c r="B9" s="77" t="s">
        <v>58</v>
      </c>
      <c r="C9" s="77" t="s">
        <v>14</v>
      </c>
      <c r="D9" s="77" t="s">
        <v>76</v>
      </c>
      <c r="E9" s="77" t="s">
        <v>62</v>
      </c>
      <c r="F9" s="77" t="s">
        <v>831</v>
      </c>
    </row>
    <row r="10" spans="1:6">
      <c r="A10" s="75" t="s">
        <v>61</v>
      </c>
      <c r="B10" s="78"/>
      <c r="C10" s="78"/>
      <c r="D10" s="78"/>
      <c r="E10" s="78"/>
      <c r="F10" s="78"/>
    </row>
    <row r="11" spans="1:6">
      <c r="A11" s="75" t="s">
        <v>57</v>
      </c>
      <c r="B11" s="78"/>
      <c r="C11" s="78"/>
      <c r="D11" s="78"/>
      <c r="E11" s="78"/>
      <c r="F11" s="78"/>
    </row>
    <row r="12" spans="1:6">
      <c r="A12" s="75" t="s">
        <v>69</v>
      </c>
      <c r="B12" s="78"/>
      <c r="C12" s="78"/>
      <c r="D12" s="78"/>
      <c r="E12" s="78"/>
      <c r="F12" s="78"/>
    </row>
    <row r="13" spans="1:6">
      <c r="A13" s="75" t="s">
        <v>67</v>
      </c>
      <c r="B13" s="78"/>
      <c r="C13" s="78"/>
      <c r="D13" s="78"/>
      <c r="E13" s="78"/>
      <c r="F13" s="78"/>
    </row>
    <row r="14" spans="1:6" ht="15" thickBot="1">
      <c r="A14" s="76" t="s">
        <v>831</v>
      </c>
      <c r="B14" s="79"/>
      <c r="C14" s="79"/>
      <c r="D14" s="79"/>
      <c r="E14" s="79"/>
      <c r="F14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BA90-6F64-430D-A724-DF8ABA3BE2A1}">
  <dimension ref="A1:I14"/>
  <sheetViews>
    <sheetView zoomScale="140" zoomScaleNormal="140" workbookViewId="0">
      <selection activeCell="E7" sqref="E7"/>
    </sheetView>
  </sheetViews>
  <sheetFormatPr defaultRowHeight="14.5"/>
  <cols>
    <col min="1" max="1" width="15.54296875" style="99" customWidth="1"/>
    <col min="2" max="2" width="8.81640625" style="99" bestFit="1" customWidth="1"/>
    <col min="3" max="3" width="8.54296875" style="99" bestFit="1" customWidth="1"/>
    <col min="4" max="5" width="8.26953125" style="99" bestFit="1" customWidth="1"/>
    <col min="6" max="6" width="15.36328125" style="99" bestFit="1" customWidth="1"/>
    <col min="7" max="7" width="16.7265625" style="99" customWidth="1"/>
    <col min="8" max="9" width="15.36328125" style="99" bestFit="1" customWidth="1"/>
    <col min="10" max="16384" width="8.7265625" style="99"/>
  </cols>
  <sheetData>
    <row r="1" spans="1:9">
      <c r="A1" s="2" t="s">
        <v>1198</v>
      </c>
      <c r="C1" s="12" t="s">
        <v>14</v>
      </c>
      <c r="E1"/>
      <c r="F1" s="82" t="s">
        <v>1197</v>
      </c>
      <c r="G1"/>
    </row>
    <row r="2" spans="1:9">
      <c r="E2"/>
      <c r="F2"/>
      <c r="G2"/>
    </row>
    <row r="3" spans="1:9">
      <c r="A3" s="2" t="s">
        <v>50</v>
      </c>
      <c r="B3" s="2" t="s">
        <v>52</v>
      </c>
      <c r="C3" s="2" t="s">
        <v>12</v>
      </c>
      <c r="D3" s="2" t="s">
        <v>13</v>
      </c>
      <c r="E3"/>
      <c r="F3" s="2" t="s">
        <v>1193</v>
      </c>
      <c r="G3" s="2" t="s">
        <v>1194</v>
      </c>
      <c r="H3" s="2" t="s">
        <v>1195</v>
      </c>
      <c r="I3" s="2" t="s">
        <v>1196</v>
      </c>
    </row>
    <row r="4" spans="1:9">
      <c r="A4" s="3">
        <v>42371</v>
      </c>
      <c r="B4" s="99" t="s">
        <v>57</v>
      </c>
      <c r="C4" s="128" t="s">
        <v>58</v>
      </c>
      <c r="D4" s="99">
        <v>1197</v>
      </c>
      <c r="E4"/>
      <c r="F4"/>
      <c r="G4"/>
    </row>
    <row r="5" spans="1:9">
      <c r="A5" s="3">
        <v>42373</v>
      </c>
      <c r="B5" s="99" t="s">
        <v>61</v>
      </c>
      <c r="C5" s="128" t="s">
        <v>62</v>
      </c>
      <c r="D5" s="99">
        <v>360</v>
      </c>
      <c r="E5"/>
      <c r="F5"/>
      <c r="G5"/>
    </row>
    <row r="6" spans="1:9">
      <c r="A6" s="3">
        <v>42373</v>
      </c>
      <c r="B6" s="99" t="s">
        <v>57</v>
      </c>
      <c r="C6" s="128" t="s">
        <v>14</v>
      </c>
      <c r="D6" s="99">
        <v>1000</v>
      </c>
      <c r="E6"/>
      <c r="F6"/>
      <c r="G6"/>
    </row>
    <row r="7" spans="1:9">
      <c r="A7" s="3">
        <v>42373</v>
      </c>
      <c r="B7" s="99" t="s">
        <v>57</v>
      </c>
      <c r="C7" s="128" t="s">
        <v>62</v>
      </c>
      <c r="D7" s="99">
        <v>120</v>
      </c>
      <c r="E7"/>
      <c r="F7"/>
      <c r="G7"/>
    </row>
    <row r="8" spans="1:9">
      <c r="A8" s="3">
        <v>42375</v>
      </c>
      <c r="B8" s="99" t="s">
        <v>57</v>
      </c>
      <c r="C8" s="128" t="s">
        <v>14</v>
      </c>
      <c r="D8" s="99">
        <v>400</v>
      </c>
      <c r="E8"/>
      <c r="F8"/>
      <c r="G8"/>
    </row>
    <row r="9" spans="1:9">
      <c r="A9" s="3">
        <v>42377</v>
      </c>
      <c r="B9" s="99" t="s">
        <v>61</v>
      </c>
      <c r="C9" s="128" t="s">
        <v>58</v>
      </c>
      <c r="D9" s="99">
        <v>500</v>
      </c>
      <c r="E9"/>
      <c r="F9"/>
      <c r="G9"/>
    </row>
    <row r="10" spans="1:9">
      <c r="A10" s="3">
        <v>42380</v>
      </c>
      <c r="B10" s="99" t="s">
        <v>57</v>
      </c>
      <c r="C10" s="128" t="s">
        <v>14</v>
      </c>
      <c r="D10" s="99">
        <v>250</v>
      </c>
      <c r="E10"/>
      <c r="F10"/>
      <c r="G10"/>
    </row>
    <row r="11" spans="1:9">
      <c r="A11" s="3">
        <v>42381</v>
      </c>
      <c r="B11" s="99" t="s">
        <v>67</v>
      </c>
      <c r="C11" s="128" t="s">
        <v>62</v>
      </c>
      <c r="D11" s="99">
        <v>160</v>
      </c>
      <c r="E11"/>
      <c r="F11"/>
      <c r="G11"/>
    </row>
    <row r="12" spans="1:9">
      <c r="A12" s="3">
        <v>42384</v>
      </c>
      <c r="B12" s="99" t="s">
        <v>61</v>
      </c>
      <c r="C12" s="128" t="s">
        <v>62</v>
      </c>
      <c r="D12" s="99">
        <v>360</v>
      </c>
      <c r="E12"/>
      <c r="F12"/>
      <c r="G12"/>
    </row>
    <row r="13" spans="1:9">
      <c r="A13" s="3">
        <v>42389</v>
      </c>
      <c r="B13" s="99" t="s">
        <v>69</v>
      </c>
      <c r="C13" s="128" t="s">
        <v>62</v>
      </c>
      <c r="D13" s="99">
        <v>360</v>
      </c>
      <c r="E13"/>
      <c r="F13"/>
      <c r="G13"/>
    </row>
    <row r="14" spans="1:9">
      <c r="A14"/>
      <c r="B14"/>
      <c r="C14"/>
      <c r="D14"/>
      <c r="E14"/>
      <c r="F14"/>
      <c r="G14"/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25B0-CEE3-42A0-B27A-BA28AF8DDAFF}">
  <dimension ref="B1:I9"/>
  <sheetViews>
    <sheetView topLeftCell="D1" zoomScale="150" zoomScaleNormal="150" workbookViewId="0">
      <selection activeCell="J9" sqref="J9"/>
    </sheetView>
  </sheetViews>
  <sheetFormatPr defaultRowHeight="14.5"/>
  <cols>
    <col min="11" max="11" width="10.7265625" bestFit="1" customWidth="1"/>
  </cols>
  <sheetData>
    <row r="1" spans="2:9">
      <c r="B1" s="2" t="s">
        <v>281</v>
      </c>
      <c r="E1" s="2" t="s">
        <v>885</v>
      </c>
      <c r="H1" s="2" t="s">
        <v>886</v>
      </c>
    </row>
    <row r="2" spans="2:9">
      <c r="B2" s="10" t="s">
        <v>18</v>
      </c>
      <c r="C2" s="13" t="s">
        <v>21</v>
      </c>
      <c r="E2" s="10" t="s">
        <v>18</v>
      </c>
      <c r="F2" s="13" t="s">
        <v>21</v>
      </c>
      <c r="H2" s="10" t="s">
        <v>18</v>
      </c>
      <c r="I2" s="13" t="s">
        <v>21</v>
      </c>
    </row>
    <row r="3" spans="2:9">
      <c r="B3" s="85" t="s">
        <v>19</v>
      </c>
      <c r="C3" s="31" t="s">
        <v>22</v>
      </c>
      <c r="E3" s="85" t="s">
        <v>19</v>
      </c>
      <c r="F3" s="31" t="s">
        <v>22</v>
      </c>
      <c r="H3" s="85" t="s">
        <v>19</v>
      </c>
      <c r="I3" s="31" t="s">
        <v>22</v>
      </c>
    </row>
    <row r="4" spans="2:9">
      <c r="B4" s="29">
        <v>0.56000000000000005</v>
      </c>
      <c r="C4" s="11">
        <f>20*2</f>
        <v>40</v>
      </c>
      <c r="E4" s="29">
        <v>0.56000000000000005</v>
      </c>
      <c r="F4" s="11">
        <f>20*2</f>
        <v>40</v>
      </c>
      <c r="H4" s="29">
        <v>0.56000000000000005</v>
      </c>
      <c r="I4" s="11">
        <f>20*2</f>
        <v>40</v>
      </c>
    </row>
    <row r="6" spans="2:9">
      <c r="E6" s="2" t="s">
        <v>888</v>
      </c>
      <c r="H6" s="2" t="s">
        <v>887</v>
      </c>
    </row>
    <row r="7" spans="2:9">
      <c r="E7" s="10" t="s">
        <v>18</v>
      </c>
      <c r="F7" s="13" t="s">
        <v>21</v>
      </c>
      <c r="H7" s="10" t="s">
        <v>18</v>
      </c>
      <c r="I7" s="13" t="s">
        <v>21</v>
      </c>
    </row>
    <row r="8" spans="2:9">
      <c r="E8" s="85" t="s">
        <v>19</v>
      </c>
      <c r="F8" s="31" t="s">
        <v>22</v>
      </c>
      <c r="H8" s="85" t="s">
        <v>19</v>
      </c>
      <c r="I8" s="31" t="s">
        <v>22</v>
      </c>
    </row>
    <row r="9" spans="2:9">
      <c r="E9" s="29">
        <v>0.56000000000000005</v>
      </c>
      <c r="F9" s="11">
        <f>20*2</f>
        <v>40</v>
      </c>
      <c r="H9" s="29">
        <v>0.56000000000000005</v>
      </c>
      <c r="I9" s="11">
        <f>20*2</f>
        <v>40</v>
      </c>
    </row>
  </sheetData>
  <dataValidations count="1">
    <dataValidation type="list" allowBlank="1" showInputMessage="1" showErrorMessage="1" sqref="I7 C2 I2 F7 F2" xr:uid="{83B48F11-68F8-4F7F-9EBF-24C270C102FC}">
      <formula1>"D,DD,DDD"</formula1>
    </dataValidation>
  </dataValidations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3"/>
  <sheetViews>
    <sheetView topLeftCell="A19" zoomScale="90" zoomScaleNormal="90" workbookViewId="0">
      <selection activeCell="E7" sqref="E7"/>
    </sheetView>
  </sheetViews>
  <sheetFormatPr defaultRowHeight="14.5"/>
  <cols>
    <col min="1" max="1" width="10.26953125" bestFit="1" customWidth="1"/>
    <col min="4" max="4" width="9.26953125" bestFit="1" customWidth="1"/>
    <col min="7" max="7" width="13.7265625" customWidth="1"/>
    <col min="12" max="12" width="5.26953125" customWidth="1"/>
    <col min="13" max="13" width="13.1796875" customWidth="1"/>
    <col min="14" max="14" width="10.81640625" customWidth="1"/>
    <col min="15" max="15" width="10.36328125" customWidth="1"/>
    <col min="16" max="16" width="11.54296875" customWidth="1"/>
    <col min="18" max="18" width="11" bestFit="1" customWidth="1"/>
  </cols>
  <sheetData>
    <row r="1" spans="1:20">
      <c r="A1" s="2" t="s">
        <v>797</v>
      </c>
      <c r="C1" t="s">
        <v>14</v>
      </c>
      <c r="G1" s="2" t="s">
        <v>835</v>
      </c>
      <c r="R1" s="102" t="s">
        <v>904</v>
      </c>
      <c r="S1" s="101" t="s">
        <v>910</v>
      </c>
    </row>
    <row r="2" spans="1:20">
      <c r="R2" s="99"/>
      <c r="S2" s="99" t="s">
        <v>1030</v>
      </c>
    </row>
    <row r="3" spans="1:20" ht="15.75" customHeight="1">
      <c r="A3" s="2" t="s">
        <v>50</v>
      </c>
      <c r="B3" s="2" t="s">
        <v>52</v>
      </c>
      <c r="C3" s="2" t="s">
        <v>12</v>
      </c>
      <c r="D3" s="2" t="s">
        <v>13</v>
      </c>
      <c r="G3" s="2" t="s">
        <v>50</v>
      </c>
      <c r="H3" s="2" t="s">
        <v>52</v>
      </c>
      <c r="I3" s="2" t="s">
        <v>12</v>
      </c>
      <c r="J3" s="2" t="s">
        <v>13</v>
      </c>
      <c r="T3" t="s">
        <v>1031</v>
      </c>
    </row>
    <row r="4" spans="1:20">
      <c r="A4" s="3">
        <v>42371</v>
      </c>
      <c r="B4" t="s">
        <v>57</v>
      </c>
      <c r="C4" t="s">
        <v>58</v>
      </c>
      <c r="D4">
        <v>1197</v>
      </c>
      <c r="G4" s="3">
        <v>42371</v>
      </c>
      <c r="H4" t="s">
        <v>57</v>
      </c>
      <c r="I4" t="s">
        <v>58</v>
      </c>
      <c r="J4">
        <v>1197</v>
      </c>
      <c r="S4" t="s">
        <v>966</v>
      </c>
    </row>
    <row r="5" spans="1:20">
      <c r="A5" s="3">
        <v>42373</v>
      </c>
      <c r="B5" t="s">
        <v>61</v>
      </c>
      <c r="C5" t="s">
        <v>62</v>
      </c>
      <c r="D5">
        <v>360</v>
      </c>
      <c r="G5" s="3">
        <v>42373</v>
      </c>
      <c r="H5" t="s">
        <v>61</v>
      </c>
      <c r="I5" t="s">
        <v>62</v>
      </c>
      <c r="J5">
        <v>360</v>
      </c>
    </row>
    <row r="6" spans="1:20">
      <c r="A6" s="3">
        <v>42373</v>
      </c>
      <c r="B6" t="s">
        <v>57</v>
      </c>
      <c r="C6" t="s">
        <v>14</v>
      </c>
      <c r="D6">
        <v>1000</v>
      </c>
      <c r="G6" s="3">
        <v>42373</v>
      </c>
      <c r="H6" t="s">
        <v>57</v>
      </c>
      <c r="I6" t="s">
        <v>14</v>
      </c>
      <c r="J6">
        <v>1000</v>
      </c>
    </row>
    <row r="7" spans="1:20">
      <c r="A7" s="3">
        <v>42373</v>
      </c>
      <c r="B7" t="s">
        <v>57</v>
      </c>
      <c r="C7" t="s">
        <v>62</v>
      </c>
      <c r="D7">
        <v>120</v>
      </c>
      <c r="G7" s="3">
        <v>42373</v>
      </c>
      <c r="H7" t="s">
        <v>57</v>
      </c>
      <c r="I7" t="s">
        <v>62</v>
      </c>
      <c r="J7">
        <v>120</v>
      </c>
    </row>
    <row r="8" spans="1:20">
      <c r="A8" s="3">
        <v>42375</v>
      </c>
      <c r="B8" t="s">
        <v>57</v>
      </c>
      <c r="C8" t="s">
        <v>14</v>
      </c>
      <c r="D8">
        <v>400</v>
      </c>
      <c r="G8" s="3">
        <v>42375</v>
      </c>
      <c r="H8" t="s">
        <v>57</v>
      </c>
      <c r="I8" t="s">
        <v>14</v>
      </c>
      <c r="J8">
        <v>400</v>
      </c>
    </row>
    <row r="9" spans="1:20">
      <c r="A9" s="3">
        <v>42377</v>
      </c>
      <c r="B9" t="s">
        <v>61</v>
      </c>
      <c r="C9" t="s">
        <v>58</v>
      </c>
      <c r="D9">
        <v>500</v>
      </c>
      <c r="G9" s="3">
        <v>42377</v>
      </c>
      <c r="H9" t="s">
        <v>61</v>
      </c>
      <c r="I9" t="s">
        <v>58</v>
      </c>
      <c r="J9">
        <v>500</v>
      </c>
    </row>
    <row r="10" spans="1:20">
      <c r="A10" s="3">
        <v>42380</v>
      </c>
      <c r="B10" t="s">
        <v>57</v>
      </c>
      <c r="C10" t="s">
        <v>14</v>
      </c>
      <c r="D10">
        <v>250</v>
      </c>
      <c r="G10" s="3">
        <v>42380</v>
      </c>
      <c r="H10" t="s">
        <v>57</v>
      </c>
      <c r="I10" t="s">
        <v>14</v>
      </c>
      <c r="J10">
        <v>250</v>
      </c>
    </row>
    <row r="11" spans="1:20">
      <c r="A11" s="3">
        <v>42381</v>
      </c>
      <c r="B11" t="s">
        <v>67</v>
      </c>
      <c r="C11" t="s">
        <v>62</v>
      </c>
      <c r="D11">
        <v>160</v>
      </c>
      <c r="G11" s="3">
        <v>42381</v>
      </c>
      <c r="H11" t="s">
        <v>67</v>
      </c>
      <c r="I11" t="s">
        <v>62</v>
      </c>
      <c r="J11">
        <v>160</v>
      </c>
    </row>
    <row r="12" spans="1:20">
      <c r="A12" s="3">
        <v>42384</v>
      </c>
      <c r="B12" t="s">
        <v>61</v>
      </c>
      <c r="C12" t="s">
        <v>62</v>
      </c>
      <c r="D12">
        <v>360</v>
      </c>
      <c r="G12" s="3">
        <v>42384</v>
      </c>
      <c r="H12" t="s">
        <v>61</v>
      </c>
      <c r="I12" t="s">
        <v>62</v>
      </c>
      <c r="J12">
        <v>360</v>
      </c>
    </row>
    <row r="13" spans="1:20">
      <c r="A13" s="3">
        <v>42389</v>
      </c>
      <c r="B13" t="s">
        <v>69</v>
      </c>
      <c r="C13" t="s">
        <v>62</v>
      </c>
      <c r="D13">
        <v>360</v>
      </c>
      <c r="G13" s="3">
        <v>42389</v>
      </c>
      <c r="H13" t="s">
        <v>69</v>
      </c>
      <c r="I13" t="s">
        <v>62</v>
      </c>
      <c r="J13">
        <v>360</v>
      </c>
    </row>
    <row r="16" spans="1:20">
      <c r="A16" s="2" t="s">
        <v>836</v>
      </c>
      <c r="G16" s="2" t="s">
        <v>837</v>
      </c>
      <c r="M16" s="2" t="s">
        <v>316</v>
      </c>
    </row>
    <row r="18" spans="1:16">
      <c r="A18">
        <v>60</v>
      </c>
      <c r="B18">
        <v>96</v>
      </c>
      <c r="C18">
        <v>73</v>
      </c>
      <c r="D18">
        <v>8</v>
      </c>
      <c r="E18">
        <v>54</v>
      </c>
      <c r="G18" s="2" t="s">
        <v>50</v>
      </c>
      <c r="H18" s="2" t="s">
        <v>52</v>
      </c>
      <c r="I18" s="2" t="s">
        <v>12</v>
      </c>
      <c r="J18" s="2" t="s">
        <v>13</v>
      </c>
      <c r="M18" s="2" t="s">
        <v>50</v>
      </c>
      <c r="N18" s="2" t="s">
        <v>52</v>
      </c>
      <c r="O18" s="2" t="s">
        <v>12</v>
      </c>
      <c r="P18" s="2" t="s">
        <v>13</v>
      </c>
    </row>
    <row r="19" spans="1:16">
      <c r="A19">
        <v>96</v>
      </c>
      <c r="B19">
        <v>39</v>
      </c>
      <c r="C19">
        <v>72</v>
      </c>
      <c r="D19">
        <v>79</v>
      </c>
      <c r="E19">
        <v>26</v>
      </c>
      <c r="G19" s="3">
        <v>42371</v>
      </c>
      <c r="H19" t="s">
        <v>57</v>
      </c>
      <c r="I19" t="s">
        <v>58</v>
      </c>
      <c r="J19">
        <v>1197</v>
      </c>
      <c r="M19" s="3">
        <v>42371</v>
      </c>
      <c r="N19" t="s">
        <v>57</v>
      </c>
      <c r="O19" t="s">
        <v>58</v>
      </c>
      <c r="P19">
        <v>1197</v>
      </c>
    </row>
    <row r="20" spans="1:16">
      <c r="A20">
        <v>3</v>
      </c>
      <c r="B20">
        <v>18</v>
      </c>
      <c r="C20">
        <v>83</v>
      </c>
      <c r="D20">
        <v>73</v>
      </c>
      <c r="E20">
        <v>82</v>
      </c>
      <c r="G20" s="3">
        <v>42373</v>
      </c>
      <c r="H20" t="s">
        <v>61</v>
      </c>
      <c r="I20" t="s">
        <v>62</v>
      </c>
      <c r="J20">
        <v>360</v>
      </c>
      <c r="M20" s="3">
        <v>42373</v>
      </c>
      <c r="N20" t="s">
        <v>61</v>
      </c>
      <c r="O20" t="s">
        <v>62</v>
      </c>
      <c r="P20">
        <v>360</v>
      </c>
    </row>
    <row r="21" spans="1:16">
      <c r="A21">
        <v>40</v>
      </c>
      <c r="B21">
        <v>94</v>
      </c>
      <c r="C21">
        <v>8</v>
      </c>
      <c r="D21">
        <v>19</v>
      </c>
      <c r="E21">
        <v>14</v>
      </c>
      <c r="G21" s="3">
        <v>42373</v>
      </c>
      <c r="H21" t="s">
        <v>57</v>
      </c>
      <c r="I21" t="s">
        <v>14</v>
      </c>
      <c r="J21">
        <v>1000</v>
      </c>
      <c r="M21" s="3">
        <v>42373</v>
      </c>
      <c r="N21" t="s">
        <v>57</v>
      </c>
      <c r="O21" t="s">
        <v>14</v>
      </c>
      <c r="P21">
        <v>1000</v>
      </c>
    </row>
    <row r="22" spans="1:16">
      <c r="A22">
        <v>36</v>
      </c>
      <c r="B22">
        <v>18</v>
      </c>
      <c r="C22">
        <v>26</v>
      </c>
      <c r="D22">
        <v>84</v>
      </c>
      <c r="E22">
        <v>84</v>
      </c>
      <c r="G22" s="3">
        <v>42373</v>
      </c>
      <c r="H22" t="s">
        <v>57</v>
      </c>
      <c r="I22" t="s">
        <v>62</v>
      </c>
      <c r="J22">
        <v>120</v>
      </c>
      <c r="M22" s="3">
        <v>42373</v>
      </c>
      <c r="N22" t="s">
        <v>57</v>
      </c>
      <c r="O22" t="s">
        <v>62</v>
      </c>
      <c r="P22">
        <v>120</v>
      </c>
    </row>
    <row r="23" spans="1:16">
      <c r="A23">
        <v>58</v>
      </c>
      <c r="B23">
        <v>24</v>
      </c>
      <c r="C23">
        <v>45</v>
      </c>
      <c r="D23">
        <v>19</v>
      </c>
      <c r="E23">
        <v>46</v>
      </c>
      <c r="G23" s="3">
        <v>42375</v>
      </c>
      <c r="H23" t="s">
        <v>57</v>
      </c>
      <c r="I23" t="s">
        <v>14</v>
      </c>
      <c r="J23">
        <v>400</v>
      </c>
      <c r="M23" s="3">
        <v>42375</v>
      </c>
      <c r="N23" t="s">
        <v>57</v>
      </c>
      <c r="O23" t="s">
        <v>14</v>
      </c>
      <c r="P23">
        <v>400</v>
      </c>
    </row>
    <row r="24" spans="1:16">
      <c r="A24">
        <v>78</v>
      </c>
      <c r="B24">
        <v>22</v>
      </c>
      <c r="C24">
        <v>12</v>
      </c>
      <c r="D24">
        <v>64</v>
      </c>
      <c r="E24">
        <v>95</v>
      </c>
      <c r="G24" s="3">
        <v>42377</v>
      </c>
      <c r="H24" t="s">
        <v>61</v>
      </c>
      <c r="I24" t="s">
        <v>58</v>
      </c>
      <c r="J24">
        <v>500</v>
      </c>
      <c r="M24" s="3">
        <v>42377</v>
      </c>
      <c r="N24" t="s">
        <v>61</v>
      </c>
      <c r="O24" t="s">
        <v>58</v>
      </c>
      <c r="P24">
        <v>500</v>
      </c>
    </row>
    <row r="25" spans="1:16">
      <c r="G25" s="3">
        <v>42380</v>
      </c>
      <c r="H25" t="s">
        <v>57</v>
      </c>
      <c r="I25" t="s">
        <v>14</v>
      </c>
      <c r="J25">
        <v>250</v>
      </c>
      <c r="M25" s="3">
        <v>42380</v>
      </c>
      <c r="N25" t="s">
        <v>57</v>
      </c>
      <c r="O25" t="s">
        <v>14</v>
      </c>
      <c r="P25">
        <v>250</v>
      </c>
    </row>
    <row r="26" spans="1:16">
      <c r="G26" s="3">
        <v>42381</v>
      </c>
      <c r="H26" t="s">
        <v>67</v>
      </c>
      <c r="I26" t="s">
        <v>62</v>
      </c>
      <c r="J26">
        <v>160</v>
      </c>
      <c r="M26" s="3">
        <v>42381</v>
      </c>
      <c r="N26" t="s">
        <v>67</v>
      </c>
      <c r="O26" t="s">
        <v>62</v>
      </c>
      <c r="P26">
        <v>160</v>
      </c>
    </row>
    <row r="27" spans="1:16">
      <c r="G27" s="3">
        <v>42384</v>
      </c>
      <c r="H27" t="s">
        <v>61</v>
      </c>
      <c r="I27" t="s">
        <v>62</v>
      </c>
      <c r="J27">
        <v>360</v>
      </c>
      <c r="M27" s="3">
        <v>42384</v>
      </c>
      <c r="N27" t="s">
        <v>61</v>
      </c>
      <c r="O27" t="s">
        <v>62</v>
      </c>
      <c r="P27">
        <v>360</v>
      </c>
    </row>
    <row r="28" spans="1:16">
      <c r="G28" s="3">
        <v>42389</v>
      </c>
      <c r="H28" t="s">
        <v>69</v>
      </c>
      <c r="I28" t="s">
        <v>62</v>
      </c>
      <c r="J28">
        <v>360</v>
      </c>
      <c r="M28" s="3">
        <v>42389</v>
      </c>
      <c r="N28" t="s">
        <v>69</v>
      </c>
      <c r="O28" t="s">
        <v>62</v>
      </c>
      <c r="P28">
        <v>360</v>
      </c>
    </row>
    <row r="31" spans="1:16">
      <c r="A31" s="2" t="s">
        <v>797</v>
      </c>
      <c r="C31" t="s">
        <v>14</v>
      </c>
      <c r="D31" s="82" t="s">
        <v>834</v>
      </c>
    </row>
    <row r="33" spans="1:4">
      <c r="A33" s="2" t="s">
        <v>50</v>
      </c>
      <c r="B33" s="2" t="s">
        <v>52</v>
      </c>
      <c r="C33" s="2" t="s">
        <v>12</v>
      </c>
      <c r="D33" s="2" t="s">
        <v>13</v>
      </c>
    </row>
    <row r="34" spans="1:4">
      <c r="A34" s="3">
        <v>42371</v>
      </c>
      <c r="B34" t="s">
        <v>57</v>
      </c>
      <c r="C34" t="s">
        <v>58</v>
      </c>
      <c r="D34">
        <v>1197</v>
      </c>
    </row>
    <row r="35" spans="1:4">
      <c r="A35" s="3">
        <v>42373</v>
      </c>
      <c r="B35" t="s">
        <v>61</v>
      </c>
      <c r="C35" t="s">
        <v>62</v>
      </c>
      <c r="D35">
        <v>360</v>
      </c>
    </row>
    <row r="36" spans="1:4">
      <c r="A36" s="3">
        <v>42373</v>
      </c>
      <c r="B36" t="s">
        <v>57</v>
      </c>
      <c r="C36" t="s">
        <v>14</v>
      </c>
      <c r="D36">
        <v>1000</v>
      </c>
    </row>
    <row r="37" spans="1:4">
      <c r="A37" s="3">
        <v>42373</v>
      </c>
      <c r="B37" t="s">
        <v>57</v>
      </c>
      <c r="C37" t="s">
        <v>62</v>
      </c>
      <c r="D37">
        <v>120</v>
      </c>
    </row>
    <row r="38" spans="1:4">
      <c r="A38" s="3">
        <v>42375</v>
      </c>
      <c r="B38" t="s">
        <v>57</v>
      </c>
      <c r="C38" t="s">
        <v>14</v>
      </c>
      <c r="D38">
        <v>400</v>
      </c>
    </row>
    <row r="39" spans="1:4">
      <c r="A39" s="3">
        <v>42377</v>
      </c>
      <c r="B39" t="s">
        <v>61</v>
      </c>
      <c r="C39" t="s">
        <v>58</v>
      </c>
      <c r="D39">
        <v>500</v>
      </c>
    </row>
    <row r="40" spans="1:4">
      <c r="A40" s="3">
        <v>42380</v>
      </c>
      <c r="B40" t="s">
        <v>57</v>
      </c>
      <c r="C40" t="s">
        <v>14</v>
      </c>
      <c r="D40">
        <v>250</v>
      </c>
    </row>
    <row r="41" spans="1:4">
      <c r="A41" s="3">
        <v>42381</v>
      </c>
      <c r="B41" t="s">
        <v>67</v>
      </c>
      <c r="C41" t="s">
        <v>62</v>
      </c>
      <c r="D41">
        <v>160</v>
      </c>
    </row>
    <row r="42" spans="1:4">
      <c r="A42" s="3">
        <v>42384</v>
      </c>
      <c r="B42" t="s">
        <v>61</v>
      </c>
      <c r="C42" t="s">
        <v>62</v>
      </c>
      <c r="D42">
        <v>360</v>
      </c>
    </row>
    <row r="43" spans="1:4">
      <c r="A43" s="3">
        <v>42389</v>
      </c>
      <c r="B43" t="s">
        <v>69</v>
      </c>
      <c r="C43" t="s">
        <v>62</v>
      </c>
      <c r="D43">
        <v>360</v>
      </c>
    </row>
  </sheetData>
  <pageMargins left="0.7" right="0.7" top="0.75" bottom="0.75" header="0.3" footer="0.3"/>
  <pageSetup scale="71" orientation="portrait" horizontalDpi="200" verticalDpi="0" copies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2"/>
  <sheetViews>
    <sheetView zoomScale="110" zoomScaleNormal="110" workbookViewId="0">
      <selection activeCell="D10" sqref="D10"/>
    </sheetView>
  </sheetViews>
  <sheetFormatPr defaultRowHeight="14.5"/>
  <cols>
    <col min="1" max="1" width="18.453125" bestFit="1" customWidth="1"/>
    <col min="2" max="2" width="13" customWidth="1"/>
    <col min="3" max="3" width="3.26953125" customWidth="1"/>
    <col min="4" max="4" width="25.7265625" bestFit="1" customWidth="1"/>
    <col min="5" max="5" width="11.54296875" customWidth="1"/>
    <col min="6" max="6" width="5" customWidth="1"/>
    <col min="8" max="8" width="10.81640625" bestFit="1" customWidth="1"/>
  </cols>
  <sheetData>
    <row r="1" spans="1:9">
      <c r="A1" t="s">
        <v>120</v>
      </c>
      <c r="B1" s="19"/>
      <c r="D1" t="s">
        <v>122</v>
      </c>
      <c r="E1" s="19"/>
      <c r="H1" s="102" t="s">
        <v>904</v>
      </c>
      <c r="I1" s="101" t="s">
        <v>910</v>
      </c>
    </row>
    <row r="2" spans="1:9">
      <c r="H2" s="99"/>
      <c r="I2" s="99" t="s">
        <v>983</v>
      </c>
    </row>
    <row r="3" spans="1:9">
      <c r="A3" s="2" t="s">
        <v>115</v>
      </c>
      <c r="B3" s="19"/>
      <c r="D3" s="27" t="s">
        <v>121</v>
      </c>
      <c r="E3" s="19"/>
      <c r="I3" s="99" t="s">
        <v>984</v>
      </c>
    </row>
    <row r="4" spans="1:9">
      <c r="A4" t="s">
        <v>90</v>
      </c>
      <c r="I4" t="s">
        <v>985</v>
      </c>
    </row>
    <row r="5" spans="1:9">
      <c r="A5" t="s">
        <v>91</v>
      </c>
      <c r="I5" t="s">
        <v>986</v>
      </c>
    </row>
    <row r="6" spans="1:9">
      <c r="A6" t="s">
        <v>92</v>
      </c>
      <c r="I6" s="99" t="s">
        <v>987</v>
      </c>
    </row>
    <row r="7" spans="1:9">
      <c r="A7" t="s">
        <v>93</v>
      </c>
    </row>
    <row r="9" spans="1:9">
      <c r="A9" t="s">
        <v>119</v>
      </c>
      <c r="B9" s="33"/>
      <c r="D9" s="27" t="s">
        <v>116</v>
      </c>
      <c r="E9" s="19"/>
    </row>
    <row r="10" spans="1:9">
      <c r="A10" t="s">
        <v>118</v>
      </c>
      <c r="B10" s="19"/>
      <c r="D10" s="27" t="s">
        <v>123</v>
      </c>
    </row>
    <row r="12" spans="1:9">
      <c r="A12" t="s">
        <v>117</v>
      </c>
      <c r="B12" s="1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1"/>
  <sheetViews>
    <sheetView zoomScale="120" zoomScaleNormal="120" workbookViewId="0">
      <selection activeCell="D8" sqref="D8"/>
    </sheetView>
  </sheetViews>
  <sheetFormatPr defaultRowHeight="14.5"/>
  <cols>
    <col min="2" max="2" width="14.6328125" bestFit="1" customWidth="1"/>
    <col min="3" max="3" width="20.36328125" bestFit="1" customWidth="1"/>
    <col min="4" max="4" width="10.453125" customWidth="1"/>
    <col min="5" max="5" width="18.08984375" bestFit="1" customWidth="1"/>
    <col min="6" max="6" width="34.54296875" customWidth="1"/>
    <col min="9" max="9" width="9.7265625" bestFit="1" customWidth="1"/>
  </cols>
  <sheetData>
    <row r="1" spans="1:10">
      <c r="C1" s="2" t="s">
        <v>300</v>
      </c>
      <c r="H1" s="102" t="s">
        <v>904</v>
      </c>
      <c r="I1" s="101" t="s">
        <v>910</v>
      </c>
    </row>
    <row r="2" spans="1:10">
      <c r="A2" s="34" t="s">
        <v>880</v>
      </c>
      <c r="H2" s="99"/>
      <c r="I2" s="99" t="s">
        <v>988</v>
      </c>
    </row>
    <row r="3" spans="1:10">
      <c r="B3" s="2"/>
    </row>
    <row r="4" spans="1:10">
      <c r="B4" s="52" t="s">
        <v>302</v>
      </c>
      <c r="C4" s="13" t="s">
        <v>881</v>
      </c>
      <c r="D4" s="52" t="s">
        <v>303</v>
      </c>
      <c r="E4" s="51" t="s">
        <v>146</v>
      </c>
      <c r="F4" s="57" t="s">
        <v>806</v>
      </c>
    </row>
    <row r="5" spans="1:10">
      <c r="B5" s="17">
        <v>2</v>
      </c>
      <c r="C5" s="60" t="s">
        <v>305</v>
      </c>
      <c r="D5" s="17">
        <v>2</v>
      </c>
      <c r="E5" s="17"/>
      <c r="F5" s="17"/>
    </row>
    <row r="6" spans="1:10">
      <c r="B6" s="17">
        <v>10</v>
      </c>
      <c r="C6" s="60" t="s">
        <v>301</v>
      </c>
      <c r="D6" s="17">
        <v>3</v>
      </c>
      <c r="E6" s="17"/>
      <c r="F6" s="17"/>
    </row>
    <row r="7" spans="1:10">
      <c r="B7" s="17">
        <v>100</v>
      </c>
      <c r="C7" s="60" t="s">
        <v>306</v>
      </c>
      <c r="D7" s="17">
        <v>20</v>
      </c>
      <c r="E7" s="17"/>
      <c r="F7" s="17"/>
    </row>
    <row r="8" spans="1:10">
      <c r="B8" s="17" t="s">
        <v>304</v>
      </c>
      <c r="C8" s="60" t="s">
        <v>305</v>
      </c>
      <c r="D8" s="17" t="s">
        <v>1316</v>
      </c>
      <c r="E8" s="17"/>
      <c r="F8" s="17"/>
      <c r="I8" s="3"/>
      <c r="J8" s="4"/>
    </row>
    <row r="9" spans="1:10">
      <c r="B9" s="30" t="s">
        <v>304</v>
      </c>
      <c r="C9" s="68" t="s">
        <v>305</v>
      </c>
      <c r="D9" s="30" t="s">
        <v>307</v>
      </c>
      <c r="E9" s="17"/>
      <c r="F9" s="17"/>
    </row>
    <row r="10" spans="1:10">
      <c r="B10" s="30">
        <v>100</v>
      </c>
      <c r="C10" s="68" t="s">
        <v>305</v>
      </c>
      <c r="D10" s="69" t="s">
        <v>326</v>
      </c>
      <c r="E10" s="17"/>
      <c r="F10" s="17"/>
    </row>
    <row r="11" spans="1:10">
      <c r="B11" s="30" t="s">
        <v>4</v>
      </c>
      <c r="C11" s="68" t="s">
        <v>308</v>
      </c>
      <c r="D11" s="30" t="s">
        <v>309</v>
      </c>
      <c r="E11" s="17"/>
      <c r="F11" s="17"/>
    </row>
    <row r="12" spans="1:10">
      <c r="B12" s="17" t="b">
        <v>1</v>
      </c>
      <c r="C12" s="60" t="s">
        <v>305</v>
      </c>
      <c r="D12" s="17">
        <v>1</v>
      </c>
      <c r="E12" s="17"/>
      <c r="F12" s="17"/>
    </row>
    <row r="13" spans="1:10">
      <c r="B13" s="17" t="s">
        <v>311</v>
      </c>
      <c r="C13" s="60" t="s">
        <v>312</v>
      </c>
      <c r="D13" s="17" t="s">
        <v>310</v>
      </c>
      <c r="E13" s="17"/>
      <c r="F13" s="17"/>
    </row>
    <row r="14" spans="1:10">
      <c r="B14" s="17">
        <v>5000</v>
      </c>
      <c r="C14" s="60" t="s">
        <v>312</v>
      </c>
      <c r="D14" s="17" t="s">
        <v>310</v>
      </c>
      <c r="E14" s="17"/>
      <c r="F14" s="17"/>
    </row>
    <row r="19" spans="2:10" ht="21">
      <c r="B19" s="14"/>
    </row>
    <row r="20" spans="2:10">
      <c r="B20" s="2"/>
      <c r="E20" s="2"/>
    </row>
    <row r="21" spans="2:10">
      <c r="I21" s="3"/>
      <c r="J21" s="4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"/>
  <sheetViews>
    <sheetView zoomScale="160" zoomScaleNormal="160" workbookViewId="0">
      <selection activeCell="C11" sqref="C11"/>
    </sheetView>
  </sheetViews>
  <sheetFormatPr defaultRowHeight="14.5"/>
  <cols>
    <col min="1" max="1" width="12.453125" customWidth="1"/>
  </cols>
  <sheetData>
    <row r="1" spans="1:5">
      <c r="A1" t="s">
        <v>124</v>
      </c>
      <c r="B1" s="19" t="s">
        <v>127</v>
      </c>
    </row>
    <row r="2" spans="1:5">
      <c r="E2" s="1" t="s">
        <v>897</v>
      </c>
    </row>
    <row r="3" spans="1:5">
      <c r="A3" t="s">
        <v>125</v>
      </c>
      <c r="B3" s="34"/>
      <c r="C3" t="s">
        <v>126</v>
      </c>
    </row>
    <row r="5" spans="1:5" ht="15" customHeight="1">
      <c r="A5" s="102" t="s">
        <v>904</v>
      </c>
      <c r="B5" s="101" t="s">
        <v>910</v>
      </c>
    </row>
    <row r="6" spans="1:5">
      <c r="B6" t="s">
        <v>898</v>
      </c>
    </row>
    <row r="7" spans="1:5">
      <c r="C7" t="s">
        <v>903</v>
      </c>
    </row>
    <row r="8" spans="1:5">
      <c r="C8" t="s">
        <v>909</v>
      </c>
    </row>
    <row r="9" spans="1:5">
      <c r="B9" t="s">
        <v>908</v>
      </c>
    </row>
    <row r="10" spans="1:5">
      <c r="C10" t="s">
        <v>899</v>
      </c>
    </row>
  </sheetData>
  <dataValidations count="1">
    <dataValidation type="list" allowBlank="1" showInputMessage="1" showErrorMessage="1" sqref="B1" xr:uid="{00000000-0002-0000-1A00-000000000000}">
      <formula1>"ชาย,หญิง"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1"/>
  <sheetViews>
    <sheetView zoomScale="160" zoomScaleNormal="160" workbookViewId="0">
      <selection activeCell="C11" sqref="C11"/>
    </sheetView>
  </sheetViews>
  <sheetFormatPr defaultRowHeight="14.5"/>
  <cols>
    <col min="1" max="1" width="31.1796875" bestFit="1" customWidth="1"/>
    <col min="2" max="2" width="14.54296875" customWidth="1"/>
  </cols>
  <sheetData>
    <row r="1" spans="1:3">
      <c r="A1" t="s">
        <v>255</v>
      </c>
      <c r="B1">
        <v>1000</v>
      </c>
    </row>
    <row r="3" spans="1:3">
      <c r="A3" t="s">
        <v>256</v>
      </c>
      <c r="B3" s="12">
        <v>1500</v>
      </c>
    </row>
    <row r="5" spans="1:3">
      <c r="A5" t="s">
        <v>257</v>
      </c>
      <c r="B5" s="15">
        <v>0.1</v>
      </c>
      <c r="C5" t="s">
        <v>258</v>
      </c>
    </row>
    <row r="6" spans="1:3">
      <c r="A6" t="s">
        <v>259</v>
      </c>
      <c r="C6" t="s">
        <v>47</v>
      </c>
    </row>
    <row r="8" spans="1:3">
      <c r="A8" s="102" t="s">
        <v>904</v>
      </c>
      <c r="B8" s="101" t="s">
        <v>910</v>
      </c>
    </row>
    <row r="9" spans="1:3">
      <c r="A9" s="99"/>
      <c r="B9" s="99" t="s">
        <v>989</v>
      </c>
    </row>
    <row r="10" spans="1:3">
      <c r="B10" t="s">
        <v>990</v>
      </c>
    </row>
    <row r="11" spans="1:3">
      <c r="B11" t="s">
        <v>991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"/>
  <sheetViews>
    <sheetView zoomScale="170" zoomScaleNormal="170" workbookViewId="0">
      <selection activeCell="E8" sqref="E8"/>
    </sheetView>
  </sheetViews>
  <sheetFormatPr defaultRowHeight="14.5"/>
  <cols>
    <col min="1" max="1" width="12" customWidth="1"/>
    <col min="4" max="4" width="17.7265625" bestFit="1" customWidth="1"/>
    <col min="5" max="5" width="11.90625" bestFit="1" customWidth="1"/>
    <col min="6" max="6" width="4.81640625" customWidth="1"/>
    <col min="7" max="7" width="13.36328125" customWidth="1"/>
    <col min="10" max="10" width="0" hidden="1" customWidth="1"/>
  </cols>
  <sheetData>
    <row r="1" spans="1:5">
      <c r="A1" t="s">
        <v>1317</v>
      </c>
    </row>
    <row r="2" spans="1:5" s="99" customFormat="1"/>
    <row r="3" spans="1:5">
      <c r="B3" s="2" t="s">
        <v>12</v>
      </c>
      <c r="C3" s="2" t="s">
        <v>29</v>
      </c>
      <c r="D3" s="2" t="s">
        <v>254</v>
      </c>
      <c r="E3" s="2" t="s">
        <v>136</v>
      </c>
    </row>
    <row r="4" spans="1:5">
      <c r="B4" s="99" t="s">
        <v>18</v>
      </c>
      <c r="C4" s="99">
        <v>1000</v>
      </c>
      <c r="D4" s="99">
        <v>30</v>
      </c>
      <c r="E4" s="12"/>
    </row>
    <row r="5" spans="1:5">
      <c r="B5" s="99" t="s">
        <v>19</v>
      </c>
      <c r="C5" s="99">
        <v>2000</v>
      </c>
      <c r="D5" s="99">
        <v>50</v>
      </c>
      <c r="E5" s="133"/>
    </row>
    <row r="6" spans="1:5">
      <c r="B6" s="99" t="s">
        <v>20</v>
      </c>
      <c r="C6" s="99">
        <v>300</v>
      </c>
      <c r="D6" s="99">
        <v>0</v>
      </c>
      <c r="E6" s="133"/>
    </row>
    <row r="7" spans="1:5">
      <c r="B7" s="2" t="s">
        <v>32</v>
      </c>
      <c r="C7" s="2">
        <f>SUM(C4:C6)</f>
        <v>3300</v>
      </c>
      <c r="D7" s="2">
        <f>SUM(D4:D6)</f>
        <v>80</v>
      </c>
      <c r="E7" s="133"/>
    </row>
  </sheetData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3"/>
  <sheetViews>
    <sheetView topLeftCell="D1" zoomScale="150" zoomScaleNormal="150" workbookViewId="0">
      <selection activeCell="C11" sqref="C11"/>
    </sheetView>
  </sheetViews>
  <sheetFormatPr defaultRowHeight="14.5"/>
  <cols>
    <col min="1" max="1" width="12.1796875" customWidth="1"/>
    <col min="2" max="3" width="12.453125" customWidth="1"/>
    <col min="4" max="4" width="14.7265625" bestFit="1" customWidth="1"/>
    <col min="7" max="7" width="12.1796875" customWidth="1"/>
    <col min="9" max="9" width="10.7265625" bestFit="1" customWidth="1"/>
  </cols>
  <sheetData>
    <row r="1" spans="1:10">
      <c r="A1" s="2" t="s">
        <v>113</v>
      </c>
      <c r="B1" s="61" t="s">
        <v>113</v>
      </c>
      <c r="C1" s="70"/>
      <c r="D1" s="35" t="s">
        <v>282</v>
      </c>
      <c r="G1" s="2" t="s">
        <v>113</v>
      </c>
      <c r="I1" s="102" t="s">
        <v>904</v>
      </c>
      <c r="J1" s="101" t="s">
        <v>910</v>
      </c>
    </row>
    <row r="2" spans="1:10">
      <c r="A2" t="s">
        <v>90</v>
      </c>
      <c r="B2" s="134" t="s">
        <v>90</v>
      </c>
      <c r="C2" s="71"/>
      <c r="D2" t="s">
        <v>90</v>
      </c>
      <c r="G2" t="s">
        <v>90</v>
      </c>
      <c r="I2" s="99"/>
      <c r="J2" s="99" t="s">
        <v>992</v>
      </c>
    </row>
    <row r="3" spans="1:10">
      <c r="B3" s="134"/>
      <c r="C3" s="71"/>
      <c r="D3" t="s">
        <v>90</v>
      </c>
      <c r="J3" t="s">
        <v>993</v>
      </c>
    </row>
    <row r="4" spans="1:10">
      <c r="B4" s="134"/>
      <c r="C4" s="71"/>
      <c r="D4" t="s">
        <v>90</v>
      </c>
      <c r="J4" t="s">
        <v>994</v>
      </c>
    </row>
    <row r="5" spans="1:10">
      <c r="A5" t="s">
        <v>91</v>
      </c>
      <c r="B5" s="134" t="s">
        <v>91</v>
      </c>
      <c r="C5" s="71"/>
      <c r="D5" t="s">
        <v>91</v>
      </c>
      <c r="G5" t="s">
        <v>91</v>
      </c>
      <c r="J5" t="s">
        <v>995</v>
      </c>
    </row>
    <row r="6" spans="1:10">
      <c r="B6" s="134"/>
      <c r="C6" s="71"/>
      <c r="D6" t="s">
        <v>91</v>
      </c>
    </row>
    <row r="7" spans="1:10">
      <c r="A7" t="s">
        <v>92</v>
      </c>
      <c r="B7" s="134" t="s">
        <v>92</v>
      </c>
      <c r="C7" s="71"/>
      <c r="D7" t="s">
        <v>92</v>
      </c>
      <c r="G7" t="s">
        <v>92</v>
      </c>
      <c r="J7" t="s">
        <v>996</v>
      </c>
    </row>
    <row r="8" spans="1:10">
      <c r="B8" s="134"/>
      <c r="C8" s="71"/>
      <c r="D8" t="s">
        <v>92</v>
      </c>
      <c r="J8" t="s">
        <v>997</v>
      </c>
    </row>
    <row r="9" spans="1:10">
      <c r="B9" s="134"/>
      <c r="C9" s="71"/>
      <c r="D9" t="s">
        <v>92</v>
      </c>
    </row>
    <row r="10" spans="1:10">
      <c r="A10" t="s">
        <v>93</v>
      </c>
      <c r="B10" s="134" t="s">
        <v>93</v>
      </c>
      <c r="C10" s="71"/>
      <c r="D10" t="s">
        <v>93</v>
      </c>
      <c r="G10" t="s">
        <v>93</v>
      </c>
    </row>
    <row r="11" spans="1:10">
      <c r="B11" s="134"/>
      <c r="C11" s="71"/>
      <c r="D11" t="s">
        <v>93</v>
      </c>
    </row>
    <row r="12" spans="1:10">
      <c r="B12" s="134"/>
      <c r="C12" s="71"/>
      <c r="D12" t="s">
        <v>93</v>
      </c>
    </row>
    <row r="13" spans="1:10">
      <c r="B13" s="134"/>
      <c r="C13" s="71"/>
      <c r="D13" t="s">
        <v>93</v>
      </c>
    </row>
  </sheetData>
  <mergeCells count="4">
    <mergeCell ref="B2:B4"/>
    <mergeCell ref="B5:B6"/>
    <mergeCell ref="B7:B9"/>
    <mergeCell ref="B10:B13"/>
  </mergeCells>
  <dataValidations disablePrompts="1" count="1">
    <dataValidation type="list" allowBlank="1" showInputMessage="1" showErrorMessage="1" sqref="E2:F2" xr:uid="{00000000-0002-0000-1D00-000000000000}">
      <formula1>grade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"/>
  <sheetViews>
    <sheetView zoomScale="180" zoomScaleNormal="180" workbookViewId="0">
      <selection activeCell="F3" sqref="F3:F5"/>
    </sheetView>
  </sheetViews>
  <sheetFormatPr defaultRowHeight="14.5"/>
  <cols>
    <col min="1" max="1" width="16.54296875" bestFit="1" customWidth="1"/>
    <col min="2" max="2" width="12.54296875" bestFit="1" customWidth="1"/>
    <col min="4" max="4" width="10.1796875" customWidth="1"/>
    <col min="5" max="5" width="4.90625" customWidth="1"/>
    <col min="6" max="6" width="23.08984375" customWidth="1"/>
  </cols>
  <sheetData>
    <row r="1" spans="1:7">
      <c r="A1" t="s">
        <v>862</v>
      </c>
      <c r="B1" s="21" t="s">
        <v>33</v>
      </c>
      <c r="F1" t="s">
        <v>1318</v>
      </c>
      <c r="G1" t="s">
        <v>775</v>
      </c>
    </row>
    <row r="2" spans="1:7">
      <c r="A2" t="s">
        <v>863</v>
      </c>
      <c r="B2" s="84" t="s">
        <v>864</v>
      </c>
      <c r="D2" t="s">
        <v>864</v>
      </c>
    </row>
    <row r="3" spans="1:7">
      <c r="D3" t="s">
        <v>865</v>
      </c>
    </row>
    <row r="4" spans="1:7">
      <c r="A4" t="s">
        <v>866</v>
      </c>
      <c r="B4" s="20"/>
      <c r="D4" t="s">
        <v>867</v>
      </c>
    </row>
    <row r="5" spans="1:7">
      <c r="B5" s="10"/>
      <c r="D5" t="s">
        <v>868</v>
      </c>
    </row>
    <row r="6" spans="1:7">
      <c r="D6" t="s">
        <v>869</v>
      </c>
    </row>
    <row r="7" spans="1:7">
      <c r="A7" s="2" t="s">
        <v>874</v>
      </c>
      <c r="B7" s="2"/>
      <c r="D7" t="s">
        <v>870</v>
      </c>
    </row>
    <row r="8" spans="1:7">
      <c r="A8" s="135" t="s">
        <v>873</v>
      </c>
      <c r="B8" s="135"/>
      <c r="C8" s="135"/>
      <c r="D8" t="s">
        <v>871</v>
      </c>
      <c r="F8" s="2" t="s">
        <v>1321</v>
      </c>
    </row>
    <row r="9" spans="1:7">
      <c r="A9" s="136" t="s">
        <v>872</v>
      </c>
      <c r="B9" s="136"/>
      <c r="C9" s="136"/>
      <c r="F9" t="s">
        <v>1319</v>
      </c>
    </row>
    <row r="10" spans="1:7">
      <c r="F10" t="s">
        <v>1320</v>
      </c>
    </row>
  </sheetData>
  <mergeCells count="2">
    <mergeCell ref="A8:C8"/>
    <mergeCell ref="A9:C9"/>
  </mergeCells>
  <dataValidations count="2">
    <dataValidation type="list" allowBlank="1" showInputMessage="1" showErrorMessage="1" sqref="B1" xr:uid="{FF9947EE-59FA-490B-963D-7A24D9AB110F}">
      <formula1>"Y,N"</formula1>
    </dataValidation>
    <dataValidation type="list" allowBlank="1" showInputMessage="1" showErrorMessage="1" sqref="B2" xr:uid="{37252D7C-DCE8-468D-B828-233816A6E76E}">
      <formula1>$D$2:$D$8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"/>
  <sheetViews>
    <sheetView zoomScale="170" zoomScaleNormal="170" workbookViewId="0">
      <selection activeCell="C11" sqref="C11"/>
    </sheetView>
  </sheetViews>
  <sheetFormatPr defaultRowHeight="14.5"/>
  <cols>
    <col min="11" max="11" width="10.7265625" bestFit="1" customWidth="1"/>
  </cols>
  <sheetData>
    <row r="1" spans="1:12">
      <c r="A1" t="s">
        <v>48</v>
      </c>
      <c r="K1" s="102" t="s">
        <v>904</v>
      </c>
      <c r="L1" s="101" t="s">
        <v>910</v>
      </c>
    </row>
    <row r="2" spans="1:12">
      <c r="A2" s="19"/>
      <c r="K2" s="99"/>
      <c r="L2" s="99" t="s">
        <v>998</v>
      </c>
    </row>
    <row r="3" spans="1:12">
      <c r="L3" t="s">
        <v>999</v>
      </c>
    </row>
    <row r="4" spans="1:12">
      <c r="A4" t="s">
        <v>49</v>
      </c>
      <c r="B4" s="20"/>
      <c r="L4" t="s">
        <v>1000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1"/>
  <sheetViews>
    <sheetView zoomScale="140" zoomScaleNormal="140" workbookViewId="0">
      <selection activeCell="I13" sqref="I13"/>
    </sheetView>
  </sheetViews>
  <sheetFormatPr defaultRowHeight="14.5"/>
  <cols>
    <col min="3" max="3" width="12.26953125" customWidth="1"/>
    <col min="4" max="4" width="16.7265625" bestFit="1" customWidth="1"/>
    <col min="5" max="5" width="11.54296875" customWidth="1"/>
    <col min="6" max="6" width="10.7265625" bestFit="1" customWidth="1"/>
  </cols>
  <sheetData>
    <row r="1" spans="1:7">
      <c r="B1" s="22" t="s">
        <v>52</v>
      </c>
      <c r="C1" s="22" t="s">
        <v>80</v>
      </c>
      <c r="D1" s="22" t="s">
        <v>34</v>
      </c>
      <c r="F1" s="102" t="s">
        <v>904</v>
      </c>
      <c r="G1" s="101" t="s">
        <v>910</v>
      </c>
    </row>
    <row r="2" spans="1:7">
      <c r="B2" t="s">
        <v>61</v>
      </c>
      <c r="C2">
        <v>25</v>
      </c>
      <c r="D2" t="s">
        <v>81</v>
      </c>
      <c r="F2" s="99"/>
      <c r="G2" t="s">
        <v>920</v>
      </c>
    </row>
    <row r="3" spans="1:7">
      <c r="B3" t="s">
        <v>57</v>
      </c>
      <c r="C3">
        <v>30</v>
      </c>
      <c r="D3" t="s">
        <v>82</v>
      </c>
      <c r="F3" s="99"/>
      <c r="G3" s="1" t="s">
        <v>922</v>
      </c>
    </row>
    <row r="4" spans="1:7">
      <c r="B4" t="s">
        <v>69</v>
      </c>
      <c r="C4">
        <v>35</v>
      </c>
      <c r="D4" t="s">
        <v>83</v>
      </c>
      <c r="F4" s="99"/>
      <c r="G4" s="1" t="s">
        <v>921</v>
      </c>
    </row>
    <row r="5" spans="1:7">
      <c r="B5" t="s">
        <v>67</v>
      </c>
      <c r="C5">
        <v>40</v>
      </c>
      <c r="D5" t="s">
        <v>84</v>
      </c>
      <c r="F5" s="99"/>
      <c r="G5" s="99" t="s">
        <v>912</v>
      </c>
    </row>
    <row r="7" spans="1:7">
      <c r="A7" t="s">
        <v>838</v>
      </c>
      <c r="C7" s="22" t="s">
        <v>52</v>
      </c>
      <c r="D7" s="22" t="s">
        <v>34</v>
      </c>
      <c r="E7" s="22" t="s">
        <v>80</v>
      </c>
    </row>
    <row r="8" spans="1:7">
      <c r="C8" s="19" t="s">
        <v>57</v>
      </c>
    </row>
    <row r="10" spans="1:7">
      <c r="A10" t="s">
        <v>839</v>
      </c>
      <c r="C10" s="22" t="s">
        <v>80</v>
      </c>
      <c r="D10" s="22" t="s">
        <v>34</v>
      </c>
      <c r="E10" s="22" t="s">
        <v>52</v>
      </c>
    </row>
    <row r="11" spans="1:7">
      <c r="C11" s="19">
        <v>35</v>
      </c>
    </row>
  </sheetData>
  <dataValidations count="1">
    <dataValidation type="list" allowBlank="1" showInputMessage="1" showErrorMessage="1" sqref="C8" xr:uid="{B4BEE0A9-A673-490A-AD5A-6E12C291CFDE}">
      <formula1>$B$2:$B$5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zoomScale="140" zoomScaleNormal="140" workbookViewId="0">
      <selection activeCell="A2" sqref="A2"/>
    </sheetView>
  </sheetViews>
  <sheetFormatPr defaultRowHeight="14.5"/>
  <cols>
    <col min="8" max="8" width="14.1796875" customWidth="1"/>
    <col min="11" max="11" width="10.7265625" bestFit="1" customWidth="1"/>
    <col min="13" max="13" width="10" bestFit="1" customWidth="1"/>
  </cols>
  <sheetData>
    <row r="1" spans="1:12">
      <c r="B1" s="2" t="s">
        <v>281</v>
      </c>
      <c r="E1" s="2" t="s">
        <v>325</v>
      </c>
      <c r="H1" s="2" t="s">
        <v>278</v>
      </c>
      <c r="K1" s="102" t="s">
        <v>904</v>
      </c>
      <c r="L1" s="101" t="s">
        <v>910</v>
      </c>
    </row>
    <row r="2" spans="1:12">
      <c r="B2" s="10" t="s">
        <v>18</v>
      </c>
      <c r="C2" s="13" t="s">
        <v>21</v>
      </c>
      <c r="K2" s="99"/>
      <c r="L2" s="99" t="s">
        <v>972</v>
      </c>
    </row>
    <row r="3" spans="1:12">
      <c r="B3" s="85" t="s">
        <v>19</v>
      </c>
      <c r="C3" s="31" t="s">
        <v>22</v>
      </c>
      <c r="L3" t="s">
        <v>973</v>
      </c>
    </row>
    <row r="4" spans="1:12">
      <c r="B4" s="29">
        <v>0.56000000000000005</v>
      </c>
      <c r="C4" s="11">
        <f>20*2</f>
        <v>40</v>
      </c>
      <c r="L4" t="s">
        <v>974</v>
      </c>
    </row>
    <row r="5" spans="1:12">
      <c r="L5" t="s">
        <v>1146</v>
      </c>
    </row>
    <row r="6" spans="1:12">
      <c r="B6" s="2" t="s">
        <v>793</v>
      </c>
      <c r="E6" s="2" t="s">
        <v>279</v>
      </c>
      <c r="H6" s="2" t="s">
        <v>324</v>
      </c>
      <c r="L6" t="s">
        <v>1147</v>
      </c>
    </row>
    <row r="7" spans="1:12">
      <c r="B7" t="s">
        <v>310</v>
      </c>
      <c r="C7" t="s">
        <v>794</v>
      </c>
      <c r="L7" t="s">
        <v>1148</v>
      </c>
    </row>
    <row r="8" spans="1:12">
      <c r="B8" t="s">
        <v>795</v>
      </c>
      <c r="C8" t="s">
        <v>796</v>
      </c>
    </row>
    <row r="9" spans="1:12">
      <c r="B9">
        <v>0.8</v>
      </c>
      <c r="C9">
        <v>3</v>
      </c>
    </row>
    <row r="11" spans="1:12">
      <c r="A11" t="str">
        <f>B2</f>
        <v>A</v>
      </c>
      <c r="B11" s="2" t="s">
        <v>291</v>
      </c>
      <c r="E11" s="2" t="s">
        <v>815</v>
      </c>
      <c r="H11" s="2" t="s">
        <v>280</v>
      </c>
      <c r="I11" t="s">
        <v>290</v>
      </c>
      <c r="K11" s="82" t="s">
        <v>1324</v>
      </c>
    </row>
    <row r="12" spans="1:12">
      <c r="E12" t="s">
        <v>90</v>
      </c>
      <c r="F12" t="s">
        <v>816</v>
      </c>
      <c r="H12">
        <v>1</v>
      </c>
      <c r="K12" t="s">
        <v>18</v>
      </c>
    </row>
    <row r="13" spans="1:12">
      <c r="E13" t="s">
        <v>91</v>
      </c>
      <c r="F13" t="s">
        <v>817</v>
      </c>
      <c r="H13">
        <v>2</v>
      </c>
    </row>
    <row r="14" spans="1:12">
      <c r="E14" t="s">
        <v>92</v>
      </c>
      <c r="F14" t="s">
        <v>818</v>
      </c>
      <c r="H14">
        <v>3</v>
      </c>
      <c r="K14" t="s">
        <v>19</v>
      </c>
    </row>
    <row r="15" spans="1:12">
      <c r="E15" t="s">
        <v>93</v>
      </c>
      <c r="F15" t="s">
        <v>819</v>
      </c>
      <c r="H15">
        <v>4</v>
      </c>
    </row>
    <row r="16" spans="1:12">
      <c r="H16">
        <v>5</v>
      </c>
      <c r="K16" t="s">
        <v>20</v>
      </c>
    </row>
    <row r="17" spans="5:5">
      <c r="E17" t="s">
        <v>310</v>
      </c>
    </row>
    <row r="18" spans="5:5">
      <c r="E18" t="s">
        <v>794</v>
      </c>
    </row>
    <row r="19" spans="5:5">
      <c r="E19" t="s">
        <v>795</v>
      </c>
    </row>
    <row r="20" spans="5:5">
      <c r="E20" t="s">
        <v>796</v>
      </c>
    </row>
  </sheetData>
  <dataValidations count="1">
    <dataValidation type="list" allowBlank="1" showInputMessage="1" showErrorMessage="1" sqref="C2" xr:uid="{00000000-0002-0000-0100-000000000000}">
      <formula1>"D,DD,DDD"</formula1>
    </dataValidation>
  </dataValidations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3"/>
  <sheetViews>
    <sheetView zoomScale="160" zoomScaleNormal="160" workbookViewId="0">
      <selection activeCell="O10" sqref="O10"/>
    </sheetView>
  </sheetViews>
  <sheetFormatPr defaultRowHeight="14.5"/>
  <cols>
    <col min="1" max="1" width="12.81640625" customWidth="1"/>
    <col min="2" max="2" width="11.453125" customWidth="1"/>
    <col min="5" max="5" width="10.54296875" bestFit="1" customWidth="1"/>
    <col min="10" max="10" width="10.7265625" bestFit="1" customWidth="1"/>
  </cols>
  <sheetData>
    <row r="1" spans="1:14">
      <c r="A1" s="2" t="s">
        <v>113</v>
      </c>
      <c r="B1" s="2" t="s">
        <v>49</v>
      </c>
      <c r="C1" s="2" t="s">
        <v>89</v>
      </c>
      <c r="F1" s="2" t="s">
        <v>113</v>
      </c>
      <c r="G1" s="2" t="s">
        <v>49</v>
      </c>
      <c r="H1" s="2" t="s">
        <v>89</v>
      </c>
      <c r="J1" s="102" t="s">
        <v>904</v>
      </c>
      <c r="K1" s="101" t="s">
        <v>910</v>
      </c>
    </row>
    <row r="2" spans="1:14">
      <c r="A2" t="s">
        <v>90</v>
      </c>
      <c r="B2" t="s">
        <v>18</v>
      </c>
      <c r="C2">
        <v>60</v>
      </c>
      <c r="H2" s="19"/>
      <c r="J2" s="99"/>
      <c r="K2" t="s">
        <v>1001</v>
      </c>
    </row>
    <row r="3" spans="1:14">
      <c r="A3" t="s">
        <v>90</v>
      </c>
      <c r="B3" t="s">
        <v>19</v>
      </c>
      <c r="C3">
        <v>50</v>
      </c>
      <c r="L3" t="s">
        <v>1002</v>
      </c>
    </row>
    <row r="4" spans="1:14">
      <c r="A4" t="s">
        <v>90</v>
      </c>
      <c r="B4" t="s">
        <v>20</v>
      </c>
      <c r="C4">
        <v>40</v>
      </c>
      <c r="K4" s="99" t="s">
        <v>1003</v>
      </c>
    </row>
    <row r="5" spans="1:14">
      <c r="A5" t="s">
        <v>91</v>
      </c>
      <c r="B5" t="s">
        <v>18</v>
      </c>
      <c r="C5">
        <v>85</v>
      </c>
      <c r="K5" s="99" t="s">
        <v>913</v>
      </c>
      <c r="L5" s="99"/>
      <c r="M5" s="99"/>
      <c r="N5" s="99"/>
    </row>
    <row r="6" spans="1:14">
      <c r="A6" t="s">
        <v>91</v>
      </c>
      <c r="B6" t="s">
        <v>19</v>
      </c>
      <c r="C6">
        <v>75</v>
      </c>
      <c r="K6" s="99"/>
      <c r="L6" s="99" t="s">
        <v>914</v>
      </c>
      <c r="M6" s="99"/>
      <c r="N6" s="99"/>
    </row>
    <row r="7" spans="1:14">
      <c r="A7" t="s">
        <v>92</v>
      </c>
      <c r="B7" t="s">
        <v>18</v>
      </c>
      <c r="C7">
        <v>30</v>
      </c>
    </row>
    <row r="8" spans="1:14">
      <c r="A8" t="s">
        <v>92</v>
      </c>
      <c r="B8" t="s">
        <v>19</v>
      </c>
      <c r="C8">
        <v>25</v>
      </c>
    </row>
    <row r="9" spans="1:14">
      <c r="A9" t="s">
        <v>92</v>
      </c>
      <c r="B9" t="s">
        <v>20</v>
      </c>
      <c r="C9">
        <v>20</v>
      </c>
    </row>
    <row r="10" spans="1:14">
      <c r="A10" t="s">
        <v>93</v>
      </c>
      <c r="B10" t="s">
        <v>18</v>
      </c>
      <c r="C10">
        <v>37</v>
      </c>
    </row>
    <row r="11" spans="1:14">
      <c r="A11" t="s">
        <v>93</v>
      </c>
      <c r="B11" t="s">
        <v>19</v>
      </c>
      <c r="C11">
        <v>27</v>
      </c>
    </row>
    <row r="12" spans="1:14">
      <c r="A12" t="s">
        <v>93</v>
      </c>
      <c r="B12" t="s">
        <v>20</v>
      </c>
      <c r="C12">
        <v>17</v>
      </c>
    </row>
    <row r="13" spans="1:14">
      <c r="A13" t="s">
        <v>93</v>
      </c>
      <c r="B13" t="s">
        <v>21</v>
      </c>
      <c r="C13">
        <v>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8240-3406-4099-A042-C86EB014E390}">
  <dimension ref="A1:N13"/>
  <sheetViews>
    <sheetView topLeftCell="D1" zoomScale="130" zoomScaleNormal="130" workbookViewId="0">
      <selection activeCell="L10" sqref="L10"/>
    </sheetView>
  </sheetViews>
  <sheetFormatPr defaultRowHeight="14.5"/>
  <cols>
    <col min="1" max="1" width="10.26953125" bestFit="1" customWidth="1"/>
    <col min="3" max="3" width="11.26953125" bestFit="1" customWidth="1"/>
    <col min="8" max="8" width="11.7265625" customWidth="1"/>
  </cols>
  <sheetData>
    <row r="1" spans="1:14">
      <c r="A1" s="2" t="s">
        <v>840</v>
      </c>
      <c r="B1" s="2" t="s">
        <v>12</v>
      </c>
      <c r="C1" s="2" t="s">
        <v>50</v>
      </c>
      <c r="D1" s="2" t="s">
        <v>52</v>
      </c>
      <c r="G1" s="2" t="s">
        <v>12</v>
      </c>
      <c r="L1" s="102" t="s">
        <v>904</v>
      </c>
      <c r="M1" s="101" t="s">
        <v>910</v>
      </c>
      <c r="N1" s="99"/>
    </row>
    <row r="2" spans="1:14">
      <c r="A2" t="s">
        <v>841</v>
      </c>
      <c r="B2" t="s">
        <v>58</v>
      </c>
      <c r="C2" s="3">
        <v>42371</v>
      </c>
      <c r="D2" t="s">
        <v>57</v>
      </c>
      <c r="G2" s="34"/>
      <c r="L2" s="99"/>
      <c r="M2" s="99" t="s">
        <v>1001</v>
      </c>
      <c r="N2" s="99"/>
    </row>
    <row r="3" spans="1:14">
      <c r="A3" t="s">
        <v>842</v>
      </c>
      <c r="B3" t="s">
        <v>58</v>
      </c>
      <c r="C3" s="3">
        <v>42373</v>
      </c>
      <c r="D3" t="s">
        <v>57</v>
      </c>
      <c r="L3" s="99"/>
      <c r="M3" s="99"/>
      <c r="N3" s="99" t="s">
        <v>1002</v>
      </c>
    </row>
    <row r="4" spans="1:14">
      <c r="A4" t="s">
        <v>843</v>
      </c>
      <c r="B4" t="s">
        <v>62</v>
      </c>
      <c r="C4" s="3">
        <v>42373</v>
      </c>
      <c r="D4" t="s">
        <v>57</v>
      </c>
      <c r="G4" s="2" t="s">
        <v>844</v>
      </c>
      <c r="H4" s="2" t="s">
        <v>840</v>
      </c>
      <c r="I4" s="2" t="s">
        <v>50</v>
      </c>
      <c r="J4" s="2" t="s">
        <v>52</v>
      </c>
      <c r="L4" s="99"/>
      <c r="M4" s="99" t="s">
        <v>1003</v>
      </c>
      <c r="N4" s="99"/>
    </row>
    <row r="5" spans="1:14">
      <c r="A5" t="s">
        <v>845</v>
      </c>
      <c r="B5" t="s">
        <v>62</v>
      </c>
      <c r="C5" s="3">
        <v>42373</v>
      </c>
      <c r="D5" t="s">
        <v>61</v>
      </c>
      <c r="G5">
        <v>1</v>
      </c>
      <c r="L5" s="99"/>
      <c r="M5" s="99" t="s">
        <v>913</v>
      </c>
      <c r="N5" s="99"/>
    </row>
    <row r="6" spans="1:14">
      <c r="A6" t="s">
        <v>846</v>
      </c>
      <c r="B6" t="s">
        <v>14</v>
      </c>
      <c r="C6" s="3">
        <v>42375</v>
      </c>
      <c r="D6" t="s">
        <v>57</v>
      </c>
      <c r="G6">
        <v>2</v>
      </c>
      <c r="L6" s="99"/>
      <c r="M6" s="99"/>
      <c r="N6" s="99" t="s">
        <v>914</v>
      </c>
    </row>
    <row r="7" spans="1:14">
      <c r="A7" t="s">
        <v>847</v>
      </c>
      <c r="B7" t="s">
        <v>14</v>
      </c>
      <c r="C7" s="3">
        <v>42377</v>
      </c>
      <c r="D7" t="s">
        <v>61</v>
      </c>
      <c r="G7">
        <v>3</v>
      </c>
    </row>
    <row r="8" spans="1:14">
      <c r="A8" t="s">
        <v>848</v>
      </c>
      <c r="B8" t="s">
        <v>14</v>
      </c>
      <c r="C8" s="3">
        <v>42380</v>
      </c>
      <c r="D8" t="s">
        <v>57</v>
      </c>
      <c r="G8">
        <v>4</v>
      </c>
    </row>
    <row r="9" spans="1:14">
      <c r="A9" t="s">
        <v>849</v>
      </c>
      <c r="B9" t="s">
        <v>62</v>
      </c>
      <c r="C9" s="3">
        <v>42381</v>
      </c>
      <c r="D9" t="s">
        <v>67</v>
      </c>
      <c r="G9">
        <v>5</v>
      </c>
    </row>
    <row r="10" spans="1:14">
      <c r="A10" t="s">
        <v>850</v>
      </c>
      <c r="B10" t="s">
        <v>58</v>
      </c>
      <c r="C10" s="3">
        <v>42384</v>
      </c>
      <c r="D10" t="s">
        <v>61</v>
      </c>
      <c r="G10">
        <v>6</v>
      </c>
    </row>
    <row r="11" spans="1:14">
      <c r="A11" t="s">
        <v>851</v>
      </c>
      <c r="B11" t="s">
        <v>62</v>
      </c>
      <c r="C11" s="3">
        <v>42389</v>
      </c>
      <c r="D11" t="s">
        <v>69</v>
      </c>
      <c r="G11">
        <v>7</v>
      </c>
    </row>
    <row r="12" spans="1:14">
      <c r="A12" t="s">
        <v>852</v>
      </c>
      <c r="B12" t="s">
        <v>14</v>
      </c>
      <c r="C12" s="3">
        <v>42393</v>
      </c>
      <c r="D12" t="s">
        <v>61</v>
      </c>
    </row>
    <row r="13" spans="1:14">
      <c r="A13" t="s">
        <v>853</v>
      </c>
      <c r="B13" t="s">
        <v>58</v>
      </c>
      <c r="C13" s="3">
        <v>42397</v>
      </c>
      <c r="D13" t="s">
        <v>61</v>
      </c>
    </row>
  </sheetData>
  <dataValidations count="1">
    <dataValidation type="list" allowBlank="1" showInputMessage="1" showErrorMessage="1" sqref="H1" xr:uid="{1917E77C-B59E-465A-9A0F-F064CAB53902}">
      <formula1>$L$2:$L$4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0.39997558519241921"/>
  </sheetPr>
  <dimension ref="A1:M125"/>
  <sheetViews>
    <sheetView workbookViewId="0">
      <selection activeCell="H2" sqref="H2"/>
    </sheetView>
  </sheetViews>
  <sheetFormatPr defaultRowHeight="14.5"/>
  <cols>
    <col min="1" max="1" width="12.81640625" style="43" customWidth="1"/>
    <col min="2" max="2" width="8.54296875" customWidth="1"/>
    <col min="3" max="3" width="8.7265625" customWidth="1"/>
    <col min="4" max="4" width="8.54296875" customWidth="1"/>
    <col min="5" max="5" width="13.81640625" customWidth="1"/>
    <col min="6" max="6" width="10.453125" bestFit="1" customWidth="1"/>
    <col min="7" max="7" width="17.453125" customWidth="1"/>
    <col min="8" max="8" width="17.7265625" customWidth="1"/>
    <col min="9" max="9" width="12.7265625" customWidth="1"/>
    <col min="11" max="11" width="10.7265625" bestFit="1" customWidth="1"/>
  </cols>
  <sheetData>
    <row r="1" spans="1:13">
      <c r="A1" s="2" t="s">
        <v>50</v>
      </c>
      <c r="B1" s="2" t="s">
        <v>51</v>
      </c>
      <c r="C1" s="2" t="s">
        <v>52</v>
      </c>
      <c r="D1" s="2" t="s">
        <v>12</v>
      </c>
      <c r="E1" s="2" t="s">
        <v>53</v>
      </c>
      <c r="F1" s="2" t="s">
        <v>277</v>
      </c>
      <c r="G1" s="2" t="s">
        <v>55</v>
      </c>
      <c r="H1" s="22" t="s">
        <v>286</v>
      </c>
      <c r="I1" s="22" t="s">
        <v>807</v>
      </c>
      <c r="K1" s="102" t="s">
        <v>904</v>
      </c>
      <c r="L1" s="101" t="s">
        <v>910</v>
      </c>
    </row>
    <row r="2" spans="1:13">
      <c r="A2" s="3">
        <v>42371</v>
      </c>
      <c r="B2" t="s">
        <v>56</v>
      </c>
      <c r="C2" t="s">
        <v>57</v>
      </c>
      <c r="D2" t="s">
        <v>58</v>
      </c>
      <c r="E2">
        <v>399</v>
      </c>
      <c r="F2">
        <v>3</v>
      </c>
      <c r="G2" t="s">
        <v>59</v>
      </c>
      <c r="K2" s="99"/>
      <c r="L2" s="1" t="s">
        <v>905</v>
      </c>
    </row>
    <row r="3" spans="1:13">
      <c r="A3" s="3">
        <v>42373</v>
      </c>
      <c r="B3" t="s">
        <v>60</v>
      </c>
      <c r="C3" t="s">
        <v>61</v>
      </c>
      <c r="D3" t="s">
        <v>62</v>
      </c>
      <c r="E3">
        <v>90</v>
      </c>
      <c r="F3">
        <v>4</v>
      </c>
      <c r="G3" t="s">
        <v>59</v>
      </c>
      <c r="K3" s="99"/>
      <c r="L3" s="1" t="s">
        <v>906</v>
      </c>
    </row>
    <row r="4" spans="1:13">
      <c r="A4" s="3">
        <v>42373</v>
      </c>
      <c r="B4" t="s">
        <v>56</v>
      </c>
      <c r="C4" t="s">
        <v>57</v>
      </c>
      <c r="D4" t="s">
        <v>14</v>
      </c>
      <c r="E4">
        <v>250</v>
      </c>
      <c r="F4">
        <v>4</v>
      </c>
      <c r="G4" t="s">
        <v>63</v>
      </c>
      <c r="K4" s="99"/>
      <c r="L4" t="s">
        <v>913</v>
      </c>
    </row>
    <row r="5" spans="1:13">
      <c r="A5" s="3">
        <v>42373</v>
      </c>
      <c r="B5" t="s">
        <v>64</v>
      </c>
      <c r="C5" t="s">
        <v>57</v>
      </c>
      <c r="D5" t="s">
        <v>62</v>
      </c>
      <c r="E5">
        <v>40</v>
      </c>
      <c r="F5">
        <v>3</v>
      </c>
      <c r="G5" t="s">
        <v>59</v>
      </c>
      <c r="M5" t="s">
        <v>914</v>
      </c>
    </row>
    <row r="6" spans="1:13">
      <c r="A6" s="3">
        <v>42375</v>
      </c>
      <c r="B6" t="s">
        <v>64</v>
      </c>
      <c r="C6" t="s">
        <v>57</v>
      </c>
      <c r="D6" t="s">
        <v>14</v>
      </c>
      <c r="E6">
        <v>400</v>
      </c>
      <c r="F6">
        <v>1</v>
      </c>
      <c r="G6" t="s">
        <v>59</v>
      </c>
      <c r="L6" s="99" t="s">
        <v>912</v>
      </c>
    </row>
    <row r="7" spans="1:13">
      <c r="A7" s="3">
        <v>42377</v>
      </c>
      <c r="B7" t="s">
        <v>64</v>
      </c>
      <c r="C7" t="s">
        <v>61</v>
      </c>
      <c r="D7" t="s">
        <v>14</v>
      </c>
      <c r="E7">
        <v>250</v>
      </c>
      <c r="F7">
        <v>2</v>
      </c>
      <c r="G7" t="s">
        <v>59</v>
      </c>
    </row>
    <row r="8" spans="1:13">
      <c r="A8" s="3">
        <v>42380</v>
      </c>
      <c r="B8" t="s">
        <v>65</v>
      </c>
      <c r="C8" t="s">
        <v>57</v>
      </c>
      <c r="D8" t="s">
        <v>14</v>
      </c>
      <c r="E8">
        <v>250</v>
      </c>
      <c r="F8">
        <v>1</v>
      </c>
      <c r="G8" t="s">
        <v>59</v>
      </c>
    </row>
    <row r="9" spans="1:13">
      <c r="A9" s="3">
        <v>42381</v>
      </c>
      <c r="B9" t="s">
        <v>66</v>
      </c>
      <c r="C9" t="s">
        <v>67</v>
      </c>
      <c r="D9" t="s">
        <v>62</v>
      </c>
      <c r="E9">
        <v>40</v>
      </c>
      <c r="F9">
        <v>4</v>
      </c>
      <c r="G9" t="s">
        <v>59</v>
      </c>
    </row>
    <row r="10" spans="1:13">
      <c r="A10" s="3">
        <v>42384</v>
      </c>
      <c r="B10" t="s">
        <v>68</v>
      </c>
      <c r="C10" t="s">
        <v>61</v>
      </c>
      <c r="D10" t="s">
        <v>62</v>
      </c>
      <c r="E10">
        <v>90</v>
      </c>
      <c r="F10">
        <v>4</v>
      </c>
      <c r="G10" t="s">
        <v>59</v>
      </c>
    </row>
    <row r="11" spans="1:13">
      <c r="A11" s="3">
        <v>42389</v>
      </c>
      <c r="B11" t="s">
        <v>68</v>
      </c>
      <c r="C11" t="s">
        <v>69</v>
      </c>
      <c r="D11" t="s">
        <v>62</v>
      </c>
      <c r="E11">
        <v>90</v>
      </c>
      <c r="F11">
        <v>4</v>
      </c>
      <c r="G11" t="s">
        <v>59</v>
      </c>
    </row>
    <row r="12" spans="1:13">
      <c r="A12" s="3">
        <v>42393</v>
      </c>
      <c r="B12" t="s">
        <v>66</v>
      </c>
      <c r="C12" t="s">
        <v>61</v>
      </c>
      <c r="D12" t="s">
        <v>14</v>
      </c>
      <c r="E12">
        <v>250</v>
      </c>
      <c r="F12">
        <v>2</v>
      </c>
      <c r="G12" t="s">
        <v>59</v>
      </c>
    </row>
    <row r="13" spans="1:13">
      <c r="A13" s="3">
        <v>42397</v>
      </c>
      <c r="B13" t="s">
        <v>70</v>
      </c>
      <c r="C13" t="s">
        <v>61</v>
      </c>
      <c r="D13" t="s">
        <v>62</v>
      </c>
      <c r="E13">
        <v>40</v>
      </c>
      <c r="F13">
        <v>5</v>
      </c>
      <c r="G13" t="s">
        <v>59</v>
      </c>
    </row>
    <row r="14" spans="1:13">
      <c r="A14" s="3">
        <v>42399</v>
      </c>
      <c r="B14" t="s">
        <v>70</v>
      </c>
      <c r="C14" t="s">
        <v>57</v>
      </c>
      <c r="D14" t="s">
        <v>62</v>
      </c>
      <c r="E14">
        <v>40</v>
      </c>
      <c r="F14">
        <v>5</v>
      </c>
      <c r="G14" t="s">
        <v>59</v>
      </c>
    </row>
    <row r="15" spans="1:13">
      <c r="A15" s="3">
        <v>42401</v>
      </c>
      <c r="B15" t="s">
        <v>56</v>
      </c>
      <c r="C15" t="s">
        <v>67</v>
      </c>
      <c r="D15" t="s">
        <v>14</v>
      </c>
      <c r="E15">
        <v>400</v>
      </c>
      <c r="F15">
        <v>5</v>
      </c>
      <c r="G15" t="s">
        <v>59</v>
      </c>
    </row>
    <row r="16" spans="1:13">
      <c r="A16" s="3">
        <v>42403</v>
      </c>
      <c r="B16" t="s">
        <v>71</v>
      </c>
      <c r="C16" t="s">
        <v>61</v>
      </c>
      <c r="D16" t="s">
        <v>62</v>
      </c>
      <c r="E16">
        <v>90</v>
      </c>
      <c r="F16">
        <v>4</v>
      </c>
      <c r="G16" t="s">
        <v>59</v>
      </c>
    </row>
    <row r="17" spans="1:7">
      <c r="A17" s="3">
        <v>42407</v>
      </c>
      <c r="B17" t="s">
        <v>60</v>
      </c>
      <c r="C17" t="s">
        <v>61</v>
      </c>
      <c r="D17" t="s">
        <v>58</v>
      </c>
      <c r="E17">
        <v>499</v>
      </c>
      <c r="F17">
        <v>4</v>
      </c>
      <c r="G17" t="s">
        <v>63</v>
      </c>
    </row>
    <row r="18" spans="1:7">
      <c r="A18" s="3">
        <v>42413</v>
      </c>
      <c r="B18" t="s">
        <v>66</v>
      </c>
      <c r="C18" t="s">
        <v>57</v>
      </c>
      <c r="D18" t="s">
        <v>58</v>
      </c>
      <c r="E18">
        <v>399</v>
      </c>
      <c r="F18">
        <v>3</v>
      </c>
      <c r="G18" t="s">
        <v>59</v>
      </c>
    </row>
    <row r="19" spans="1:7">
      <c r="A19" s="3">
        <v>42414</v>
      </c>
      <c r="B19" t="s">
        <v>72</v>
      </c>
      <c r="C19" t="s">
        <v>57</v>
      </c>
      <c r="D19" t="s">
        <v>62</v>
      </c>
      <c r="E19">
        <v>40</v>
      </c>
      <c r="F19">
        <v>4</v>
      </c>
      <c r="G19" t="s">
        <v>59</v>
      </c>
    </row>
    <row r="20" spans="1:7">
      <c r="A20" s="3">
        <v>42421</v>
      </c>
      <c r="B20" t="s">
        <v>60</v>
      </c>
      <c r="C20" t="s">
        <v>61</v>
      </c>
      <c r="D20" t="s">
        <v>14</v>
      </c>
      <c r="E20">
        <v>250</v>
      </c>
      <c r="F20">
        <v>2</v>
      </c>
      <c r="G20" t="s">
        <v>59</v>
      </c>
    </row>
    <row r="21" spans="1:7">
      <c r="A21" s="3">
        <v>42422</v>
      </c>
      <c r="B21" t="s">
        <v>72</v>
      </c>
      <c r="C21" t="s">
        <v>57</v>
      </c>
      <c r="D21" t="s">
        <v>14</v>
      </c>
      <c r="E21">
        <v>250</v>
      </c>
      <c r="F21">
        <v>1</v>
      </c>
      <c r="G21" t="s">
        <v>59</v>
      </c>
    </row>
    <row r="22" spans="1:7">
      <c r="A22" s="3">
        <v>42422</v>
      </c>
      <c r="B22" t="s">
        <v>64</v>
      </c>
      <c r="C22" t="s">
        <v>61</v>
      </c>
      <c r="D22" t="s">
        <v>58</v>
      </c>
      <c r="E22">
        <v>499</v>
      </c>
      <c r="F22">
        <v>1</v>
      </c>
      <c r="G22" t="s">
        <v>59</v>
      </c>
    </row>
    <row r="23" spans="1:7">
      <c r="A23" s="3">
        <v>42426</v>
      </c>
      <c r="B23" t="s">
        <v>71</v>
      </c>
      <c r="C23" t="s">
        <v>57</v>
      </c>
      <c r="D23" t="s">
        <v>14</v>
      </c>
      <c r="E23">
        <v>550</v>
      </c>
      <c r="F23">
        <v>2</v>
      </c>
      <c r="G23" t="s">
        <v>59</v>
      </c>
    </row>
    <row r="24" spans="1:7">
      <c r="A24" s="3">
        <v>42429</v>
      </c>
      <c r="B24" t="s">
        <v>70</v>
      </c>
      <c r="C24" t="s">
        <v>57</v>
      </c>
      <c r="D24" t="s">
        <v>58</v>
      </c>
      <c r="E24">
        <v>499</v>
      </c>
      <c r="F24">
        <v>1</v>
      </c>
      <c r="G24" t="s">
        <v>59</v>
      </c>
    </row>
    <row r="25" spans="1:7">
      <c r="A25" s="3">
        <v>42435</v>
      </c>
      <c r="B25" t="s">
        <v>73</v>
      </c>
      <c r="C25" t="s">
        <v>61</v>
      </c>
      <c r="D25" t="s">
        <v>62</v>
      </c>
      <c r="E25">
        <v>40</v>
      </c>
      <c r="F25">
        <v>4</v>
      </c>
      <c r="G25" t="s">
        <v>59</v>
      </c>
    </row>
    <row r="26" spans="1:7">
      <c r="A26" s="3">
        <v>42436</v>
      </c>
      <c r="B26" t="s">
        <v>73</v>
      </c>
      <c r="C26" t="s">
        <v>61</v>
      </c>
      <c r="D26" t="s">
        <v>62</v>
      </c>
      <c r="E26">
        <v>40</v>
      </c>
      <c r="F26">
        <v>4</v>
      </c>
      <c r="G26" t="s">
        <v>59</v>
      </c>
    </row>
    <row r="27" spans="1:7">
      <c r="A27" s="3">
        <v>42443</v>
      </c>
      <c r="B27" t="s">
        <v>68</v>
      </c>
      <c r="C27" t="s">
        <v>61</v>
      </c>
      <c r="D27" t="s">
        <v>62</v>
      </c>
      <c r="E27">
        <v>90</v>
      </c>
      <c r="F27">
        <v>4</v>
      </c>
      <c r="G27" t="s">
        <v>59</v>
      </c>
    </row>
    <row r="28" spans="1:7">
      <c r="A28" s="3">
        <v>42445</v>
      </c>
      <c r="B28" t="s">
        <v>64</v>
      </c>
      <c r="C28" t="s">
        <v>67</v>
      </c>
      <c r="D28" t="s">
        <v>62</v>
      </c>
      <c r="E28">
        <v>90</v>
      </c>
      <c r="F28">
        <v>3</v>
      </c>
      <c r="G28" t="s">
        <v>59</v>
      </c>
    </row>
    <row r="29" spans="1:7">
      <c r="A29" s="3">
        <v>42446</v>
      </c>
      <c r="B29" t="s">
        <v>71</v>
      </c>
      <c r="C29" t="s">
        <v>61</v>
      </c>
      <c r="D29" t="s">
        <v>62</v>
      </c>
      <c r="E29">
        <v>40</v>
      </c>
      <c r="F29">
        <v>4</v>
      </c>
      <c r="G29" t="s">
        <v>59</v>
      </c>
    </row>
    <row r="30" spans="1:7">
      <c r="A30" s="3">
        <v>42448</v>
      </c>
      <c r="B30" t="s">
        <v>74</v>
      </c>
      <c r="C30" t="s">
        <v>61</v>
      </c>
      <c r="D30" t="s">
        <v>14</v>
      </c>
      <c r="E30">
        <v>250</v>
      </c>
      <c r="F30">
        <v>4</v>
      </c>
      <c r="G30" t="s">
        <v>63</v>
      </c>
    </row>
    <row r="31" spans="1:7">
      <c r="A31" s="3">
        <v>42448</v>
      </c>
      <c r="B31" t="s">
        <v>75</v>
      </c>
      <c r="C31" t="s">
        <v>57</v>
      </c>
      <c r="D31" t="s">
        <v>76</v>
      </c>
      <c r="E31">
        <v>190</v>
      </c>
      <c r="F31">
        <v>5</v>
      </c>
      <c r="G31" t="s">
        <v>63</v>
      </c>
    </row>
    <row r="32" spans="1:7">
      <c r="A32" s="3">
        <v>42454</v>
      </c>
      <c r="B32" t="s">
        <v>72</v>
      </c>
      <c r="C32" t="s">
        <v>67</v>
      </c>
      <c r="D32" t="s">
        <v>62</v>
      </c>
      <c r="E32">
        <v>90</v>
      </c>
      <c r="F32">
        <v>3</v>
      </c>
      <c r="G32" t="s">
        <v>59</v>
      </c>
    </row>
    <row r="33" spans="1:7">
      <c r="A33" s="3">
        <v>42454</v>
      </c>
      <c r="B33" t="s">
        <v>60</v>
      </c>
      <c r="C33" t="s">
        <v>69</v>
      </c>
      <c r="D33" t="s">
        <v>58</v>
      </c>
      <c r="E33">
        <v>399</v>
      </c>
      <c r="F33">
        <v>3</v>
      </c>
      <c r="G33" t="s">
        <v>59</v>
      </c>
    </row>
    <row r="34" spans="1:7">
      <c r="A34" s="3">
        <v>42460</v>
      </c>
      <c r="B34" t="s">
        <v>73</v>
      </c>
      <c r="C34" t="s">
        <v>61</v>
      </c>
      <c r="D34" t="s">
        <v>62</v>
      </c>
      <c r="E34">
        <v>40</v>
      </c>
      <c r="F34">
        <v>5</v>
      </c>
      <c r="G34" t="s">
        <v>59</v>
      </c>
    </row>
    <row r="35" spans="1:7">
      <c r="A35" s="3">
        <v>42461</v>
      </c>
      <c r="B35" t="s">
        <v>60</v>
      </c>
      <c r="C35" t="s">
        <v>61</v>
      </c>
      <c r="D35" t="s">
        <v>14</v>
      </c>
      <c r="E35">
        <v>250</v>
      </c>
      <c r="F35">
        <v>4</v>
      </c>
      <c r="G35" t="s">
        <v>63</v>
      </c>
    </row>
    <row r="36" spans="1:7">
      <c r="A36" s="3">
        <v>42461</v>
      </c>
      <c r="B36" t="s">
        <v>60</v>
      </c>
      <c r="C36" t="s">
        <v>57</v>
      </c>
      <c r="D36" t="s">
        <v>76</v>
      </c>
      <c r="E36">
        <v>190</v>
      </c>
      <c r="F36">
        <v>5</v>
      </c>
      <c r="G36" t="s">
        <v>63</v>
      </c>
    </row>
    <row r="37" spans="1:7">
      <c r="A37" s="3">
        <v>42461</v>
      </c>
      <c r="B37" t="s">
        <v>71</v>
      </c>
      <c r="C37" t="s">
        <v>57</v>
      </c>
      <c r="D37" t="s">
        <v>62</v>
      </c>
      <c r="E37">
        <v>40</v>
      </c>
      <c r="F37">
        <v>3</v>
      </c>
      <c r="G37" t="s">
        <v>59</v>
      </c>
    </row>
    <row r="38" spans="1:7">
      <c r="A38" s="3">
        <v>42469</v>
      </c>
      <c r="B38" t="s">
        <v>74</v>
      </c>
      <c r="C38" t="s">
        <v>57</v>
      </c>
      <c r="D38" t="s">
        <v>14</v>
      </c>
      <c r="E38">
        <v>400</v>
      </c>
      <c r="F38">
        <v>5</v>
      </c>
      <c r="G38" t="s">
        <v>59</v>
      </c>
    </row>
    <row r="39" spans="1:7">
      <c r="A39" s="3">
        <v>42469</v>
      </c>
      <c r="B39" t="s">
        <v>64</v>
      </c>
      <c r="C39" t="s">
        <v>57</v>
      </c>
      <c r="D39" t="s">
        <v>14</v>
      </c>
      <c r="E39">
        <v>250</v>
      </c>
      <c r="F39">
        <v>2</v>
      </c>
      <c r="G39" t="s">
        <v>63</v>
      </c>
    </row>
    <row r="40" spans="1:7">
      <c r="A40" s="3">
        <v>42474</v>
      </c>
      <c r="B40" t="s">
        <v>66</v>
      </c>
      <c r="C40" t="s">
        <v>67</v>
      </c>
      <c r="D40" t="s">
        <v>62</v>
      </c>
      <c r="E40">
        <v>40</v>
      </c>
      <c r="F40">
        <v>4</v>
      </c>
      <c r="G40" t="s">
        <v>59</v>
      </c>
    </row>
    <row r="41" spans="1:7">
      <c r="A41" s="3">
        <v>42480</v>
      </c>
      <c r="B41" t="s">
        <v>73</v>
      </c>
      <c r="C41" t="s">
        <v>61</v>
      </c>
      <c r="D41" t="s">
        <v>62</v>
      </c>
      <c r="E41">
        <v>90</v>
      </c>
      <c r="F41">
        <v>4</v>
      </c>
      <c r="G41" t="s">
        <v>59</v>
      </c>
    </row>
    <row r="42" spans="1:7">
      <c r="A42" s="3">
        <v>42486</v>
      </c>
      <c r="B42" t="s">
        <v>60</v>
      </c>
      <c r="C42" t="s">
        <v>57</v>
      </c>
      <c r="D42" t="s">
        <v>76</v>
      </c>
      <c r="E42">
        <v>190</v>
      </c>
      <c r="F42">
        <v>5</v>
      </c>
      <c r="G42" t="s">
        <v>63</v>
      </c>
    </row>
    <row r="43" spans="1:7">
      <c r="A43" s="3">
        <v>42487</v>
      </c>
      <c r="B43" t="s">
        <v>60</v>
      </c>
      <c r="C43" t="s">
        <v>57</v>
      </c>
      <c r="D43" t="s">
        <v>58</v>
      </c>
      <c r="E43">
        <v>299</v>
      </c>
      <c r="F43">
        <v>5</v>
      </c>
      <c r="G43" t="s">
        <v>63</v>
      </c>
    </row>
    <row r="44" spans="1:7">
      <c r="A44" s="3">
        <v>42488</v>
      </c>
      <c r="B44" t="s">
        <v>64</v>
      </c>
      <c r="C44" t="s">
        <v>61</v>
      </c>
      <c r="D44" t="s">
        <v>58</v>
      </c>
      <c r="E44">
        <v>499</v>
      </c>
      <c r="F44">
        <v>1</v>
      </c>
      <c r="G44" t="s">
        <v>59</v>
      </c>
    </row>
    <row r="45" spans="1:7">
      <c r="A45" s="3">
        <v>42491</v>
      </c>
      <c r="B45" t="s">
        <v>64</v>
      </c>
      <c r="C45" t="s">
        <v>57</v>
      </c>
      <c r="D45" t="s">
        <v>58</v>
      </c>
      <c r="E45">
        <v>299</v>
      </c>
      <c r="F45">
        <v>5</v>
      </c>
      <c r="G45" t="s">
        <v>63</v>
      </c>
    </row>
    <row r="46" spans="1:7">
      <c r="A46" s="3">
        <v>42493</v>
      </c>
      <c r="B46" t="s">
        <v>73</v>
      </c>
      <c r="C46" t="s">
        <v>61</v>
      </c>
      <c r="D46" t="s">
        <v>14</v>
      </c>
      <c r="E46">
        <v>550</v>
      </c>
      <c r="F46">
        <v>1</v>
      </c>
      <c r="G46" t="s">
        <v>63</v>
      </c>
    </row>
    <row r="47" spans="1:7">
      <c r="A47" s="3">
        <v>42526</v>
      </c>
      <c r="B47" t="s">
        <v>56</v>
      </c>
      <c r="C47" t="s">
        <v>57</v>
      </c>
      <c r="D47" t="s">
        <v>14</v>
      </c>
      <c r="E47">
        <v>250</v>
      </c>
      <c r="F47">
        <v>4</v>
      </c>
      <c r="G47" t="s">
        <v>63</v>
      </c>
    </row>
    <row r="48" spans="1:7">
      <c r="A48" s="3">
        <v>42532</v>
      </c>
      <c r="B48" t="s">
        <v>75</v>
      </c>
      <c r="C48" t="s">
        <v>61</v>
      </c>
      <c r="D48" t="s">
        <v>62</v>
      </c>
      <c r="E48">
        <v>40</v>
      </c>
      <c r="F48">
        <v>4</v>
      </c>
      <c r="G48" t="s">
        <v>63</v>
      </c>
    </row>
    <row r="49" spans="1:7">
      <c r="A49" s="3">
        <v>42537</v>
      </c>
      <c r="B49" t="s">
        <v>73</v>
      </c>
      <c r="C49" t="s">
        <v>67</v>
      </c>
      <c r="D49" t="s">
        <v>76</v>
      </c>
      <c r="E49">
        <v>190</v>
      </c>
      <c r="F49">
        <v>2</v>
      </c>
      <c r="G49" t="s">
        <v>59</v>
      </c>
    </row>
    <row r="50" spans="1:7">
      <c r="A50" s="3">
        <v>42540</v>
      </c>
      <c r="B50" t="s">
        <v>65</v>
      </c>
      <c r="C50" t="s">
        <v>57</v>
      </c>
      <c r="D50" t="s">
        <v>58</v>
      </c>
      <c r="E50">
        <v>299</v>
      </c>
      <c r="F50">
        <v>5</v>
      </c>
      <c r="G50" t="s">
        <v>63</v>
      </c>
    </row>
    <row r="51" spans="1:7">
      <c r="A51" s="3">
        <v>42540</v>
      </c>
      <c r="B51" t="s">
        <v>64</v>
      </c>
      <c r="C51" t="s">
        <v>57</v>
      </c>
      <c r="D51" t="s">
        <v>14</v>
      </c>
      <c r="E51">
        <v>250</v>
      </c>
      <c r="F51">
        <v>2</v>
      </c>
      <c r="G51" t="s">
        <v>63</v>
      </c>
    </row>
    <row r="52" spans="1:7">
      <c r="A52" s="3">
        <v>42545</v>
      </c>
      <c r="B52" t="s">
        <v>70</v>
      </c>
      <c r="C52" t="s">
        <v>61</v>
      </c>
      <c r="D52" t="s">
        <v>62</v>
      </c>
      <c r="E52">
        <v>90</v>
      </c>
      <c r="F52">
        <v>4</v>
      </c>
      <c r="G52" t="s">
        <v>59</v>
      </c>
    </row>
    <row r="53" spans="1:7">
      <c r="A53" s="3">
        <v>42546</v>
      </c>
      <c r="B53" t="s">
        <v>70</v>
      </c>
      <c r="C53" t="s">
        <v>61</v>
      </c>
      <c r="D53" t="s">
        <v>76</v>
      </c>
      <c r="E53">
        <v>190</v>
      </c>
      <c r="F53">
        <v>5</v>
      </c>
      <c r="G53" t="s">
        <v>63</v>
      </c>
    </row>
    <row r="54" spans="1:7">
      <c r="A54" s="3">
        <v>42547</v>
      </c>
      <c r="B54" t="s">
        <v>75</v>
      </c>
      <c r="C54" t="s">
        <v>57</v>
      </c>
      <c r="D54" t="s">
        <v>58</v>
      </c>
      <c r="E54">
        <v>499</v>
      </c>
      <c r="F54">
        <v>3</v>
      </c>
      <c r="G54" t="s">
        <v>59</v>
      </c>
    </row>
    <row r="55" spans="1:7">
      <c r="A55" s="3">
        <v>42554</v>
      </c>
      <c r="B55" t="s">
        <v>73</v>
      </c>
      <c r="C55" t="s">
        <v>61</v>
      </c>
      <c r="D55" t="s">
        <v>62</v>
      </c>
      <c r="E55">
        <v>40</v>
      </c>
      <c r="F55">
        <v>4</v>
      </c>
      <c r="G55" t="s">
        <v>59</v>
      </c>
    </row>
    <row r="56" spans="1:7">
      <c r="A56" s="3">
        <v>42556</v>
      </c>
      <c r="B56" t="s">
        <v>71</v>
      </c>
      <c r="C56" t="s">
        <v>57</v>
      </c>
      <c r="D56" t="s">
        <v>62</v>
      </c>
      <c r="E56">
        <v>90</v>
      </c>
      <c r="F56">
        <v>4</v>
      </c>
      <c r="G56" t="s">
        <v>59</v>
      </c>
    </row>
    <row r="57" spans="1:7">
      <c r="A57" s="3">
        <v>42558</v>
      </c>
      <c r="B57" t="s">
        <v>60</v>
      </c>
      <c r="C57" t="s">
        <v>69</v>
      </c>
      <c r="D57" t="s">
        <v>58</v>
      </c>
      <c r="E57">
        <v>399</v>
      </c>
      <c r="F57">
        <v>3</v>
      </c>
      <c r="G57" t="s">
        <v>59</v>
      </c>
    </row>
    <row r="58" spans="1:7">
      <c r="A58" s="3">
        <v>42559</v>
      </c>
      <c r="B58" t="s">
        <v>70</v>
      </c>
      <c r="C58" t="s">
        <v>61</v>
      </c>
      <c r="D58" t="s">
        <v>14</v>
      </c>
      <c r="E58">
        <v>550</v>
      </c>
      <c r="F58">
        <v>5</v>
      </c>
      <c r="G58" t="s">
        <v>59</v>
      </c>
    </row>
    <row r="59" spans="1:7">
      <c r="A59" s="3">
        <v>42560</v>
      </c>
      <c r="B59" t="s">
        <v>74</v>
      </c>
      <c r="C59" t="s">
        <v>61</v>
      </c>
      <c r="D59" t="s">
        <v>62</v>
      </c>
      <c r="E59">
        <v>90</v>
      </c>
      <c r="F59">
        <v>4</v>
      </c>
      <c r="G59" t="s">
        <v>59</v>
      </c>
    </row>
    <row r="60" spans="1:7">
      <c r="A60" s="3">
        <v>42560</v>
      </c>
      <c r="B60" t="s">
        <v>75</v>
      </c>
      <c r="C60" t="s">
        <v>61</v>
      </c>
      <c r="D60" t="s">
        <v>14</v>
      </c>
      <c r="E60">
        <v>250</v>
      </c>
      <c r="F60">
        <v>2</v>
      </c>
      <c r="G60" t="s">
        <v>59</v>
      </c>
    </row>
    <row r="61" spans="1:7">
      <c r="A61" s="3">
        <v>42564</v>
      </c>
      <c r="B61" t="s">
        <v>66</v>
      </c>
      <c r="C61" t="s">
        <v>57</v>
      </c>
      <c r="D61" t="s">
        <v>14</v>
      </c>
      <c r="E61">
        <v>250</v>
      </c>
      <c r="F61">
        <v>1</v>
      </c>
      <c r="G61" t="s">
        <v>59</v>
      </c>
    </row>
    <row r="62" spans="1:7">
      <c r="A62" s="3">
        <v>42567</v>
      </c>
      <c r="B62" t="s">
        <v>73</v>
      </c>
      <c r="C62" t="s">
        <v>69</v>
      </c>
      <c r="D62" t="s">
        <v>62</v>
      </c>
      <c r="E62">
        <v>90</v>
      </c>
      <c r="F62">
        <v>3</v>
      </c>
      <c r="G62" t="s">
        <v>59</v>
      </c>
    </row>
    <row r="63" spans="1:7">
      <c r="A63" s="3">
        <v>42567</v>
      </c>
      <c r="B63" t="s">
        <v>64</v>
      </c>
      <c r="C63" t="s">
        <v>61</v>
      </c>
      <c r="D63" t="s">
        <v>14</v>
      </c>
      <c r="E63">
        <v>250</v>
      </c>
      <c r="F63">
        <v>4</v>
      </c>
      <c r="G63" t="s">
        <v>63</v>
      </c>
    </row>
    <row r="64" spans="1:7">
      <c r="A64" s="3">
        <v>42569</v>
      </c>
      <c r="B64" t="s">
        <v>77</v>
      </c>
      <c r="C64" t="s">
        <v>69</v>
      </c>
      <c r="D64" t="s">
        <v>14</v>
      </c>
      <c r="E64">
        <v>250</v>
      </c>
      <c r="F64">
        <v>2</v>
      </c>
      <c r="G64" t="s">
        <v>63</v>
      </c>
    </row>
    <row r="65" spans="1:7">
      <c r="A65" s="3">
        <v>42571</v>
      </c>
      <c r="B65" t="s">
        <v>78</v>
      </c>
      <c r="C65" t="s">
        <v>69</v>
      </c>
      <c r="D65" t="s">
        <v>62</v>
      </c>
      <c r="E65">
        <v>90</v>
      </c>
      <c r="F65">
        <v>3</v>
      </c>
      <c r="G65" t="s">
        <v>59</v>
      </c>
    </row>
    <row r="66" spans="1:7">
      <c r="A66" s="3">
        <v>42581</v>
      </c>
      <c r="B66" t="s">
        <v>75</v>
      </c>
      <c r="C66" t="s">
        <v>61</v>
      </c>
      <c r="D66" t="s">
        <v>14</v>
      </c>
      <c r="E66">
        <v>550</v>
      </c>
      <c r="F66">
        <v>5</v>
      </c>
      <c r="G66" t="s">
        <v>59</v>
      </c>
    </row>
    <row r="67" spans="1:7">
      <c r="A67" s="3">
        <v>42588</v>
      </c>
      <c r="B67" t="s">
        <v>70</v>
      </c>
      <c r="C67" t="s">
        <v>61</v>
      </c>
      <c r="D67" t="s">
        <v>14</v>
      </c>
      <c r="E67">
        <v>550</v>
      </c>
      <c r="F67">
        <v>5</v>
      </c>
      <c r="G67" t="s">
        <v>59</v>
      </c>
    </row>
    <row r="68" spans="1:7">
      <c r="A68" s="3">
        <v>42590</v>
      </c>
      <c r="B68" t="s">
        <v>60</v>
      </c>
      <c r="C68" t="s">
        <v>67</v>
      </c>
      <c r="D68" t="s">
        <v>62</v>
      </c>
      <c r="E68">
        <v>40</v>
      </c>
      <c r="F68">
        <v>4</v>
      </c>
      <c r="G68" t="s">
        <v>59</v>
      </c>
    </row>
    <row r="69" spans="1:7">
      <c r="A69" s="3">
        <v>42597</v>
      </c>
      <c r="B69" t="s">
        <v>56</v>
      </c>
      <c r="C69" t="s">
        <v>57</v>
      </c>
      <c r="D69" t="s">
        <v>76</v>
      </c>
      <c r="E69">
        <v>190</v>
      </c>
      <c r="F69">
        <v>2</v>
      </c>
      <c r="G69" t="s">
        <v>59</v>
      </c>
    </row>
    <row r="70" spans="1:7">
      <c r="A70" s="3">
        <v>42602</v>
      </c>
      <c r="B70" t="s">
        <v>73</v>
      </c>
      <c r="C70" t="s">
        <v>61</v>
      </c>
      <c r="D70" t="s">
        <v>14</v>
      </c>
      <c r="E70">
        <v>250</v>
      </c>
      <c r="F70">
        <v>1</v>
      </c>
      <c r="G70" t="s">
        <v>59</v>
      </c>
    </row>
    <row r="71" spans="1:7">
      <c r="A71" s="3">
        <v>42605</v>
      </c>
      <c r="B71" t="s">
        <v>60</v>
      </c>
      <c r="C71" t="s">
        <v>61</v>
      </c>
      <c r="D71" t="s">
        <v>14</v>
      </c>
      <c r="E71">
        <v>550</v>
      </c>
      <c r="F71">
        <v>5</v>
      </c>
      <c r="G71" t="s">
        <v>59</v>
      </c>
    </row>
    <row r="72" spans="1:7">
      <c r="A72" s="3">
        <v>42610</v>
      </c>
      <c r="B72" t="s">
        <v>72</v>
      </c>
      <c r="C72" t="s">
        <v>69</v>
      </c>
      <c r="D72" t="s">
        <v>58</v>
      </c>
      <c r="E72">
        <v>499</v>
      </c>
      <c r="F72">
        <v>2</v>
      </c>
      <c r="G72" t="s">
        <v>59</v>
      </c>
    </row>
    <row r="73" spans="1:7">
      <c r="A73" s="3">
        <v>42610</v>
      </c>
      <c r="B73" t="s">
        <v>77</v>
      </c>
      <c r="C73" t="s">
        <v>61</v>
      </c>
      <c r="D73" t="s">
        <v>62</v>
      </c>
      <c r="E73">
        <v>90</v>
      </c>
      <c r="F73">
        <v>4</v>
      </c>
      <c r="G73" t="s">
        <v>59</v>
      </c>
    </row>
    <row r="74" spans="1:7">
      <c r="A74" s="3">
        <v>42611</v>
      </c>
      <c r="B74" t="s">
        <v>73</v>
      </c>
      <c r="C74" t="s">
        <v>67</v>
      </c>
      <c r="D74" t="s">
        <v>14</v>
      </c>
      <c r="E74">
        <v>400</v>
      </c>
      <c r="F74">
        <v>1</v>
      </c>
      <c r="G74" t="s">
        <v>59</v>
      </c>
    </row>
    <row r="75" spans="1:7">
      <c r="A75" s="3">
        <v>42612</v>
      </c>
      <c r="B75" t="s">
        <v>73</v>
      </c>
      <c r="C75" t="s">
        <v>57</v>
      </c>
      <c r="D75" t="s">
        <v>14</v>
      </c>
      <c r="E75">
        <v>250</v>
      </c>
      <c r="F75">
        <v>1</v>
      </c>
      <c r="G75" t="s">
        <v>59</v>
      </c>
    </row>
    <row r="76" spans="1:7">
      <c r="A76" s="3">
        <v>42613</v>
      </c>
      <c r="B76" t="s">
        <v>66</v>
      </c>
      <c r="C76" t="s">
        <v>67</v>
      </c>
      <c r="D76" t="s">
        <v>62</v>
      </c>
      <c r="E76">
        <v>40</v>
      </c>
      <c r="F76">
        <v>4</v>
      </c>
      <c r="G76" t="s">
        <v>63</v>
      </c>
    </row>
    <row r="77" spans="1:7">
      <c r="A77" s="3">
        <v>42615</v>
      </c>
      <c r="B77" t="s">
        <v>71</v>
      </c>
      <c r="C77" t="s">
        <v>61</v>
      </c>
      <c r="D77" t="s">
        <v>62</v>
      </c>
      <c r="E77">
        <v>90</v>
      </c>
      <c r="F77">
        <v>4</v>
      </c>
      <c r="G77" t="s">
        <v>59</v>
      </c>
    </row>
    <row r="78" spans="1:7">
      <c r="A78" s="3">
        <v>42617</v>
      </c>
      <c r="B78" t="s">
        <v>75</v>
      </c>
      <c r="C78" t="s">
        <v>61</v>
      </c>
      <c r="D78" t="s">
        <v>14</v>
      </c>
      <c r="E78">
        <v>250</v>
      </c>
      <c r="F78">
        <v>2</v>
      </c>
      <c r="G78" t="s">
        <v>59</v>
      </c>
    </row>
    <row r="79" spans="1:7">
      <c r="A79" s="3">
        <v>42618</v>
      </c>
      <c r="B79" t="s">
        <v>64</v>
      </c>
      <c r="C79" t="s">
        <v>69</v>
      </c>
      <c r="D79" t="s">
        <v>14</v>
      </c>
      <c r="E79">
        <v>400</v>
      </c>
      <c r="F79">
        <v>5</v>
      </c>
      <c r="G79" t="s">
        <v>59</v>
      </c>
    </row>
    <row r="80" spans="1:7">
      <c r="A80" s="3">
        <v>42621</v>
      </c>
      <c r="B80" t="s">
        <v>66</v>
      </c>
      <c r="C80" t="s">
        <v>57</v>
      </c>
      <c r="D80" t="s">
        <v>14</v>
      </c>
      <c r="E80">
        <v>250</v>
      </c>
      <c r="F80">
        <v>4</v>
      </c>
      <c r="G80" t="s">
        <v>63</v>
      </c>
    </row>
    <row r="81" spans="1:7">
      <c r="A81" s="3">
        <v>42622</v>
      </c>
      <c r="B81" t="s">
        <v>64</v>
      </c>
      <c r="C81" t="s">
        <v>61</v>
      </c>
      <c r="D81" t="s">
        <v>14</v>
      </c>
      <c r="E81">
        <v>550</v>
      </c>
      <c r="F81">
        <v>1</v>
      </c>
      <c r="G81" t="s">
        <v>63</v>
      </c>
    </row>
    <row r="82" spans="1:7">
      <c r="A82" s="3">
        <v>42624</v>
      </c>
      <c r="B82" t="s">
        <v>74</v>
      </c>
      <c r="C82" t="s">
        <v>67</v>
      </c>
      <c r="D82" t="s">
        <v>62</v>
      </c>
      <c r="E82">
        <v>40</v>
      </c>
      <c r="F82">
        <v>4</v>
      </c>
      <c r="G82" t="s">
        <v>63</v>
      </c>
    </row>
    <row r="83" spans="1:7">
      <c r="A83" s="3">
        <v>42625</v>
      </c>
      <c r="B83" t="s">
        <v>68</v>
      </c>
      <c r="C83" t="s">
        <v>69</v>
      </c>
      <c r="D83" t="s">
        <v>62</v>
      </c>
      <c r="E83">
        <v>40</v>
      </c>
      <c r="F83">
        <v>3</v>
      </c>
      <c r="G83" t="s">
        <v>59</v>
      </c>
    </row>
    <row r="84" spans="1:7">
      <c r="A84" s="3">
        <v>42626</v>
      </c>
      <c r="B84" t="s">
        <v>74</v>
      </c>
      <c r="C84" t="s">
        <v>67</v>
      </c>
      <c r="D84" t="s">
        <v>58</v>
      </c>
      <c r="E84">
        <v>499</v>
      </c>
      <c r="F84">
        <v>3</v>
      </c>
      <c r="G84" t="s">
        <v>59</v>
      </c>
    </row>
    <row r="85" spans="1:7">
      <c r="A85" s="3">
        <v>42631</v>
      </c>
      <c r="B85" t="s">
        <v>79</v>
      </c>
      <c r="C85" t="s">
        <v>57</v>
      </c>
      <c r="D85" t="s">
        <v>14</v>
      </c>
      <c r="E85">
        <v>400</v>
      </c>
      <c r="F85">
        <v>5</v>
      </c>
      <c r="G85" t="s">
        <v>59</v>
      </c>
    </row>
    <row r="86" spans="1:7">
      <c r="A86" s="3">
        <v>42635</v>
      </c>
      <c r="B86" t="s">
        <v>73</v>
      </c>
      <c r="C86" t="s">
        <v>61</v>
      </c>
      <c r="D86" t="s">
        <v>58</v>
      </c>
      <c r="E86">
        <v>499</v>
      </c>
      <c r="F86">
        <v>4</v>
      </c>
      <c r="G86" t="s">
        <v>63</v>
      </c>
    </row>
    <row r="87" spans="1:7">
      <c r="A87" s="3">
        <v>42636</v>
      </c>
      <c r="B87" t="s">
        <v>73</v>
      </c>
      <c r="C87" t="s">
        <v>61</v>
      </c>
      <c r="D87" t="s">
        <v>76</v>
      </c>
      <c r="E87">
        <v>190</v>
      </c>
      <c r="F87">
        <v>5</v>
      </c>
      <c r="G87" t="s">
        <v>63</v>
      </c>
    </row>
    <row r="88" spans="1:7">
      <c r="A88" s="3">
        <v>42642</v>
      </c>
      <c r="B88" t="s">
        <v>65</v>
      </c>
      <c r="C88" t="s">
        <v>57</v>
      </c>
      <c r="D88" t="s">
        <v>14</v>
      </c>
      <c r="E88">
        <v>250</v>
      </c>
      <c r="F88">
        <v>2</v>
      </c>
      <c r="G88" t="s">
        <v>63</v>
      </c>
    </row>
    <row r="89" spans="1:7">
      <c r="A89" s="3">
        <v>42649</v>
      </c>
      <c r="B89" t="s">
        <v>72</v>
      </c>
      <c r="C89" t="s">
        <v>69</v>
      </c>
      <c r="D89" t="s">
        <v>62</v>
      </c>
      <c r="E89">
        <v>90</v>
      </c>
      <c r="F89">
        <v>3</v>
      </c>
      <c r="G89" t="s">
        <v>59</v>
      </c>
    </row>
    <row r="90" spans="1:7">
      <c r="A90" s="3">
        <v>42655</v>
      </c>
      <c r="B90" t="s">
        <v>64</v>
      </c>
      <c r="C90" t="s">
        <v>61</v>
      </c>
      <c r="D90" t="s">
        <v>62</v>
      </c>
      <c r="E90">
        <v>40</v>
      </c>
      <c r="F90">
        <v>4</v>
      </c>
      <c r="G90" t="s">
        <v>59</v>
      </c>
    </row>
    <row r="91" spans="1:7">
      <c r="A91" s="3">
        <v>42657</v>
      </c>
      <c r="B91" t="s">
        <v>60</v>
      </c>
      <c r="C91" t="s">
        <v>57</v>
      </c>
      <c r="D91" t="s">
        <v>58</v>
      </c>
      <c r="E91">
        <v>299</v>
      </c>
      <c r="F91">
        <v>5</v>
      </c>
      <c r="G91" t="s">
        <v>63</v>
      </c>
    </row>
    <row r="92" spans="1:7">
      <c r="A92" s="3">
        <v>42659</v>
      </c>
      <c r="B92" t="s">
        <v>73</v>
      </c>
      <c r="C92" t="s">
        <v>57</v>
      </c>
      <c r="D92" t="s">
        <v>14</v>
      </c>
      <c r="E92">
        <v>250</v>
      </c>
      <c r="F92">
        <v>4</v>
      </c>
      <c r="G92" t="s">
        <v>63</v>
      </c>
    </row>
    <row r="93" spans="1:7">
      <c r="A93" s="3">
        <v>42659</v>
      </c>
      <c r="B93" t="s">
        <v>70</v>
      </c>
      <c r="C93" t="s">
        <v>61</v>
      </c>
      <c r="D93" t="s">
        <v>58</v>
      </c>
      <c r="E93">
        <v>499</v>
      </c>
      <c r="F93">
        <v>4</v>
      </c>
      <c r="G93" t="s">
        <v>63</v>
      </c>
    </row>
    <row r="94" spans="1:7">
      <c r="A94" s="3">
        <v>42660</v>
      </c>
      <c r="B94" t="s">
        <v>71</v>
      </c>
      <c r="C94" t="s">
        <v>61</v>
      </c>
      <c r="D94" t="s">
        <v>14</v>
      </c>
      <c r="E94">
        <v>550</v>
      </c>
      <c r="F94">
        <v>5</v>
      </c>
      <c r="G94" t="s">
        <v>59</v>
      </c>
    </row>
    <row r="95" spans="1:7">
      <c r="A95" s="3">
        <v>42664</v>
      </c>
      <c r="B95" t="s">
        <v>68</v>
      </c>
      <c r="C95" t="s">
        <v>61</v>
      </c>
      <c r="D95" t="s">
        <v>58</v>
      </c>
      <c r="E95">
        <v>499</v>
      </c>
      <c r="F95">
        <v>4</v>
      </c>
      <c r="G95" t="s">
        <v>63</v>
      </c>
    </row>
    <row r="96" spans="1:7">
      <c r="A96" s="3">
        <v>42668</v>
      </c>
      <c r="B96" t="s">
        <v>65</v>
      </c>
      <c r="C96" t="s">
        <v>61</v>
      </c>
      <c r="D96" t="s">
        <v>14</v>
      </c>
      <c r="E96">
        <v>250</v>
      </c>
      <c r="F96">
        <v>2</v>
      </c>
      <c r="G96" t="s">
        <v>59</v>
      </c>
    </row>
    <row r="97" spans="1:7">
      <c r="A97" s="3">
        <v>42670</v>
      </c>
      <c r="B97" t="s">
        <v>64</v>
      </c>
      <c r="C97" t="s">
        <v>61</v>
      </c>
      <c r="D97" t="s">
        <v>62</v>
      </c>
      <c r="E97">
        <v>40</v>
      </c>
      <c r="F97">
        <v>5</v>
      </c>
      <c r="G97" t="s">
        <v>59</v>
      </c>
    </row>
    <row r="98" spans="1:7">
      <c r="A98" s="3">
        <v>42671</v>
      </c>
      <c r="B98" t="s">
        <v>64</v>
      </c>
      <c r="C98" t="s">
        <v>69</v>
      </c>
      <c r="D98" t="s">
        <v>14</v>
      </c>
      <c r="E98">
        <v>400</v>
      </c>
      <c r="F98">
        <v>5</v>
      </c>
      <c r="G98" t="s">
        <v>59</v>
      </c>
    </row>
    <row r="99" spans="1:7">
      <c r="A99" s="3">
        <v>42673</v>
      </c>
      <c r="B99" t="s">
        <v>60</v>
      </c>
      <c r="C99" t="s">
        <v>61</v>
      </c>
      <c r="D99" t="s">
        <v>62</v>
      </c>
      <c r="E99">
        <v>40</v>
      </c>
      <c r="F99">
        <v>4</v>
      </c>
      <c r="G99" t="s">
        <v>59</v>
      </c>
    </row>
    <row r="100" spans="1:7">
      <c r="A100" s="3">
        <v>42675</v>
      </c>
      <c r="B100" t="s">
        <v>72</v>
      </c>
      <c r="C100" t="s">
        <v>57</v>
      </c>
      <c r="D100" t="s">
        <v>14</v>
      </c>
      <c r="E100">
        <v>250</v>
      </c>
      <c r="F100">
        <v>4</v>
      </c>
      <c r="G100" t="s">
        <v>63</v>
      </c>
    </row>
    <row r="101" spans="1:7">
      <c r="A101" s="3">
        <v>42675</v>
      </c>
      <c r="B101" t="s">
        <v>75</v>
      </c>
      <c r="C101" t="s">
        <v>61</v>
      </c>
      <c r="D101" t="s">
        <v>58</v>
      </c>
      <c r="E101">
        <v>499</v>
      </c>
      <c r="F101">
        <v>1</v>
      </c>
      <c r="G101" t="s">
        <v>59</v>
      </c>
    </row>
    <row r="102" spans="1:7">
      <c r="A102" s="3">
        <v>42676</v>
      </c>
      <c r="B102" t="s">
        <v>68</v>
      </c>
      <c r="C102" t="s">
        <v>61</v>
      </c>
      <c r="D102" t="s">
        <v>62</v>
      </c>
      <c r="E102">
        <v>40</v>
      </c>
      <c r="F102">
        <v>5</v>
      </c>
      <c r="G102" t="s">
        <v>59</v>
      </c>
    </row>
    <row r="103" spans="1:7">
      <c r="A103" s="3">
        <v>42677</v>
      </c>
      <c r="B103" t="s">
        <v>79</v>
      </c>
      <c r="C103" t="s">
        <v>57</v>
      </c>
      <c r="D103" t="s">
        <v>58</v>
      </c>
      <c r="E103">
        <v>499</v>
      </c>
      <c r="F103">
        <v>1</v>
      </c>
      <c r="G103" t="s">
        <v>59</v>
      </c>
    </row>
    <row r="104" spans="1:7">
      <c r="A104" s="3">
        <v>42677</v>
      </c>
      <c r="B104" t="s">
        <v>68</v>
      </c>
      <c r="C104" t="s">
        <v>67</v>
      </c>
      <c r="D104" t="s">
        <v>58</v>
      </c>
      <c r="E104">
        <v>499</v>
      </c>
      <c r="F104">
        <v>2</v>
      </c>
      <c r="G104" t="s">
        <v>59</v>
      </c>
    </row>
    <row r="105" spans="1:7">
      <c r="A105" s="3">
        <v>42686</v>
      </c>
      <c r="B105" t="s">
        <v>68</v>
      </c>
      <c r="C105" t="s">
        <v>69</v>
      </c>
      <c r="D105" t="s">
        <v>62</v>
      </c>
      <c r="E105">
        <v>40</v>
      </c>
      <c r="F105">
        <v>5</v>
      </c>
      <c r="G105" t="s">
        <v>59</v>
      </c>
    </row>
    <row r="106" spans="1:7">
      <c r="A106" s="3">
        <v>42688</v>
      </c>
      <c r="B106" t="s">
        <v>65</v>
      </c>
      <c r="C106" t="s">
        <v>57</v>
      </c>
      <c r="D106" t="s">
        <v>14</v>
      </c>
      <c r="E106">
        <v>550</v>
      </c>
      <c r="F106">
        <v>2</v>
      </c>
      <c r="G106" t="s">
        <v>59</v>
      </c>
    </row>
    <row r="107" spans="1:7">
      <c r="A107" s="3">
        <v>42689</v>
      </c>
      <c r="B107" t="s">
        <v>60</v>
      </c>
      <c r="C107" t="s">
        <v>61</v>
      </c>
      <c r="D107" t="s">
        <v>14</v>
      </c>
      <c r="E107">
        <v>550</v>
      </c>
      <c r="F107">
        <v>1</v>
      </c>
      <c r="G107" t="s">
        <v>63</v>
      </c>
    </row>
    <row r="108" spans="1:7">
      <c r="A108" s="3">
        <v>42694</v>
      </c>
      <c r="B108" t="s">
        <v>73</v>
      </c>
      <c r="C108" t="s">
        <v>69</v>
      </c>
      <c r="D108" t="s">
        <v>14</v>
      </c>
      <c r="E108">
        <v>550</v>
      </c>
      <c r="F108">
        <v>1</v>
      </c>
      <c r="G108" t="s">
        <v>63</v>
      </c>
    </row>
    <row r="109" spans="1:7">
      <c r="A109" s="3">
        <v>42695</v>
      </c>
      <c r="B109" t="s">
        <v>60</v>
      </c>
      <c r="C109" t="s">
        <v>57</v>
      </c>
      <c r="D109" t="s">
        <v>62</v>
      </c>
      <c r="E109">
        <v>40</v>
      </c>
      <c r="F109">
        <v>3</v>
      </c>
      <c r="G109" t="s">
        <v>59</v>
      </c>
    </row>
    <row r="110" spans="1:7">
      <c r="A110" s="3">
        <v>42698</v>
      </c>
      <c r="B110" t="s">
        <v>70</v>
      </c>
      <c r="C110" t="s">
        <v>57</v>
      </c>
      <c r="D110" t="s">
        <v>58</v>
      </c>
      <c r="E110">
        <v>499</v>
      </c>
      <c r="F110">
        <v>1</v>
      </c>
      <c r="G110" t="s">
        <v>59</v>
      </c>
    </row>
    <row r="111" spans="1:7">
      <c r="A111" s="3">
        <v>42701</v>
      </c>
      <c r="B111" t="s">
        <v>75</v>
      </c>
      <c r="C111" t="s">
        <v>67</v>
      </c>
      <c r="D111" t="s">
        <v>62</v>
      </c>
      <c r="E111">
        <v>40</v>
      </c>
      <c r="F111">
        <v>4</v>
      </c>
      <c r="G111" t="s">
        <v>63</v>
      </c>
    </row>
    <row r="112" spans="1:7">
      <c r="A112" s="3">
        <v>42703</v>
      </c>
      <c r="B112" t="s">
        <v>56</v>
      </c>
      <c r="C112" t="s">
        <v>57</v>
      </c>
      <c r="D112" t="s">
        <v>62</v>
      </c>
      <c r="E112">
        <v>40</v>
      </c>
      <c r="F112">
        <v>4</v>
      </c>
      <c r="G112" t="s">
        <v>59</v>
      </c>
    </row>
    <row r="113" spans="1:7">
      <c r="A113" s="3">
        <v>42704</v>
      </c>
      <c r="B113" t="s">
        <v>66</v>
      </c>
      <c r="C113" t="s">
        <v>69</v>
      </c>
      <c r="D113" t="s">
        <v>62</v>
      </c>
      <c r="E113">
        <v>90</v>
      </c>
      <c r="F113">
        <v>3</v>
      </c>
      <c r="G113" t="s">
        <v>59</v>
      </c>
    </row>
    <row r="114" spans="1:7">
      <c r="A114" s="3">
        <v>42705</v>
      </c>
      <c r="B114" t="s">
        <v>64</v>
      </c>
      <c r="C114" t="s">
        <v>57</v>
      </c>
      <c r="D114" t="s">
        <v>14</v>
      </c>
      <c r="E114">
        <v>250</v>
      </c>
      <c r="F114">
        <v>1</v>
      </c>
      <c r="G114" t="s">
        <v>59</v>
      </c>
    </row>
    <row r="115" spans="1:7">
      <c r="A115" s="3">
        <v>42708</v>
      </c>
      <c r="B115" t="s">
        <v>73</v>
      </c>
      <c r="C115" t="s">
        <v>57</v>
      </c>
      <c r="D115" t="s">
        <v>14</v>
      </c>
      <c r="E115">
        <v>250</v>
      </c>
      <c r="F115">
        <v>2</v>
      </c>
      <c r="G115" t="s">
        <v>63</v>
      </c>
    </row>
    <row r="116" spans="1:7">
      <c r="A116" s="3">
        <v>42708</v>
      </c>
      <c r="B116" t="s">
        <v>64</v>
      </c>
      <c r="C116" t="s">
        <v>61</v>
      </c>
      <c r="D116" t="s">
        <v>62</v>
      </c>
      <c r="E116">
        <v>90</v>
      </c>
      <c r="F116">
        <v>4</v>
      </c>
      <c r="G116" t="s">
        <v>59</v>
      </c>
    </row>
    <row r="117" spans="1:7">
      <c r="A117" s="3">
        <v>42710</v>
      </c>
      <c r="B117" t="s">
        <v>65</v>
      </c>
      <c r="C117" t="s">
        <v>67</v>
      </c>
      <c r="D117" t="s">
        <v>62</v>
      </c>
      <c r="E117">
        <v>40</v>
      </c>
      <c r="F117">
        <v>4</v>
      </c>
      <c r="G117" t="s">
        <v>63</v>
      </c>
    </row>
    <row r="118" spans="1:7">
      <c r="A118" s="3">
        <v>42711</v>
      </c>
      <c r="B118" t="s">
        <v>73</v>
      </c>
      <c r="C118" t="s">
        <v>61</v>
      </c>
      <c r="D118" t="s">
        <v>62</v>
      </c>
      <c r="E118">
        <v>40</v>
      </c>
      <c r="F118">
        <v>4</v>
      </c>
      <c r="G118" t="s">
        <v>59</v>
      </c>
    </row>
    <row r="119" spans="1:7">
      <c r="A119" s="3">
        <v>42714</v>
      </c>
      <c r="B119" t="s">
        <v>66</v>
      </c>
      <c r="C119" t="s">
        <v>61</v>
      </c>
      <c r="D119" t="s">
        <v>62</v>
      </c>
      <c r="E119">
        <v>90</v>
      </c>
      <c r="F119">
        <v>4</v>
      </c>
      <c r="G119" t="s">
        <v>59</v>
      </c>
    </row>
    <row r="120" spans="1:7">
      <c r="A120" s="3">
        <v>42715</v>
      </c>
      <c r="B120" t="s">
        <v>70</v>
      </c>
      <c r="C120" t="s">
        <v>67</v>
      </c>
      <c r="D120" t="s">
        <v>62</v>
      </c>
      <c r="E120">
        <v>40</v>
      </c>
      <c r="F120">
        <v>4</v>
      </c>
      <c r="G120" t="s">
        <v>63</v>
      </c>
    </row>
    <row r="121" spans="1:7">
      <c r="A121" s="3">
        <v>42720</v>
      </c>
      <c r="B121" t="s">
        <v>60</v>
      </c>
      <c r="C121" t="s">
        <v>61</v>
      </c>
      <c r="D121" t="s">
        <v>14</v>
      </c>
      <c r="E121">
        <v>550</v>
      </c>
      <c r="F121">
        <v>5</v>
      </c>
      <c r="G121" t="s">
        <v>59</v>
      </c>
    </row>
    <row r="122" spans="1:7">
      <c r="A122" s="3">
        <v>42721</v>
      </c>
      <c r="B122" t="s">
        <v>68</v>
      </c>
      <c r="C122" t="s">
        <v>69</v>
      </c>
      <c r="D122" t="s">
        <v>14</v>
      </c>
      <c r="E122">
        <v>400</v>
      </c>
      <c r="F122">
        <v>5</v>
      </c>
      <c r="G122" t="s">
        <v>59</v>
      </c>
    </row>
    <row r="123" spans="1:7">
      <c r="A123" s="3">
        <v>42729</v>
      </c>
      <c r="B123" t="s">
        <v>75</v>
      </c>
      <c r="C123" t="s">
        <v>61</v>
      </c>
      <c r="D123" t="s">
        <v>76</v>
      </c>
      <c r="E123">
        <v>190</v>
      </c>
      <c r="F123">
        <v>5</v>
      </c>
      <c r="G123" t="s">
        <v>63</v>
      </c>
    </row>
    <row r="124" spans="1:7">
      <c r="A124" s="3">
        <v>42730</v>
      </c>
      <c r="B124" t="s">
        <v>64</v>
      </c>
      <c r="C124" t="s">
        <v>69</v>
      </c>
      <c r="D124" t="s">
        <v>14</v>
      </c>
      <c r="E124">
        <v>250</v>
      </c>
      <c r="F124">
        <v>2</v>
      </c>
      <c r="G124" t="s">
        <v>63</v>
      </c>
    </row>
    <row r="125" spans="1:7">
      <c r="A125" s="3">
        <v>42731</v>
      </c>
      <c r="B125" t="s">
        <v>70</v>
      </c>
      <c r="C125" t="s">
        <v>61</v>
      </c>
      <c r="D125" t="s">
        <v>62</v>
      </c>
      <c r="E125">
        <v>90</v>
      </c>
      <c r="F125">
        <v>4</v>
      </c>
      <c r="G125" t="s">
        <v>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DDF9-5162-4ADE-AC18-3A092831D8F7}">
  <sheetPr>
    <tabColor theme="9" tint="0.39997558519241921"/>
  </sheetPr>
  <dimension ref="A1:C5"/>
  <sheetViews>
    <sheetView zoomScale="140" zoomScaleNormal="140" workbookViewId="0">
      <selection activeCell="D7" sqref="D7"/>
    </sheetView>
  </sheetViews>
  <sheetFormatPr defaultRowHeight="14.5"/>
  <cols>
    <col min="2" max="2" width="18.7265625" bestFit="1" customWidth="1"/>
  </cols>
  <sheetData>
    <row r="1" spans="1:3">
      <c r="A1" s="22" t="s">
        <v>52</v>
      </c>
      <c r="B1" s="22" t="s">
        <v>34</v>
      </c>
      <c r="C1" s="22" t="s">
        <v>80</v>
      </c>
    </row>
    <row r="2" spans="1:3">
      <c r="A2" t="s">
        <v>61</v>
      </c>
      <c r="B2" t="s">
        <v>81</v>
      </c>
      <c r="C2">
        <v>25</v>
      </c>
    </row>
    <row r="3" spans="1:3">
      <c r="A3" t="s">
        <v>57</v>
      </c>
      <c r="B3" t="s">
        <v>82</v>
      </c>
      <c r="C3">
        <v>30</v>
      </c>
    </row>
    <row r="4" spans="1:3">
      <c r="A4" t="s">
        <v>69</v>
      </c>
      <c r="B4" t="s">
        <v>83</v>
      </c>
      <c r="C4">
        <v>35</v>
      </c>
    </row>
    <row r="5" spans="1:3">
      <c r="A5" t="s">
        <v>67</v>
      </c>
      <c r="B5" t="s">
        <v>84</v>
      </c>
      <c r="C5">
        <v>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0"/>
  <sheetViews>
    <sheetView zoomScale="120" zoomScaleNormal="120" workbookViewId="0">
      <selection activeCell="C11" sqref="C11"/>
    </sheetView>
  </sheetViews>
  <sheetFormatPr defaultRowHeight="14.5"/>
  <cols>
    <col min="1" max="1" width="8.7265625" style="99"/>
    <col min="2" max="2" width="27" customWidth="1"/>
    <col min="3" max="3" width="24.26953125" bestFit="1" customWidth="1"/>
    <col min="5" max="5" width="10.7265625" bestFit="1" customWidth="1"/>
  </cols>
  <sheetData>
    <row r="1" spans="2:6">
      <c r="B1" s="23" t="s">
        <v>85</v>
      </c>
      <c r="C1" s="23" t="s">
        <v>86</v>
      </c>
      <c r="E1" s="102" t="s">
        <v>904</v>
      </c>
      <c r="F1" s="101" t="s">
        <v>910</v>
      </c>
    </row>
    <row r="2" spans="2:6">
      <c r="B2" s="17" t="s">
        <v>87</v>
      </c>
      <c r="C2" s="16">
        <v>0</v>
      </c>
      <c r="E2" s="99"/>
      <c r="F2" t="s">
        <v>911</v>
      </c>
    </row>
    <row r="3" spans="2:6">
      <c r="B3" s="17" t="s">
        <v>212</v>
      </c>
      <c r="C3" s="16">
        <v>0.03</v>
      </c>
      <c r="E3" s="99"/>
      <c r="F3" s="1" t="s">
        <v>905</v>
      </c>
    </row>
    <row r="4" spans="2:6">
      <c r="B4" s="17" t="s">
        <v>213</v>
      </c>
      <c r="C4" s="16">
        <v>0.05</v>
      </c>
      <c r="F4" t="s">
        <v>907</v>
      </c>
    </row>
    <row r="5" spans="2:6">
      <c r="B5" s="17" t="s">
        <v>214</v>
      </c>
      <c r="C5" s="16">
        <v>7.0000000000000007E-2</v>
      </c>
      <c r="F5" s="1" t="s">
        <v>906</v>
      </c>
    </row>
    <row r="6" spans="2:6">
      <c r="B6" s="17" t="s">
        <v>88</v>
      </c>
      <c r="C6" s="16">
        <v>0.1</v>
      </c>
    </row>
    <row r="9" spans="2:6">
      <c r="B9" s="23" t="s">
        <v>13</v>
      </c>
      <c r="C9" s="23" t="s">
        <v>86</v>
      </c>
    </row>
    <row r="10" spans="2:6">
      <c r="B10">
        <v>12000</v>
      </c>
      <c r="C10" s="3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645F-523B-424D-AB7F-3F7205C66836}">
  <dimension ref="A1:D12"/>
  <sheetViews>
    <sheetView topLeftCell="B1" zoomScale="150" zoomScaleNormal="150" workbookViewId="0">
      <selection activeCell="D6" sqref="D6"/>
    </sheetView>
  </sheetViews>
  <sheetFormatPr defaultRowHeight="14.5"/>
  <cols>
    <col min="2" max="2" width="18.7265625" bestFit="1" customWidth="1"/>
    <col min="3" max="3" width="24.26953125" bestFit="1" customWidth="1"/>
    <col min="4" max="4" width="18.81640625" bestFit="1" customWidth="1"/>
    <col min="5" max="5" width="24.26953125" bestFit="1" customWidth="1"/>
    <col min="6" max="6" width="17.7265625" bestFit="1" customWidth="1"/>
    <col min="7" max="7" width="16" bestFit="1" customWidth="1"/>
  </cols>
  <sheetData>
    <row r="1" spans="1:4">
      <c r="B1" s="22" t="s">
        <v>52</v>
      </c>
    </row>
    <row r="2" spans="1:4">
      <c r="B2" s="19" t="s">
        <v>61</v>
      </c>
    </row>
    <row r="3" spans="1:4">
      <c r="B3" s="19" t="s">
        <v>57</v>
      </c>
    </row>
    <row r="4" spans="1:4">
      <c r="B4" s="19" t="s">
        <v>69</v>
      </c>
    </row>
    <row r="5" spans="1:4">
      <c r="B5" s="19" t="s">
        <v>67</v>
      </c>
    </row>
    <row r="7" spans="1:4">
      <c r="A7" s="10" t="s">
        <v>854</v>
      </c>
      <c r="B7" s="83" t="s">
        <v>57</v>
      </c>
      <c r="C7" t="s">
        <v>855</v>
      </c>
    </row>
    <row r="8" spans="1:4">
      <c r="C8" s="10"/>
    </row>
    <row r="10" spans="1:4">
      <c r="B10" s="45" t="s">
        <v>52</v>
      </c>
      <c r="C10" s="45" t="s">
        <v>80</v>
      </c>
      <c r="D10" s="45" t="s">
        <v>34</v>
      </c>
    </row>
    <row r="12" spans="1:4">
      <c r="A12" s="10" t="s">
        <v>854</v>
      </c>
      <c r="B12" s="83" t="s">
        <v>34</v>
      </c>
      <c r="C12" t="s">
        <v>856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8F2F-77CF-4D41-9C2E-DF016B872FB0}">
  <dimension ref="B1:D12"/>
  <sheetViews>
    <sheetView zoomScale="150" zoomScaleNormal="150" workbookViewId="0">
      <selection activeCell="D6" sqref="D6"/>
    </sheetView>
  </sheetViews>
  <sheetFormatPr defaultRowHeight="14.5"/>
  <cols>
    <col min="2" max="2" width="13.54296875" bestFit="1" customWidth="1"/>
    <col min="3" max="3" width="9" bestFit="1" customWidth="1"/>
    <col min="4" max="4" width="18.81640625" bestFit="1" customWidth="1"/>
    <col min="6" max="6" width="17.7265625" bestFit="1" customWidth="1"/>
    <col min="7" max="7" width="16" bestFit="1" customWidth="1"/>
  </cols>
  <sheetData>
    <row r="1" spans="2:4">
      <c r="B1" s="22" t="s">
        <v>52</v>
      </c>
      <c r="C1" s="22" t="s">
        <v>80</v>
      </c>
      <c r="D1" s="22" t="s">
        <v>34</v>
      </c>
    </row>
    <row r="2" spans="2:4">
      <c r="B2" s="19" t="s">
        <v>61</v>
      </c>
      <c r="C2" s="19">
        <v>25</v>
      </c>
      <c r="D2" s="19" t="s">
        <v>81</v>
      </c>
    </row>
    <row r="3" spans="2:4">
      <c r="B3" s="19" t="s">
        <v>57</v>
      </c>
      <c r="C3" s="19">
        <v>30</v>
      </c>
      <c r="D3" s="19" t="s">
        <v>82</v>
      </c>
    </row>
    <row r="4" spans="2:4">
      <c r="B4" s="19" t="s">
        <v>69</v>
      </c>
      <c r="C4" s="19">
        <v>35</v>
      </c>
      <c r="D4" s="19" t="s">
        <v>83</v>
      </c>
    </row>
    <row r="5" spans="2:4">
      <c r="B5" s="19" t="s">
        <v>67</v>
      </c>
      <c r="C5" s="19">
        <v>40</v>
      </c>
      <c r="D5" s="19" t="s">
        <v>84</v>
      </c>
    </row>
    <row r="7" spans="2:4">
      <c r="B7" s="10" t="s">
        <v>857</v>
      </c>
    </row>
    <row r="8" spans="2:4">
      <c r="B8" t="s">
        <v>858</v>
      </c>
      <c r="C8" t="s">
        <v>859</v>
      </c>
      <c r="D8" t="s">
        <v>860</v>
      </c>
    </row>
    <row r="9" spans="2:4">
      <c r="B9">
        <v>4</v>
      </c>
      <c r="C9">
        <v>3</v>
      </c>
    </row>
    <row r="11" spans="2:4">
      <c r="B11" s="10"/>
      <c r="C11" s="22" t="s">
        <v>34</v>
      </c>
    </row>
    <row r="12" spans="2:4">
      <c r="B12" s="19" t="s">
        <v>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13B6-2B12-40CB-8535-0CD0AEEF2AAA}">
  <dimension ref="B1:D12"/>
  <sheetViews>
    <sheetView zoomScale="150" zoomScaleNormal="150" workbookViewId="0">
      <selection activeCell="D18" sqref="D18"/>
    </sheetView>
  </sheetViews>
  <sheetFormatPr defaultRowHeight="14.5"/>
  <cols>
    <col min="2" max="2" width="12" bestFit="1" customWidth="1"/>
    <col min="3" max="3" width="15.1796875" customWidth="1"/>
    <col min="4" max="4" width="18.81640625" bestFit="1" customWidth="1"/>
    <col min="6" max="6" width="17.7265625" bestFit="1" customWidth="1"/>
    <col min="7" max="7" width="16" bestFit="1" customWidth="1"/>
  </cols>
  <sheetData>
    <row r="1" spans="2:4">
      <c r="B1" s="22" t="s">
        <v>52</v>
      </c>
      <c r="C1" s="22" t="s">
        <v>80</v>
      </c>
      <c r="D1" s="22" t="s">
        <v>34</v>
      </c>
    </row>
    <row r="2" spans="2:4">
      <c r="B2" t="s">
        <v>61</v>
      </c>
      <c r="C2">
        <v>25</v>
      </c>
      <c r="D2" s="20" t="s">
        <v>81</v>
      </c>
    </row>
    <row r="3" spans="2:4">
      <c r="B3" t="s">
        <v>57</v>
      </c>
      <c r="C3">
        <v>30</v>
      </c>
      <c r="D3" s="20" t="s">
        <v>82</v>
      </c>
    </row>
    <row r="4" spans="2:4">
      <c r="B4" t="s">
        <v>69</v>
      </c>
      <c r="C4">
        <v>35</v>
      </c>
      <c r="D4" s="20" t="s">
        <v>83</v>
      </c>
    </row>
    <row r="5" spans="2:4">
      <c r="B5" t="s">
        <v>67</v>
      </c>
      <c r="C5">
        <v>40</v>
      </c>
      <c r="D5" s="20" t="s">
        <v>84</v>
      </c>
    </row>
    <row r="7" spans="2:4">
      <c r="B7" s="10" t="s">
        <v>861</v>
      </c>
    </row>
    <row r="8" spans="2:4">
      <c r="B8" t="s">
        <v>858</v>
      </c>
      <c r="C8" t="s">
        <v>860</v>
      </c>
    </row>
    <row r="9" spans="2:4">
      <c r="B9">
        <v>3</v>
      </c>
    </row>
    <row r="11" spans="2:4">
      <c r="B11" s="10"/>
      <c r="C11" s="22" t="s">
        <v>34</v>
      </c>
    </row>
    <row r="12" spans="2:4">
      <c r="B12" s="19" t="s">
        <v>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73A0-BBB8-4A1B-94A4-9F629529E605}">
  <sheetPr>
    <tabColor theme="5" tint="0.39997558519241921"/>
  </sheetPr>
  <dimension ref="A1:L435"/>
  <sheetViews>
    <sheetView workbookViewId="0">
      <selection activeCell="K16" sqref="K16"/>
    </sheetView>
  </sheetViews>
  <sheetFormatPr defaultRowHeight="14.5"/>
  <cols>
    <col min="2" max="2" width="10.7265625" bestFit="1" customWidth="1"/>
    <col min="8" max="8" width="15.453125" bestFit="1" customWidth="1"/>
    <col min="12" max="12" width="10.54296875" bestFit="1" customWidth="1"/>
  </cols>
  <sheetData>
    <row r="1" spans="1:12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  <c r="I1" s="22" t="s">
        <v>80</v>
      </c>
      <c r="J1" s="22" t="s">
        <v>34</v>
      </c>
      <c r="K1" s="22" t="s">
        <v>762</v>
      </c>
      <c r="L1" s="22" t="s">
        <v>763</v>
      </c>
    </row>
    <row r="2" spans="1:12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</row>
    <row r="3" spans="1:12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</row>
    <row r="4" spans="1:12">
      <c r="A4" t="s">
        <v>329</v>
      </c>
      <c r="B4" s="3">
        <v>43102</v>
      </c>
      <c r="C4" t="s">
        <v>56</v>
      </c>
      <c r="D4" t="s">
        <v>57</v>
      </c>
      <c r="E4" t="s">
        <v>58</v>
      </c>
      <c r="F4">
        <v>399</v>
      </c>
      <c r="G4">
        <v>3</v>
      </c>
      <c r="H4" t="s">
        <v>59</v>
      </c>
    </row>
    <row r="5" spans="1:12">
      <c r="A5" t="s">
        <v>330</v>
      </c>
      <c r="B5" s="3">
        <v>43104</v>
      </c>
      <c r="C5" t="s">
        <v>64</v>
      </c>
      <c r="D5" t="s">
        <v>61</v>
      </c>
      <c r="E5" t="s">
        <v>62</v>
      </c>
      <c r="F5">
        <v>90</v>
      </c>
      <c r="G5">
        <v>4</v>
      </c>
      <c r="H5" t="s">
        <v>59</v>
      </c>
    </row>
    <row r="6" spans="1:12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</row>
    <row r="7" spans="1:12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</row>
    <row r="8" spans="1:12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</row>
    <row r="9" spans="1:12">
      <c r="A9" t="s">
        <v>334</v>
      </c>
      <c r="B9" s="3">
        <v>43105</v>
      </c>
      <c r="C9" t="s">
        <v>75</v>
      </c>
      <c r="D9" t="s">
        <v>67</v>
      </c>
      <c r="E9" t="s">
        <v>14</v>
      </c>
      <c r="F9">
        <v>250</v>
      </c>
      <c r="G9">
        <v>2</v>
      </c>
      <c r="H9" t="s">
        <v>59</v>
      </c>
    </row>
    <row r="10" spans="1:12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</row>
    <row r="11" spans="1:12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</row>
    <row r="12" spans="1:12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</row>
    <row r="13" spans="1:12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</row>
    <row r="14" spans="1:12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</row>
    <row r="15" spans="1:12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</row>
    <row r="16" spans="1:12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</row>
    <row r="17" spans="1:8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</row>
    <row r="18" spans="1:8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</row>
    <row r="19" spans="1:8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</row>
    <row r="20" spans="1:8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</row>
    <row r="21" spans="1:8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</row>
    <row r="22" spans="1:8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</row>
    <row r="23" spans="1:8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</row>
    <row r="24" spans="1:8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</row>
    <row r="25" spans="1:8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</row>
    <row r="26" spans="1:8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</row>
    <row r="27" spans="1:8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</row>
    <row r="28" spans="1:8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</row>
    <row r="29" spans="1:8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</row>
    <row r="30" spans="1:8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</row>
    <row r="31" spans="1:8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</row>
    <row r="32" spans="1:8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</row>
    <row r="33" spans="1:8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</row>
    <row r="34" spans="1:8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</row>
    <row r="35" spans="1:8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</row>
    <row r="36" spans="1:8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</row>
    <row r="37" spans="1:8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</row>
    <row r="38" spans="1:8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</row>
    <row r="39" spans="1:8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</row>
    <row r="40" spans="1:8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</row>
    <row r="41" spans="1:8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</row>
    <row r="42" spans="1:8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</row>
    <row r="43" spans="1:8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</row>
    <row r="44" spans="1:8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</row>
    <row r="45" spans="1:8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</row>
    <row r="46" spans="1:8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</row>
    <row r="47" spans="1:8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</row>
    <row r="48" spans="1:8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</row>
    <row r="49" spans="1:8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</row>
    <row r="50" spans="1:8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</row>
    <row r="51" spans="1:8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</row>
    <row r="52" spans="1:8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</row>
    <row r="53" spans="1:8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</row>
    <row r="54" spans="1:8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</row>
    <row r="55" spans="1:8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</row>
    <row r="56" spans="1:8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</row>
    <row r="57" spans="1:8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</row>
    <row r="58" spans="1:8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</row>
    <row r="59" spans="1:8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</row>
    <row r="60" spans="1:8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</row>
    <row r="61" spans="1:8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</row>
    <row r="62" spans="1:8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</row>
    <row r="63" spans="1:8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</row>
    <row r="64" spans="1:8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</row>
    <row r="65" spans="1:8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</row>
    <row r="66" spans="1:8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</row>
    <row r="67" spans="1:8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</row>
    <row r="68" spans="1:8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</row>
    <row r="69" spans="1:8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</row>
    <row r="70" spans="1:8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</row>
    <row r="71" spans="1:8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</row>
    <row r="72" spans="1:8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</row>
    <row r="73" spans="1:8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</row>
    <row r="74" spans="1:8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</row>
    <row r="75" spans="1:8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</row>
    <row r="76" spans="1:8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</row>
    <row r="77" spans="1:8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</row>
    <row r="78" spans="1:8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</row>
    <row r="79" spans="1:8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</row>
    <row r="80" spans="1:8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</row>
    <row r="81" spans="1:8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</row>
    <row r="82" spans="1:8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</row>
    <row r="83" spans="1:8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</row>
    <row r="84" spans="1:8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</row>
    <row r="85" spans="1:8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</row>
    <row r="86" spans="1:8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</row>
    <row r="87" spans="1:8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</row>
    <row r="88" spans="1:8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</row>
    <row r="89" spans="1:8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</row>
    <row r="90" spans="1:8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</row>
    <row r="91" spans="1:8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</row>
    <row r="92" spans="1:8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</row>
    <row r="93" spans="1:8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</row>
    <row r="94" spans="1:8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</row>
    <row r="95" spans="1:8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</row>
    <row r="96" spans="1:8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</row>
    <row r="97" spans="1:8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</row>
    <row r="98" spans="1:8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</row>
    <row r="99" spans="1:8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</row>
    <row r="100" spans="1:8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</row>
    <row r="101" spans="1:8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</row>
    <row r="102" spans="1:8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</row>
    <row r="103" spans="1:8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</row>
    <row r="104" spans="1:8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</row>
    <row r="105" spans="1:8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</row>
    <row r="106" spans="1:8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</row>
    <row r="107" spans="1:8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</row>
    <row r="108" spans="1:8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</row>
    <row r="109" spans="1:8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</row>
    <row r="110" spans="1:8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</row>
    <row r="111" spans="1:8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</row>
    <row r="112" spans="1:8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</row>
    <row r="113" spans="1:8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</row>
    <row r="114" spans="1:8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</row>
    <row r="115" spans="1:8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</row>
    <row r="116" spans="1:8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</row>
    <row r="117" spans="1:8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</row>
    <row r="118" spans="1:8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</row>
    <row r="119" spans="1:8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</row>
    <row r="120" spans="1:8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</row>
    <row r="121" spans="1:8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</row>
    <row r="122" spans="1:8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</row>
    <row r="123" spans="1:8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</row>
    <row r="124" spans="1:8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</row>
    <row r="125" spans="1:8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</row>
    <row r="126" spans="1:8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</row>
    <row r="127" spans="1:8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</row>
    <row r="128" spans="1:8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</row>
    <row r="129" spans="1:8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</row>
    <row r="130" spans="1:8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</row>
    <row r="131" spans="1:8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</row>
    <row r="132" spans="1:8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</row>
    <row r="133" spans="1:8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</row>
    <row r="134" spans="1:8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</row>
    <row r="135" spans="1:8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</row>
    <row r="136" spans="1:8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</row>
    <row r="137" spans="1:8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</row>
    <row r="138" spans="1:8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</row>
    <row r="139" spans="1:8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</row>
    <row r="140" spans="1:8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</row>
    <row r="141" spans="1:8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</row>
    <row r="142" spans="1:8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</row>
    <row r="143" spans="1:8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</row>
    <row r="144" spans="1:8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</row>
    <row r="145" spans="1:8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</row>
    <row r="146" spans="1:8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</row>
    <row r="147" spans="1:8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</row>
    <row r="148" spans="1:8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</row>
    <row r="149" spans="1:8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</row>
    <row r="150" spans="1:8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</row>
    <row r="151" spans="1:8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</row>
    <row r="152" spans="1:8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</row>
    <row r="153" spans="1:8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</row>
    <row r="154" spans="1:8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</row>
    <row r="155" spans="1:8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</row>
    <row r="156" spans="1:8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</row>
    <row r="157" spans="1:8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</row>
    <row r="158" spans="1:8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</row>
    <row r="159" spans="1:8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</row>
    <row r="160" spans="1:8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</row>
    <row r="161" spans="1:8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</row>
    <row r="162" spans="1:8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</row>
    <row r="163" spans="1:8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</row>
    <row r="164" spans="1:8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</row>
    <row r="165" spans="1:8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</row>
    <row r="166" spans="1:8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</row>
    <row r="167" spans="1:8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</row>
    <row r="168" spans="1:8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</row>
    <row r="169" spans="1:8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</row>
    <row r="170" spans="1:8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</row>
    <row r="171" spans="1:8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</row>
    <row r="172" spans="1:8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</row>
    <row r="173" spans="1:8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</row>
    <row r="174" spans="1:8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</row>
    <row r="175" spans="1:8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</row>
    <row r="176" spans="1:8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</row>
    <row r="177" spans="1:8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</row>
    <row r="178" spans="1:8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</row>
    <row r="179" spans="1:8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</row>
    <row r="180" spans="1:8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</row>
    <row r="181" spans="1:8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</row>
    <row r="182" spans="1:8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</row>
    <row r="183" spans="1:8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</row>
    <row r="184" spans="1:8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</row>
    <row r="185" spans="1:8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</row>
    <row r="186" spans="1:8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</row>
    <row r="187" spans="1:8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</row>
    <row r="188" spans="1:8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</row>
    <row r="189" spans="1:8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</row>
    <row r="190" spans="1:8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</row>
    <row r="191" spans="1:8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</row>
    <row r="192" spans="1:8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</row>
    <row r="193" spans="1:8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</row>
    <row r="194" spans="1:8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</row>
    <row r="195" spans="1:8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</row>
    <row r="196" spans="1:8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</row>
    <row r="197" spans="1:8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</row>
    <row r="198" spans="1:8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</row>
    <row r="199" spans="1:8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</row>
    <row r="200" spans="1:8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</row>
    <row r="201" spans="1:8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</row>
    <row r="202" spans="1:8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</row>
    <row r="203" spans="1:8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</row>
    <row r="204" spans="1:8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</row>
    <row r="205" spans="1:8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</row>
    <row r="206" spans="1:8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</row>
    <row r="207" spans="1:8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</row>
    <row r="208" spans="1:8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</row>
    <row r="209" spans="1:8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</row>
    <row r="210" spans="1:8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</row>
    <row r="211" spans="1:8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</row>
    <row r="212" spans="1:8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</row>
    <row r="213" spans="1:8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</row>
    <row r="214" spans="1:8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</row>
    <row r="215" spans="1:8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</row>
    <row r="216" spans="1:8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</row>
    <row r="217" spans="1:8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</row>
    <row r="218" spans="1:8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</row>
    <row r="219" spans="1:8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</row>
    <row r="220" spans="1:8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</row>
    <row r="221" spans="1:8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</row>
    <row r="222" spans="1:8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</row>
    <row r="223" spans="1:8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</row>
    <row r="224" spans="1:8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</row>
    <row r="225" spans="1:8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</row>
    <row r="226" spans="1:8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</row>
    <row r="227" spans="1:8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</row>
    <row r="228" spans="1:8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</row>
    <row r="229" spans="1:8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</row>
    <row r="230" spans="1:8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</row>
    <row r="231" spans="1:8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</row>
    <row r="232" spans="1:8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</row>
    <row r="233" spans="1:8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</row>
    <row r="234" spans="1:8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</row>
    <row r="235" spans="1:8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</row>
    <row r="236" spans="1:8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</row>
    <row r="237" spans="1:8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</row>
    <row r="238" spans="1:8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</row>
    <row r="239" spans="1:8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</row>
    <row r="240" spans="1:8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</row>
    <row r="241" spans="1:8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</row>
    <row r="242" spans="1:8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</row>
    <row r="243" spans="1:8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</row>
    <row r="244" spans="1:8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</row>
    <row r="245" spans="1:8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</row>
    <row r="246" spans="1:8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</row>
    <row r="247" spans="1:8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</row>
    <row r="248" spans="1:8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</row>
    <row r="249" spans="1:8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</row>
    <row r="250" spans="1:8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</row>
    <row r="251" spans="1:8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</row>
    <row r="252" spans="1:8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</row>
    <row r="253" spans="1:8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</row>
    <row r="254" spans="1:8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</row>
    <row r="255" spans="1:8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</row>
    <row r="256" spans="1:8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</row>
    <row r="257" spans="1:8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</row>
    <row r="258" spans="1:8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</row>
    <row r="259" spans="1:8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</row>
    <row r="260" spans="1:8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</row>
    <row r="261" spans="1:8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</row>
    <row r="262" spans="1:8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</row>
    <row r="263" spans="1:8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</row>
    <row r="264" spans="1:8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</row>
    <row r="265" spans="1:8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</row>
    <row r="266" spans="1:8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</row>
    <row r="267" spans="1:8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</row>
    <row r="268" spans="1:8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</row>
    <row r="269" spans="1:8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</row>
    <row r="270" spans="1:8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</row>
    <row r="271" spans="1:8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</row>
    <row r="272" spans="1:8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</row>
    <row r="273" spans="1:8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</row>
    <row r="274" spans="1:8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</row>
    <row r="275" spans="1:8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</row>
    <row r="276" spans="1:8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</row>
    <row r="277" spans="1:8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</row>
    <row r="278" spans="1:8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</row>
    <row r="279" spans="1:8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</row>
    <row r="280" spans="1:8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</row>
    <row r="281" spans="1:8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</row>
    <row r="282" spans="1:8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</row>
    <row r="283" spans="1:8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</row>
    <row r="284" spans="1:8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</row>
    <row r="285" spans="1:8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</row>
    <row r="286" spans="1:8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</row>
    <row r="287" spans="1:8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</row>
    <row r="288" spans="1:8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</row>
    <row r="289" spans="1:8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</row>
    <row r="290" spans="1:8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</row>
    <row r="291" spans="1:8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</row>
    <row r="292" spans="1:8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</row>
    <row r="293" spans="1:8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</row>
    <row r="294" spans="1:8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</row>
    <row r="295" spans="1:8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</row>
    <row r="296" spans="1:8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</row>
    <row r="297" spans="1:8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</row>
    <row r="298" spans="1:8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</row>
    <row r="299" spans="1:8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</row>
    <row r="300" spans="1:8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</row>
    <row r="301" spans="1:8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</row>
    <row r="302" spans="1:8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</row>
    <row r="303" spans="1:8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</row>
    <row r="304" spans="1:8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</row>
    <row r="305" spans="1:8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</row>
    <row r="306" spans="1:8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</row>
    <row r="307" spans="1:8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</row>
    <row r="308" spans="1:8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</row>
    <row r="309" spans="1:8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</row>
    <row r="310" spans="1:8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</row>
    <row r="311" spans="1:8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</row>
    <row r="312" spans="1:8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</row>
    <row r="313" spans="1:8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</row>
    <row r="314" spans="1:8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</row>
    <row r="315" spans="1:8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</row>
    <row r="316" spans="1:8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</row>
    <row r="317" spans="1:8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</row>
    <row r="318" spans="1:8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</row>
    <row r="319" spans="1:8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</row>
    <row r="320" spans="1:8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</row>
    <row r="321" spans="1:8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</row>
    <row r="322" spans="1:8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</row>
    <row r="323" spans="1:8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</row>
    <row r="324" spans="1:8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</row>
    <row r="325" spans="1:8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</row>
    <row r="326" spans="1:8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</row>
    <row r="327" spans="1:8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</row>
    <row r="328" spans="1:8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</row>
    <row r="329" spans="1:8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</row>
    <row r="330" spans="1:8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</row>
    <row r="331" spans="1:8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</row>
    <row r="332" spans="1:8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</row>
    <row r="333" spans="1:8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</row>
    <row r="334" spans="1:8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</row>
    <row r="335" spans="1:8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</row>
    <row r="336" spans="1:8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</row>
    <row r="337" spans="1:8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</row>
    <row r="338" spans="1:8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</row>
    <row r="339" spans="1:8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</row>
    <row r="340" spans="1:8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</row>
    <row r="341" spans="1:8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</row>
    <row r="342" spans="1:8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</row>
    <row r="343" spans="1:8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</row>
    <row r="344" spans="1:8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</row>
    <row r="345" spans="1:8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</row>
    <row r="346" spans="1:8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</row>
    <row r="347" spans="1:8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</row>
    <row r="348" spans="1:8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</row>
    <row r="349" spans="1:8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</row>
    <row r="350" spans="1:8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</row>
    <row r="351" spans="1:8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</row>
    <row r="352" spans="1:8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</row>
    <row r="353" spans="1:8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</row>
    <row r="354" spans="1:8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</row>
    <row r="355" spans="1:8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</row>
    <row r="356" spans="1:8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</row>
    <row r="357" spans="1:8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</row>
    <row r="358" spans="1:8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</row>
    <row r="359" spans="1:8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</row>
    <row r="360" spans="1:8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</row>
    <row r="361" spans="1:8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</row>
    <row r="362" spans="1:8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</row>
    <row r="363" spans="1:8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</row>
    <row r="364" spans="1:8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</row>
    <row r="365" spans="1:8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</row>
    <row r="366" spans="1:8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</row>
    <row r="367" spans="1:8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</row>
    <row r="368" spans="1:8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</row>
    <row r="369" spans="1:8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</row>
    <row r="370" spans="1:8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</row>
    <row r="371" spans="1:8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</row>
    <row r="372" spans="1:8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</row>
    <row r="373" spans="1:8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</row>
    <row r="374" spans="1:8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</row>
    <row r="375" spans="1:8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</row>
    <row r="376" spans="1:8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</row>
    <row r="377" spans="1:8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</row>
    <row r="378" spans="1:8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</row>
    <row r="379" spans="1:8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</row>
    <row r="380" spans="1:8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</row>
    <row r="381" spans="1:8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</row>
    <row r="382" spans="1:8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</row>
    <row r="383" spans="1:8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</row>
    <row r="384" spans="1:8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</row>
    <row r="385" spans="1:8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</row>
    <row r="386" spans="1:8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</row>
    <row r="387" spans="1:8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</row>
    <row r="388" spans="1:8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</row>
    <row r="389" spans="1:8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</row>
    <row r="390" spans="1:8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</row>
    <row r="391" spans="1:8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</row>
    <row r="392" spans="1:8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</row>
    <row r="393" spans="1:8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</row>
    <row r="394" spans="1:8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</row>
    <row r="395" spans="1:8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</row>
    <row r="396" spans="1:8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</row>
    <row r="397" spans="1:8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</row>
    <row r="398" spans="1:8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</row>
    <row r="399" spans="1:8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</row>
    <row r="400" spans="1:8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</row>
    <row r="401" spans="1:8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</row>
    <row r="402" spans="1:8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</row>
    <row r="403" spans="1:8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</row>
    <row r="404" spans="1:8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</row>
    <row r="405" spans="1:8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</row>
    <row r="406" spans="1:8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</row>
    <row r="407" spans="1:8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</row>
    <row r="408" spans="1:8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</row>
    <row r="409" spans="1:8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</row>
    <row r="410" spans="1:8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</row>
    <row r="411" spans="1:8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</row>
    <row r="412" spans="1:8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</row>
    <row r="413" spans="1:8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</row>
    <row r="414" spans="1:8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</row>
    <row r="415" spans="1:8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</row>
    <row r="416" spans="1:8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</row>
    <row r="417" spans="1:8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</row>
    <row r="418" spans="1:8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</row>
    <row r="419" spans="1:8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</row>
    <row r="420" spans="1:8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</row>
    <row r="421" spans="1:8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</row>
    <row r="422" spans="1:8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</row>
    <row r="423" spans="1:8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</row>
    <row r="424" spans="1:8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</row>
    <row r="425" spans="1:8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</row>
    <row r="426" spans="1:8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</row>
    <row r="427" spans="1:8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</row>
    <row r="428" spans="1:8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</row>
    <row r="429" spans="1:8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</row>
    <row r="430" spans="1:8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</row>
    <row r="431" spans="1:8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</row>
    <row r="432" spans="1:8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</row>
    <row r="433" spans="1:8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</row>
    <row r="434" spans="1:8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</row>
    <row r="435" spans="1:8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979F-4753-429B-AC7C-C3F2C385C51B}">
  <sheetPr>
    <tabColor theme="5" tint="0.39997558519241921"/>
  </sheetPr>
  <dimension ref="A1:E5"/>
  <sheetViews>
    <sheetView zoomScale="150" zoomScaleNormal="150" workbookViewId="0">
      <selection activeCell="D6" sqref="D6"/>
    </sheetView>
  </sheetViews>
  <sheetFormatPr defaultRowHeight="14.5"/>
  <cols>
    <col min="3" max="3" width="18.7265625" customWidth="1"/>
    <col min="5" max="5" width="11" bestFit="1" customWidth="1"/>
  </cols>
  <sheetData>
    <row r="1" spans="1:5">
      <c r="A1" s="22" t="s">
        <v>52</v>
      </c>
      <c r="B1" s="22" t="s">
        <v>80</v>
      </c>
      <c r="C1" s="22" t="s">
        <v>34</v>
      </c>
      <c r="D1" s="22" t="s">
        <v>762</v>
      </c>
      <c r="E1" s="22" t="s">
        <v>763</v>
      </c>
    </row>
    <row r="2" spans="1:5">
      <c r="A2" t="s">
        <v>61</v>
      </c>
      <c r="B2">
        <v>25</v>
      </c>
      <c r="C2" t="s">
        <v>81</v>
      </c>
      <c r="D2" t="s">
        <v>127</v>
      </c>
      <c r="E2" s="3">
        <v>42503</v>
      </c>
    </row>
    <row r="3" spans="1:5">
      <c r="A3" t="s">
        <v>57</v>
      </c>
      <c r="B3">
        <v>30</v>
      </c>
      <c r="C3" t="s">
        <v>82</v>
      </c>
      <c r="D3" t="s">
        <v>764</v>
      </c>
      <c r="E3" s="3">
        <v>42738</v>
      </c>
    </row>
    <row r="4" spans="1:5">
      <c r="A4" t="s">
        <v>69</v>
      </c>
      <c r="B4">
        <v>35</v>
      </c>
      <c r="C4" t="s">
        <v>83</v>
      </c>
      <c r="D4" t="s">
        <v>765</v>
      </c>
      <c r="E4" s="3">
        <v>42771</v>
      </c>
    </row>
    <row r="5" spans="1:5">
      <c r="A5" t="s">
        <v>67</v>
      </c>
      <c r="B5">
        <v>40</v>
      </c>
      <c r="C5" t="s">
        <v>84</v>
      </c>
      <c r="D5" t="s">
        <v>766</v>
      </c>
      <c r="E5" s="3">
        <v>42834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E065-A030-4D7A-B251-39B8AA94A68A}">
  <dimension ref="B1:L9"/>
  <sheetViews>
    <sheetView zoomScale="150" zoomScaleNormal="150" workbookViewId="0">
      <selection activeCell="L5" sqref="L5"/>
    </sheetView>
  </sheetViews>
  <sheetFormatPr defaultRowHeight="14.5"/>
  <cols>
    <col min="5" max="5" width="11" customWidth="1"/>
    <col min="6" max="6" width="21.453125" bestFit="1" customWidth="1"/>
    <col min="8" max="10" width="8.7265625" style="99"/>
    <col min="11" max="11" width="10.7265625" bestFit="1" customWidth="1"/>
  </cols>
  <sheetData>
    <row r="1" spans="2:12">
      <c r="B1" t="s">
        <v>151</v>
      </c>
      <c r="F1" s="20" t="s">
        <v>830</v>
      </c>
      <c r="K1" s="102" t="s">
        <v>904</v>
      </c>
      <c r="L1" s="101" t="s">
        <v>910</v>
      </c>
    </row>
    <row r="2" spans="2:12">
      <c r="B2" s="12">
        <v>5</v>
      </c>
      <c r="E2" t="s">
        <v>289</v>
      </c>
      <c r="L2" t="s">
        <v>1149</v>
      </c>
    </row>
    <row r="3" spans="2:12">
      <c r="B3" s="12"/>
      <c r="E3" t="s">
        <v>801</v>
      </c>
      <c r="L3" t="s">
        <v>1150</v>
      </c>
    </row>
    <row r="4" spans="2:12">
      <c r="B4" s="12">
        <v>3</v>
      </c>
      <c r="E4" t="s">
        <v>802</v>
      </c>
      <c r="G4" t="s">
        <v>1136</v>
      </c>
      <c r="L4" t="s">
        <v>1151</v>
      </c>
    </row>
    <row r="5" spans="2:12">
      <c r="B5" s="12" t="s">
        <v>805</v>
      </c>
      <c r="E5" t="s">
        <v>803</v>
      </c>
      <c r="G5" t="s">
        <v>1137</v>
      </c>
    </row>
    <row r="6" spans="2:12">
      <c r="B6" s="12">
        <v>10</v>
      </c>
      <c r="E6" t="s">
        <v>804</v>
      </c>
    </row>
    <row r="7" spans="2:12">
      <c r="B7" s="12">
        <v>1</v>
      </c>
    </row>
    <row r="9" spans="2:12">
      <c r="E9" s="2" t="s">
        <v>820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5"/>
  <sheetViews>
    <sheetView zoomScale="130" zoomScaleNormal="130" workbookViewId="0">
      <selection activeCell="H2" sqref="H2"/>
    </sheetView>
  </sheetViews>
  <sheetFormatPr defaultRowHeight="14.5"/>
  <cols>
    <col min="2" max="2" width="10" bestFit="1" customWidth="1"/>
    <col min="8" max="8" width="10.81640625" bestFit="1" customWidth="1"/>
  </cols>
  <sheetData>
    <row r="1" spans="1:9">
      <c r="A1" t="s">
        <v>193</v>
      </c>
      <c r="B1" t="s">
        <v>194</v>
      </c>
      <c r="C1" t="s">
        <v>195</v>
      </c>
      <c r="D1" t="s">
        <v>811</v>
      </c>
      <c r="H1" s="102" t="s">
        <v>904</v>
      </c>
      <c r="I1" s="101" t="s">
        <v>910</v>
      </c>
    </row>
    <row r="2" spans="1:9">
      <c r="A2" t="s">
        <v>18</v>
      </c>
      <c r="B2">
        <v>50</v>
      </c>
      <c r="C2">
        <v>30</v>
      </c>
      <c r="D2" s="15">
        <v>0.7</v>
      </c>
      <c r="H2" s="99"/>
      <c r="I2" s="99" t="s">
        <v>1015</v>
      </c>
    </row>
    <row r="3" spans="1:9">
      <c r="A3" t="s">
        <v>19</v>
      </c>
      <c r="B3">
        <v>65</v>
      </c>
      <c r="C3">
        <v>50</v>
      </c>
      <c r="D3" s="15">
        <v>0.6</v>
      </c>
      <c r="I3" t="s">
        <v>1016</v>
      </c>
    </row>
    <row r="4" spans="1:9">
      <c r="A4" t="s">
        <v>20</v>
      </c>
      <c r="B4">
        <v>90</v>
      </c>
      <c r="C4">
        <v>40</v>
      </c>
      <c r="D4" s="15">
        <v>0.8</v>
      </c>
      <c r="I4" t="s">
        <v>1017</v>
      </c>
    </row>
    <row r="5" spans="1:9">
      <c r="A5" t="s">
        <v>21</v>
      </c>
      <c r="B5">
        <v>85</v>
      </c>
      <c r="C5">
        <v>60</v>
      </c>
      <c r="D5" s="15">
        <v>0.65</v>
      </c>
      <c r="I5" t="s">
        <v>1028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478A-6FE7-491F-A8AB-52D7E5D480DA}">
  <dimension ref="A1:H5"/>
  <sheetViews>
    <sheetView zoomScale="140" zoomScaleNormal="140" workbookViewId="0">
      <selection activeCell="H2" sqref="H2"/>
    </sheetView>
  </sheetViews>
  <sheetFormatPr defaultRowHeight="14.5"/>
  <cols>
    <col min="2" max="2" width="10" bestFit="1" customWidth="1"/>
    <col min="7" max="7" width="10.7265625" bestFit="1" customWidth="1"/>
  </cols>
  <sheetData>
    <row r="1" spans="1:8">
      <c r="A1" t="s">
        <v>193</v>
      </c>
      <c r="B1" s="12" t="s">
        <v>791</v>
      </c>
      <c r="C1" s="12" t="s">
        <v>792</v>
      </c>
      <c r="G1" s="102" t="s">
        <v>904</v>
      </c>
      <c r="H1" s="101" t="s">
        <v>910</v>
      </c>
    </row>
    <row r="2" spans="1:8">
      <c r="A2" t="s">
        <v>18</v>
      </c>
      <c r="B2">
        <v>50</v>
      </c>
      <c r="C2">
        <v>30</v>
      </c>
      <c r="G2" s="99"/>
      <c r="H2" s="99" t="s">
        <v>1018</v>
      </c>
    </row>
    <row r="3" spans="1:8">
      <c r="A3" t="s">
        <v>19</v>
      </c>
      <c r="B3">
        <v>65</v>
      </c>
      <c r="C3">
        <v>50</v>
      </c>
      <c r="H3" t="s">
        <v>1029</v>
      </c>
    </row>
    <row r="4" spans="1:8">
      <c r="A4" t="s">
        <v>20</v>
      </c>
      <c r="B4">
        <v>90</v>
      </c>
      <c r="C4">
        <v>40</v>
      </c>
    </row>
    <row r="5" spans="1:8">
      <c r="A5" t="s">
        <v>21</v>
      </c>
      <c r="B5">
        <v>85</v>
      </c>
      <c r="C5">
        <v>60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6166-A982-4E8A-8410-4D0F13011019}">
  <dimension ref="A1:H5"/>
  <sheetViews>
    <sheetView zoomScale="170" zoomScaleNormal="170" workbookViewId="0">
      <selection activeCell="H2" sqref="H2"/>
    </sheetView>
  </sheetViews>
  <sheetFormatPr defaultRowHeight="14.5"/>
  <cols>
    <col min="2" max="2" width="10" bestFit="1" customWidth="1"/>
    <col min="7" max="7" width="10.7265625" bestFit="1" customWidth="1"/>
  </cols>
  <sheetData>
    <row r="1" spans="1:8">
      <c r="A1" t="s">
        <v>193</v>
      </c>
      <c r="B1" s="12" t="s">
        <v>812</v>
      </c>
      <c r="G1" s="102" t="s">
        <v>904</v>
      </c>
      <c r="H1" s="101" t="s">
        <v>910</v>
      </c>
    </row>
    <row r="2" spans="1:8">
      <c r="A2" t="s">
        <v>18</v>
      </c>
      <c r="B2">
        <v>50</v>
      </c>
      <c r="G2" s="99"/>
      <c r="H2" s="99" t="s">
        <v>1019</v>
      </c>
    </row>
    <row r="3" spans="1:8">
      <c r="A3" t="s">
        <v>19</v>
      </c>
      <c r="B3">
        <v>65</v>
      </c>
    </row>
    <row r="4" spans="1:8">
      <c r="A4" t="s">
        <v>20</v>
      </c>
      <c r="B4">
        <v>90</v>
      </c>
    </row>
    <row r="5" spans="1:8">
      <c r="A5" t="s">
        <v>21</v>
      </c>
      <c r="B5">
        <v>85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3"/>
  <sheetViews>
    <sheetView zoomScale="140" zoomScaleNormal="140" workbookViewId="0">
      <selection activeCell="H2" sqref="H2"/>
    </sheetView>
  </sheetViews>
  <sheetFormatPr defaultRowHeight="14.5"/>
  <cols>
    <col min="2" max="2" width="12.54296875" customWidth="1"/>
    <col min="3" max="3" width="20" customWidth="1"/>
    <col min="6" max="6" width="10.7265625" bestFit="1" customWidth="1"/>
  </cols>
  <sheetData>
    <row r="1" spans="1:7">
      <c r="A1" t="s">
        <v>196</v>
      </c>
      <c r="B1" t="s">
        <v>13</v>
      </c>
      <c r="C1" t="s">
        <v>211</v>
      </c>
      <c r="F1" s="102" t="s">
        <v>904</v>
      </c>
      <c r="G1" s="101" t="s">
        <v>910</v>
      </c>
    </row>
    <row r="2" spans="1:7">
      <c r="A2" t="s">
        <v>197</v>
      </c>
      <c r="B2">
        <v>100</v>
      </c>
      <c r="C2" t="s">
        <v>209</v>
      </c>
      <c r="F2" s="99"/>
      <c r="G2" s="99" t="s">
        <v>1020</v>
      </c>
    </row>
    <row r="3" spans="1:7">
      <c r="A3" t="s">
        <v>198</v>
      </c>
      <c r="B3">
        <v>150</v>
      </c>
      <c r="C3" t="s">
        <v>209</v>
      </c>
    </row>
    <row r="4" spans="1:7">
      <c r="A4" t="s">
        <v>199</v>
      </c>
      <c r="B4">
        <v>180</v>
      </c>
      <c r="C4" t="s">
        <v>209</v>
      </c>
    </row>
    <row r="5" spans="1:7">
      <c r="A5" t="s">
        <v>200</v>
      </c>
      <c r="B5">
        <v>200</v>
      </c>
      <c r="C5" t="s">
        <v>209</v>
      </c>
    </row>
    <row r="6" spans="1:7">
      <c r="A6" t="s">
        <v>201</v>
      </c>
      <c r="B6">
        <v>220</v>
      </c>
      <c r="C6" t="s">
        <v>209</v>
      </c>
    </row>
    <row r="7" spans="1:7">
      <c r="A7" t="s">
        <v>202</v>
      </c>
      <c r="B7">
        <v>250</v>
      </c>
      <c r="C7" t="s">
        <v>209</v>
      </c>
    </row>
    <row r="8" spans="1:7">
      <c r="A8" t="s">
        <v>203</v>
      </c>
      <c r="B8">
        <v>270</v>
      </c>
      <c r="C8" t="s">
        <v>209</v>
      </c>
    </row>
    <row r="9" spans="1:7">
      <c r="A9" t="s">
        <v>204</v>
      </c>
      <c r="B9">
        <v>260</v>
      </c>
      <c r="C9" t="s">
        <v>210</v>
      </c>
    </row>
    <row r="10" spans="1:7">
      <c r="A10" t="s">
        <v>205</v>
      </c>
      <c r="B10">
        <v>280</v>
      </c>
      <c r="C10" t="s">
        <v>210</v>
      </c>
    </row>
    <row r="11" spans="1:7">
      <c r="A11" t="s">
        <v>206</v>
      </c>
      <c r="B11">
        <v>300</v>
      </c>
      <c r="C11" t="s">
        <v>210</v>
      </c>
    </row>
    <row r="12" spans="1:7">
      <c r="A12" t="s">
        <v>207</v>
      </c>
      <c r="B12">
        <v>320</v>
      </c>
      <c r="C12" t="s">
        <v>210</v>
      </c>
    </row>
    <row r="13" spans="1:7">
      <c r="A13" t="s">
        <v>208</v>
      </c>
      <c r="B13">
        <v>350</v>
      </c>
      <c r="C13" t="s">
        <v>210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C7"/>
  <sheetViews>
    <sheetView zoomScale="120" zoomScaleNormal="120" workbookViewId="0">
      <selection activeCell="B8" sqref="B8"/>
    </sheetView>
  </sheetViews>
  <sheetFormatPr defaultRowHeight="14.5"/>
  <cols>
    <col min="1" max="1" width="5" bestFit="1" customWidth="1"/>
    <col min="2" max="2" width="50.54296875" bestFit="1" customWidth="1"/>
    <col min="3" max="3" width="16.453125" customWidth="1"/>
    <col min="4" max="4" width="6.26953125" customWidth="1"/>
  </cols>
  <sheetData>
    <row r="1" spans="1:3" ht="21">
      <c r="A1" s="14" t="s">
        <v>163</v>
      </c>
    </row>
    <row r="2" spans="1:3">
      <c r="A2" s="1" t="s">
        <v>157</v>
      </c>
      <c r="B2" t="s">
        <v>137</v>
      </c>
    </row>
    <row r="3" spans="1:3">
      <c r="A3" s="1" t="s">
        <v>158</v>
      </c>
      <c r="B3" t="s">
        <v>784</v>
      </c>
    </row>
    <row r="4" spans="1:3">
      <c r="A4" s="1" t="s">
        <v>159</v>
      </c>
      <c r="B4" t="s">
        <v>138</v>
      </c>
    </row>
    <row r="5" spans="1:3">
      <c r="A5" s="1" t="s">
        <v>160</v>
      </c>
      <c r="B5" s="63" t="s">
        <v>785</v>
      </c>
      <c r="C5" t="s">
        <v>139</v>
      </c>
    </row>
    <row r="6" spans="1:3">
      <c r="A6" s="1" t="s">
        <v>161</v>
      </c>
      <c r="B6" t="s">
        <v>140</v>
      </c>
      <c r="C6" t="s">
        <v>47</v>
      </c>
    </row>
    <row r="7" spans="1:3">
      <c r="A7" s="1" t="s">
        <v>162</v>
      </c>
      <c r="B7" t="s">
        <v>1067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N435"/>
  <sheetViews>
    <sheetView workbookViewId="0">
      <selection activeCell="L1" sqref="L1:M2"/>
    </sheetView>
  </sheetViews>
  <sheetFormatPr defaultRowHeight="14.5"/>
  <cols>
    <col min="1" max="1" width="8.1796875" style="43" bestFit="1" customWidth="1"/>
    <col min="2" max="2" width="10.7265625" bestFit="1" customWidth="1"/>
    <col min="3" max="3" width="10.453125" customWidth="1"/>
    <col min="4" max="4" width="8.54296875" customWidth="1"/>
    <col min="5" max="5" width="8.453125" bestFit="1" customWidth="1"/>
    <col min="6" max="6" width="11.7265625" bestFit="1" customWidth="1"/>
    <col min="7" max="7" width="10.453125" bestFit="1" customWidth="1"/>
    <col min="8" max="8" width="15.453125" bestFit="1" customWidth="1"/>
    <col min="11" max="11" width="5.90625" customWidth="1"/>
    <col min="12" max="12" width="10.7265625" bestFit="1" customWidth="1"/>
  </cols>
  <sheetData>
    <row r="1" spans="1:14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  <c r="L1" s="102" t="s">
        <v>904</v>
      </c>
      <c r="M1" s="101" t="s">
        <v>910</v>
      </c>
    </row>
    <row r="2" spans="1:14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  <c r="L2" s="99"/>
      <c r="M2" t="s">
        <v>1022</v>
      </c>
    </row>
    <row r="3" spans="1:14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  <c r="M3" s="99" t="s">
        <v>1021</v>
      </c>
    </row>
    <row r="4" spans="1:14">
      <c r="A4" t="s">
        <v>329</v>
      </c>
      <c r="B4" s="3">
        <v>43102</v>
      </c>
      <c r="C4" t="s">
        <v>827</v>
      </c>
      <c r="D4" t="s">
        <v>57</v>
      </c>
      <c r="E4" t="s">
        <v>58</v>
      </c>
      <c r="F4">
        <v>399</v>
      </c>
      <c r="G4">
        <v>3</v>
      </c>
      <c r="H4" t="s">
        <v>59</v>
      </c>
      <c r="M4" t="s">
        <v>1023</v>
      </c>
    </row>
    <row r="5" spans="1:14">
      <c r="A5" t="s">
        <v>330</v>
      </c>
      <c r="B5" s="3">
        <v>43104</v>
      </c>
      <c r="C5" t="s">
        <v>828</v>
      </c>
      <c r="D5" t="s">
        <v>61</v>
      </c>
      <c r="E5" t="s">
        <v>62</v>
      </c>
      <c r="F5">
        <v>90</v>
      </c>
      <c r="G5">
        <v>4</v>
      </c>
      <c r="H5" t="s">
        <v>59</v>
      </c>
      <c r="N5" t="s">
        <v>1024</v>
      </c>
    </row>
    <row r="6" spans="1:14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  <c r="N6" t="s">
        <v>1025</v>
      </c>
    </row>
    <row r="7" spans="1:14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  <c r="M7" t="s">
        <v>1026</v>
      </c>
    </row>
    <row r="8" spans="1:14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  <c r="N8" t="s">
        <v>1027</v>
      </c>
    </row>
    <row r="9" spans="1:14">
      <c r="A9" t="s">
        <v>334</v>
      </c>
      <c r="B9" s="3">
        <v>43105</v>
      </c>
      <c r="C9" t="s">
        <v>829</v>
      </c>
      <c r="D9" t="s">
        <v>67</v>
      </c>
      <c r="E9" t="s">
        <v>14</v>
      </c>
      <c r="F9">
        <v>250</v>
      </c>
      <c r="G9">
        <v>2</v>
      </c>
      <c r="H9" t="s">
        <v>59</v>
      </c>
    </row>
    <row r="10" spans="1:14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</row>
    <row r="11" spans="1:14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</row>
    <row r="12" spans="1:14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</row>
    <row r="13" spans="1:14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</row>
    <row r="14" spans="1:14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</row>
    <row r="15" spans="1:14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</row>
    <row r="16" spans="1:14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</row>
    <row r="17" spans="1:8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</row>
    <row r="18" spans="1:8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</row>
    <row r="19" spans="1:8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</row>
    <row r="20" spans="1:8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</row>
    <row r="21" spans="1:8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</row>
    <row r="22" spans="1:8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</row>
    <row r="23" spans="1:8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</row>
    <row r="24" spans="1:8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</row>
    <row r="25" spans="1:8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</row>
    <row r="26" spans="1:8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</row>
    <row r="27" spans="1:8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</row>
    <row r="28" spans="1:8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</row>
    <row r="29" spans="1:8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</row>
    <row r="30" spans="1:8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</row>
    <row r="31" spans="1:8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</row>
    <row r="32" spans="1:8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</row>
    <row r="33" spans="1:8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</row>
    <row r="34" spans="1:8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</row>
    <row r="35" spans="1:8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</row>
    <row r="36" spans="1:8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</row>
    <row r="37" spans="1:8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</row>
    <row r="38" spans="1:8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</row>
    <row r="39" spans="1:8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</row>
    <row r="40" spans="1:8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</row>
    <row r="41" spans="1:8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</row>
    <row r="42" spans="1:8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</row>
    <row r="43" spans="1:8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</row>
    <row r="44" spans="1:8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</row>
    <row r="45" spans="1:8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</row>
    <row r="46" spans="1:8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</row>
    <row r="47" spans="1:8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</row>
    <row r="48" spans="1:8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</row>
    <row r="49" spans="1:8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</row>
    <row r="50" spans="1:8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</row>
    <row r="51" spans="1:8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</row>
    <row r="52" spans="1:8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</row>
    <row r="53" spans="1:8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</row>
    <row r="54" spans="1:8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</row>
    <row r="55" spans="1:8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</row>
    <row r="56" spans="1:8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</row>
    <row r="57" spans="1:8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</row>
    <row r="58" spans="1:8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</row>
    <row r="59" spans="1:8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</row>
    <row r="60" spans="1:8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</row>
    <row r="61" spans="1:8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</row>
    <row r="62" spans="1:8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</row>
    <row r="63" spans="1:8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</row>
    <row r="64" spans="1:8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</row>
    <row r="65" spans="1:8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</row>
    <row r="66" spans="1:8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</row>
    <row r="67" spans="1:8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</row>
    <row r="68" spans="1:8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</row>
    <row r="69" spans="1:8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</row>
    <row r="70" spans="1:8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</row>
    <row r="71" spans="1:8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</row>
    <row r="72" spans="1:8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</row>
    <row r="73" spans="1:8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</row>
    <row r="74" spans="1:8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</row>
    <row r="75" spans="1:8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</row>
    <row r="76" spans="1:8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</row>
    <row r="77" spans="1:8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</row>
    <row r="78" spans="1:8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</row>
    <row r="79" spans="1:8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</row>
    <row r="80" spans="1:8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</row>
    <row r="81" spans="1:8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</row>
    <row r="82" spans="1:8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</row>
    <row r="83" spans="1:8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</row>
    <row r="84" spans="1:8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</row>
    <row r="85" spans="1:8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</row>
    <row r="86" spans="1:8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</row>
    <row r="87" spans="1:8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</row>
    <row r="88" spans="1:8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</row>
    <row r="89" spans="1:8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</row>
    <row r="90" spans="1:8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</row>
    <row r="91" spans="1:8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</row>
    <row r="92" spans="1:8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</row>
    <row r="93" spans="1:8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</row>
    <row r="94" spans="1:8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</row>
    <row r="95" spans="1:8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</row>
    <row r="96" spans="1:8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</row>
    <row r="97" spans="1:8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</row>
    <row r="98" spans="1:8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</row>
    <row r="99" spans="1:8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</row>
    <row r="100" spans="1:8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</row>
    <row r="101" spans="1:8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</row>
    <row r="102" spans="1:8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</row>
    <row r="103" spans="1:8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</row>
    <row r="104" spans="1:8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</row>
    <row r="105" spans="1:8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</row>
    <row r="106" spans="1:8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</row>
    <row r="107" spans="1:8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</row>
    <row r="108" spans="1:8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</row>
    <row r="109" spans="1:8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</row>
    <row r="110" spans="1:8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</row>
    <row r="111" spans="1:8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</row>
    <row r="112" spans="1:8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</row>
    <row r="113" spans="1:8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</row>
    <row r="114" spans="1:8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</row>
    <row r="115" spans="1:8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</row>
    <row r="116" spans="1:8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</row>
    <row r="117" spans="1:8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</row>
    <row r="118" spans="1:8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</row>
    <row r="119" spans="1:8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</row>
    <row r="120" spans="1:8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</row>
    <row r="121" spans="1:8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</row>
    <row r="122" spans="1:8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</row>
    <row r="123" spans="1:8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</row>
    <row r="124" spans="1:8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</row>
    <row r="125" spans="1:8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</row>
    <row r="126" spans="1:8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</row>
    <row r="127" spans="1:8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</row>
    <row r="128" spans="1:8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</row>
    <row r="129" spans="1:8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</row>
    <row r="130" spans="1:8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</row>
    <row r="131" spans="1:8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</row>
    <row r="132" spans="1:8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</row>
    <row r="133" spans="1:8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</row>
    <row r="134" spans="1:8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</row>
    <row r="135" spans="1:8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</row>
    <row r="136" spans="1:8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</row>
    <row r="137" spans="1:8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</row>
    <row r="138" spans="1:8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</row>
    <row r="139" spans="1:8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</row>
    <row r="140" spans="1:8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</row>
    <row r="141" spans="1:8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</row>
    <row r="142" spans="1:8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</row>
    <row r="143" spans="1:8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</row>
    <row r="144" spans="1:8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</row>
    <row r="145" spans="1:8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</row>
    <row r="146" spans="1:8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</row>
    <row r="147" spans="1:8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</row>
    <row r="148" spans="1:8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</row>
    <row r="149" spans="1:8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</row>
    <row r="150" spans="1:8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</row>
    <row r="151" spans="1:8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</row>
    <row r="152" spans="1:8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</row>
    <row r="153" spans="1:8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</row>
    <row r="154" spans="1:8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</row>
    <row r="155" spans="1:8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</row>
    <row r="156" spans="1:8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</row>
    <row r="157" spans="1:8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</row>
    <row r="158" spans="1:8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</row>
    <row r="159" spans="1:8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</row>
    <row r="160" spans="1:8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</row>
    <row r="161" spans="1:8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</row>
    <row r="162" spans="1:8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</row>
    <row r="163" spans="1:8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</row>
    <row r="164" spans="1:8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</row>
    <row r="165" spans="1:8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</row>
    <row r="166" spans="1:8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</row>
    <row r="167" spans="1:8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</row>
    <row r="168" spans="1:8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</row>
    <row r="169" spans="1:8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</row>
    <row r="170" spans="1:8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</row>
    <row r="171" spans="1:8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</row>
    <row r="172" spans="1:8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</row>
    <row r="173" spans="1:8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</row>
    <row r="174" spans="1:8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</row>
    <row r="175" spans="1:8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</row>
    <row r="176" spans="1:8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</row>
    <row r="177" spans="1:8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</row>
    <row r="178" spans="1:8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</row>
    <row r="179" spans="1:8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</row>
    <row r="180" spans="1:8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</row>
    <row r="181" spans="1:8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</row>
    <row r="182" spans="1:8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</row>
    <row r="183" spans="1:8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</row>
    <row r="184" spans="1:8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</row>
    <row r="185" spans="1:8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</row>
    <row r="186" spans="1:8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</row>
    <row r="187" spans="1:8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</row>
    <row r="188" spans="1:8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</row>
    <row r="189" spans="1:8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</row>
    <row r="190" spans="1:8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</row>
    <row r="191" spans="1:8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</row>
    <row r="192" spans="1:8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</row>
    <row r="193" spans="1:8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</row>
    <row r="194" spans="1:8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</row>
    <row r="195" spans="1:8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</row>
    <row r="196" spans="1:8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</row>
    <row r="197" spans="1:8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</row>
    <row r="198" spans="1:8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</row>
    <row r="199" spans="1:8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</row>
    <row r="200" spans="1:8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</row>
    <row r="201" spans="1:8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</row>
    <row r="202" spans="1:8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</row>
    <row r="203" spans="1:8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</row>
    <row r="204" spans="1:8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</row>
    <row r="205" spans="1:8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</row>
    <row r="206" spans="1:8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</row>
    <row r="207" spans="1:8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</row>
    <row r="208" spans="1:8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</row>
    <row r="209" spans="1:8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</row>
    <row r="210" spans="1:8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</row>
    <row r="211" spans="1:8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</row>
    <row r="212" spans="1:8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</row>
    <row r="213" spans="1:8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</row>
    <row r="214" spans="1:8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</row>
    <row r="215" spans="1:8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</row>
    <row r="216" spans="1:8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</row>
    <row r="217" spans="1:8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</row>
    <row r="218" spans="1:8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</row>
    <row r="219" spans="1:8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</row>
    <row r="220" spans="1:8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</row>
    <row r="221" spans="1:8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</row>
    <row r="222" spans="1:8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</row>
    <row r="223" spans="1:8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</row>
    <row r="224" spans="1:8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</row>
    <row r="225" spans="1:8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</row>
    <row r="226" spans="1:8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</row>
    <row r="227" spans="1:8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</row>
    <row r="228" spans="1:8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</row>
    <row r="229" spans="1:8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</row>
    <row r="230" spans="1:8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</row>
    <row r="231" spans="1:8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</row>
    <row r="232" spans="1:8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</row>
    <row r="233" spans="1:8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</row>
    <row r="234" spans="1:8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</row>
    <row r="235" spans="1:8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</row>
    <row r="236" spans="1:8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</row>
    <row r="237" spans="1:8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</row>
    <row r="238" spans="1:8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</row>
    <row r="239" spans="1:8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</row>
    <row r="240" spans="1:8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</row>
    <row r="241" spans="1:8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</row>
    <row r="242" spans="1:8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</row>
    <row r="243" spans="1:8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</row>
    <row r="244" spans="1:8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</row>
    <row r="245" spans="1:8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</row>
    <row r="246" spans="1:8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</row>
    <row r="247" spans="1:8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</row>
    <row r="248" spans="1:8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</row>
    <row r="249" spans="1:8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</row>
    <row r="250" spans="1:8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</row>
    <row r="251" spans="1:8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</row>
    <row r="252" spans="1:8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</row>
    <row r="253" spans="1:8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</row>
    <row r="254" spans="1:8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</row>
    <row r="255" spans="1:8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</row>
    <row r="256" spans="1:8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</row>
    <row r="257" spans="1:8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</row>
    <row r="258" spans="1:8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</row>
    <row r="259" spans="1:8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</row>
    <row r="260" spans="1:8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</row>
    <row r="261" spans="1:8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</row>
    <row r="262" spans="1:8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</row>
    <row r="263" spans="1:8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</row>
    <row r="264" spans="1:8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</row>
    <row r="265" spans="1:8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</row>
    <row r="266" spans="1:8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</row>
    <row r="267" spans="1:8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</row>
    <row r="268" spans="1:8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</row>
    <row r="269" spans="1:8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</row>
    <row r="270" spans="1:8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</row>
    <row r="271" spans="1:8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</row>
    <row r="272" spans="1:8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</row>
    <row r="273" spans="1:8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</row>
    <row r="274" spans="1:8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</row>
    <row r="275" spans="1:8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</row>
    <row r="276" spans="1:8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</row>
    <row r="277" spans="1:8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</row>
    <row r="278" spans="1:8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</row>
    <row r="279" spans="1:8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</row>
    <row r="280" spans="1:8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</row>
    <row r="281" spans="1:8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</row>
    <row r="282" spans="1:8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</row>
    <row r="283" spans="1:8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</row>
    <row r="284" spans="1:8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</row>
    <row r="285" spans="1:8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</row>
    <row r="286" spans="1:8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</row>
    <row r="287" spans="1:8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</row>
    <row r="288" spans="1:8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</row>
    <row r="289" spans="1:8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</row>
    <row r="290" spans="1:8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</row>
    <row r="291" spans="1:8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</row>
    <row r="292" spans="1:8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</row>
    <row r="293" spans="1:8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</row>
    <row r="294" spans="1:8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</row>
    <row r="295" spans="1:8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</row>
    <row r="296" spans="1:8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</row>
    <row r="297" spans="1:8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</row>
    <row r="298" spans="1:8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</row>
    <row r="299" spans="1:8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</row>
    <row r="300" spans="1:8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</row>
    <row r="301" spans="1:8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</row>
    <row r="302" spans="1:8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</row>
    <row r="303" spans="1:8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</row>
    <row r="304" spans="1:8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</row>
    <row r="305" spans="1:8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</row>
    <row r="306" spans="1:8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</row>
    <row r="307" spans="1:8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</row>
    <row r="308" spans="1:8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</row>
    <row r="309" spans="1:8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</row>
    <row r="310" spans="1:8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</row>
    <row r="311" spans="1:8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</row>
    <row r="312" spans="1:8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</row>
    <row r="313" spans="1:8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</row>
    <row r="314" spans="1:8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</row>
    <row r="315" spans="1:8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</row>
    <row r="316" spans="1:8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</row>
    <row r="317" spans="1:8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</row>
    <row r="318" spans="1:8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</row>
    <row r="319" spans="1:8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</row>
    <row r="320" spans="1:8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</row>
    <row r="321" spans="1:8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</row>
    <row r="322" spans="1:8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</row>
    <row r="323" spans="1:8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</row>
    <row r="324" spans="1:8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</row>
    <row r="325" spans="1:8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</row>
    <row r="326" spans="1:8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</row>
    <row r="327" spans="1:8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</row>
    <row r="328" spans="1:8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</row>
    <row r="329" spans="1:8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</row>
    <row r="330" spans="1:8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</row>
    <row r="331" spans="1:8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</row>
    <row r="332" spans="1:8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</row>
    <row r="333" spans="1:8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</row>
    <row r="334" spans="1:8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</row>
    <row r="335" spans="1:8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</row>
    <row r="336" spans="1:8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</row>
    <row r="337" spans="1:8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</row>
    <row r="338" spans="1:8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</row>
    <row r="339" spans="1:8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</row>
    <row r="340" spans="1:8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</row>
    <row r="341" spans="1:8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</row>
    <row r="342" spans="1:8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</row>
    <row r="343" spans="1:8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</row>
    <row r="344" spans="1:8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</row>
    <row r="345" spans="1:8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</row>
    <row r="346" spans="1:8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</row>
    <row r="347" spans="1:8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</row>
    <row r="348" spans="1:8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</row>
    <row r="349" spans="1:8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</row>
    <row r="350" spans="1:8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</row>
    <row r="351" spans="1:8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</row>
    <row r="352" spans="1:8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</row>
    <row r="353" spans="1:8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</row>
    <row r="354" spans="1:8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</row>
    <row r="355" spans="1:8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</row>
    <row r="356" spans="1:8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</row>
    <row r="357" spans="1:8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</row>
    <row r="358" spans="1:8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</row>
    <row r="359" spans="1:8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</row>
    <row r="360" spans="1:8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</row>
    <row r="361" spans="1:8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</row>
    <row r="362" spans="1:8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</row>
    <row r="363" spans="1:8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</row>
    <row r="364" spans="1:8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</row>
    <row r="365" spans="1:8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</row>
    <row r="366" spans="1:8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</row>
    <row r="367" spans="1:8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</row>
    <row r="368" spans="1:8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</row>
    <row r="369" spans="1:8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</row>
    <row r="370" spans="1:8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</row>
    <row r="371" spans="1:8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</row>
    <row r="372" spans="1:8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</row>
    <row r="373" spans="1:8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</row>
    <row r="374" spans="1:8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</row>
    <row r="375" spans="1:8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</row>
    <row r="376" spans="1:8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</row>
    <row r="377" spans="1:8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</row>
    <row r="378" spans="1:8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</row>
    <row r="379" spans="1:8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</row>
    <row r="380" spans="1:8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</row>
    <row r="381" spans="1:8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</row>
    <row r="382" spans="1:8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</row>
    <row r="383" spans="1:8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</row>
    <row r="384" spans="1:8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</row>
    <row r="385" spans="1:8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</row>
    <row r="386" spans="1:8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</row>
    <row r="387" spans="1:8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</row>
    <row r="388" spans="1:8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</row>
    <row r="389" spans="1:8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</row>
    <row r="390" spans="1:8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</row>
    <row r="391" spans="1:8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</row>
    <row r="392" spans="1:8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</row>
    <row r="393" spans="1:8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</row>
    <row r="394" spans="1:8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</row>
    <row r="395" spans="1:8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</row>
    <row r="396" spans="1:8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</row>
    <row r="397" spans="1:8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</row>
    <row r="398" spans="1:8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</row>
    <row r="399" spans="1:8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</row>
    <row r="400" spans="1:8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</row>
    <row r="401" spans="1:8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</row>
    <row r="402" spans="1:8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</row>
    <row r="403" spans="1:8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</row>
    <row r="404" spans="1:8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</row>
    <row r="405" spans="1:8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</row>
    <row r="406" spans="1:8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</row>
    <row r="407" spans="1:8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</row>
    <row r="408" spans="1:8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</row>
    <row r="409" spans="1:8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</row>
    <row r="410" spans="1:8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</row>
    <row r="411" spans="1:8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</row>
    <row r="412" spans="1:8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</row>
    <row r="413" spans="1:8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</row>
    <row r="414" spans="1:8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</row>
    <row r="415" spans="1:8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</row>
    <row r="416" spans="1:8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</row>
    <row r="417" spans="1:8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</row>
    <row r="418" spans="1:8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</row>
    <row r="419" spans="1:8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</row>
    <row r="420" spans="1:8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</row>
    <row r="421" spans="1:8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</row>
    <row r="422" spans="1:8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</row>
    <row r="423" spans="1:8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</row>
    <row r="424" spans="1:8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</row>
    <row r="425" spans="1:8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</row>
    <row r="426" spans="1:8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</row>
    <row r="427" spans="1:8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</row>
    <row r="428" spans="1:8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</row>
    <row r="429" spans="1:8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</row>
    <row r="430" spans="1:8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</row>
    <row r="431" spans="1:8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</row>
    <row r="432" spans="1:8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</row>
    <row r="433" spans="1:8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</row>
    <row r="434" spans="1:8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</row>
    <row r="435" spans="1:8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E5"/>
  <sheetViews>
    <sheetView workbookViewId="0">
      <selection activeCell="F1" sqref="F1"/>
    </sheetView>
  </sheetViews>
  <sheetFormatPr defaultRowHeight="14.5"/>
  <cols>
    <col min="3" max="3" width="21" bestFit="1" customWidth="1"/>
    <col min="5" max="5" width="10.7265625" bestFit="1" customWidth="1"/>
  </cols>
  <sheetData>
    <row r="1" spans="1:5">
      <c r="A1" s="22" t="s">
        <v>52</v>
      </c>
      <c r="B1" s="22" t="s">
        <v>80</v>
      </c>
      <c r="C1" s="22" t="s">
        <v>34</v>
      </c>
      <c r="D1" s="22" t="s">
        <v>762</v>
      </c>
      <c r="E1" s="22" t="s">
        <v>763</v>
      </c>
    </row>
    <row r="2" spans="1:5">
      <c r="A2" t="s">
        <v>61</v>
      </c>
      <c r="B2">
        <v>25</v>
      </c>
      <c r="C2" t="s">
        <v>81</v>
      </c>
      <c r="D2" t="s">
        <v>127</v>
      </c>
      <c r="E2" s="3">
        <v>42503</v>
      </c>
    </row>
    <row r="3" spans="1:5">
      <c r="A3" t="s">
        <v>57</v>
      </c>
      <c r="B3">
        <v>30</v>
      </c>
      <c r="C3" t="s">
        <v>82</v>
      </c>
      <c r="D3" t="s">
        <v>764</v>
      </c>
      <c r="E3" s="3">
        <v>42738</v>
      </c>
    </row>
    <row r="4" spans="1:5">
      <c r="A4" t="s">
        <v>69</v>
      </c>
      <c r="B4">
        <v>35</v>
      </c>
      <c r="C4" t="s">
        <v>83</v>
      </c>
      <c r="D4" t="s">
        <v>765</v>
      </c>
      <c r="E4" s="3">
        <v>42771</v>
      </c>
    </row>
    <row r="5" spans="1:5">
      <c r="A5" t="s">
        <v>67</v>
      </c>
      <c r="B5">
        <v>40</v>
      </c>
      <c r="C5" t="s">
        <v>84</v>
      </c>
      <c r="D5" t="s">
        <v>766</v>
      </c>
      <c r="E5" s="3">
        <v>42834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C16"/>
  <sheetViews>
    <sheetView workbookViewId="0">
      <selection activeCell="H21" sqref="H21"/>
    </sheetView>
  </sheetViews>
  <sheetFormatPr defaultRowHeight="14.5"/>
  <cols>
    <col min="1" max="2" width="12.453125" customWidth="1"/>
  </cols>
  <sheetData>
    <row r="1" spans="1:3">
      <c r="A1" s="35" t="s">
        <v>128</v>
      </c>
      <c r="B1" s="35" t="s">
        <v>129</v>
      </c>
      <c r="C1" s="35" t="s">
        <v>130</v>
      </c>
    </row>
    <row r="2" spans="1:3">
      <c r="A2">
        <v>1</v>
      </c>
      <c r="B2" t="str">
        <f>"C"&amp;TEXT(A2,"00000")</f>
        <v>C00001</v>
      </c>
      <c r="C2" t="s">
        <v>131</v>
      </c>
    </row>
    <row r="3" spans="1:3">
      <c r="A3">
        <v>2</v>
      </c>
      <c r="B3" t="str">
        <f t="shared" ref="B3:B16" si="0">"C"&amp;TEXT(A3,"00000")</f>
        <v>C00002</v>
      </c>
      <c r="C3" t="s">
        <v>131</v>
      </c>
    </row>
    <row r="4" spans="1:3">
      <c r="A4">
        <v>3</v>
      </c>
      <c r="B4" t="str">
        <f t="shared" si="0"/>
        <v>C00003</v>
      </c>
      <c r="C4" t="s">
        <v>131</v>
      </c>
    </row>
    <row r="5" spans="1:3">
      <c r="A5">
        <v>4</v>
      </c>
      <c r="B5" t="str">
        <f t="shared" si="0"/>
        <v>C00004</v>
      </c>
      <c r="C5" t="s">
        <v>131</v>
      </c>
    </row>
    <row r="6" spans="1:3">
      <c r="A6">
        <v>5</v>
      </c>
      <c r="B6" t="str">
        <f t="shared" si="0"/>
        <v>C00005</v>
      </c>
      <c r="C6" t="s">
        <v>132</v>
      </c>
    </row>
    <row r="7" spans="1:3">
      <c r="A7">
        <v>6</v>
      </c>
      <c r="B7" t="str">
        <f t="shared" si="0"/>
        <v>C00006</v>
      </c>
      <c r="C7" t="s">
        <v>131</v>
      </c>
    </row>
    <row r="8" spans="1:3">
      <c r="A8">
        <v>7</v>
      </c>
      <c r="B8" t="str">
        <f t="shared" si="0"/>
        <v>C00007</v>
      </c>
      <c r="C8" t="s">
        <v>131</v>
      </c>
    </row>
    <row r="9" spans="1:3">
      <c r="A9">
        <v>8</v>
      </c>
      <c r="B9" t="str">
        <f t="shared" si="0"/>
        <v>C00008</v>
      </c>
      <c r="C9" t="s">
        <v>133</v>
      </c>
    </row>
    <row r="10" spans="1:3">
      <c r="A10">
        <v>9</v>
      </c>
      <c r="B10" t="str">
        <f t="shared" si="0"/>
        <v>C00009</v>
      </c>
      <c r="C10" t="s">
        <v>133</v>
      </c>
    </row>
    <row r="11" spans="1:3">
      <c r="A11">
        <v>10</v>
      </c>
      <c r="B11" t="str">
        <f t="shared" si="0"/>
        <v>C00010</v>
      </c>
      <c r="C11" t="s">
        <v>133</v>
      </c>
    </row>
    <row r="12" spans="1:3">
      <c r="A12">
        <v>11</v>
      </c>
      <c r="B12" t="str">
        <f t="shared" si="0"/>
        <v>C00011</v>
      </c>
      <c r="C12" t="s">
        <v>132</v>
      </c>
    </row>
    <row r="13" spans="1:3">
      <c r="A13">
        <v>12</v>
      </c>
      <c r="B13" t="str">
        <f t="shared" si="0"/>
        <v>C00012</v>
      </c>
      <c r="C13" t="s">
        <v>134</v>
      </c>
    </row>
    <row r="14" spans="1:3">
      <c r="A14">
        <v>13</v>
      </c>
      <c r="B14" t="str">
        <f t="shared" si="0"/>
        <v>C00013</v>
      </c>
      <c r="C14" t="s">
        <v>134</v>
      </c>
    </row>
    <row r="15" spans="1:3">
      <c r="A15">
        <v>14</v>
      </c>
      <c r="B15" t="str">
        <f t="shared" si="0"/>
        <v>C00014</v>
      </c>
      <c r="C15" t="s">
        <v>134</v>
      </c>
    </row>
    <row r="16" spans="1:3">
      <c r="A16">
        <v>15</v>
      </c>
      <c r="B16" t="str">
        <f t="shared" si="0"/>
        <v>C00015</v>
      </c>
      <c r="C16" t="s">
        <v>135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A1:B6"/>
  <sheetViews>
    <sheetView zoomScale="160" zoomScaleNormal="160" workbookViewId="0">
      <selection activeCell="P2" sqref="P2"/>
    </sheetView>
  </sheetViews>
  <sheetFormatPr defaultRowHeight="14.5"/>
  <cols>
    <col min="1" max="1" width="26.7265625" customWidth="1"/>
    <col min="2" max="2" width="25.81640625" customWidth="1"/>
  </cols>
  <sheetData>
    <row r="1" spans="1:2">
      <c r="A1" s="23" t="s">
        <v>85</v>
      </c>
      <c r="B1" s="23" t="s">
        <v>86</v>
      </c>
    </row>
    <row r="2" spans="1:2">
      <c r="A2" s="17" t="s">
        <v>787</v>
      </c>
      <c r="B2" s="16">
        <v>0</v>
      </c>
    </row>
    <row r="3" spans="1:2">
      <c r="A3" s="17" t="s">
        <v>788</v>
      </c>
      <c r="B3" s="16">
        <v>0.03</v>
      </c>
    </row>
    <row r="4" spans="1:2">
      <c r="A4" s="17" t="s">
        <v>789</v>
      </c>
      <c r="B4" s="16">
        <v>0.05</v>
      </c>
    </row>
    <row r="5" spans="1:2">
      <c r="A5" s="17" t="s">
        <v>790</v>
      </c>
      <c r="B5" s="16">
        <v>7.0000000000000007E-2</v>
      </c>
    </row>
    <row r="6" spans="1:2">
      <c r="A6" s="17" t="s">
        <v>786</v>
      </c>
      <c r="B6" s="16">
        <v>0.1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B5"/>
  <sheetViews>
    <sheetView zoomScale="120" zoomScaleNormal="120" workbookViewId="0">
      <selection activeCell="E7" sqref="E7"/>
    </sheetView>
  </sheetViews>
  <sheetFormatPr defaultRowHeight="14.5"/>
  <cols>
    <col min="1" max="1" width="8.453125" bestFit="1" customWidth="1"/>
    <col min="2" max="2" width="10" bestFit="1" customWidth="1"/>
  </cols>
  <sheetData>
    <row r="1" spans="1:2">
      <c r="A1" s="2" t="s">
        <v>12</v>
      </c>
      <c r="B1" s="2" t="s">
        <v>136</v>
      </c>
    </row>
    <row r="2" spans="1:2">
      <c r="A2" t="s">
        <v>58</v>
      </c>
      <c r="B2">
        <v>200</v>
      </c>
    </row>
    <row r="3" spans="1:2">
      <c r="A3" t="s">
        <v>62</v>
      </c>
      <c r="B3">
        <v>20</v>
      </c>
    </row>
    <row r="4" spans="1:2">
      <c r="A4" t="s">
        <v>14</v>
      </c>
      <c r="B4">
        <v>150</v>
      </c>
    </row>
    <row r="5" spans="1:2">
      <c r="A5" t="s">
        <v>76</v>
      </c>
      <c r="B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E277-01BC-4430-B0D9-846350D995F4}">
  <dimension ref="A1:M27"/>
  <sheetViews>
    <sheetView zoomScale="130" zoomScaleNormal="130" workbookViewId="0">
      <selection activeCell="F8" sqref="F8"/>
    </sheetView>
  </sheetViews>
  <sheetFormatPr defaultRowHeight="14.5"/>
  <cols>
    <col min="1" max="1" width="15.7265625" style="99" bestFit="1" customWidth="1"/>
    <col min="2" max="2" width="12.54296875" style="73" hidden="1" customWidth="1"/>
    <col min="3" max="3" width="1.90625" style="99" customWidth="1"/>
    <col min="4" max="4" width="23" style="99" bestFit="1" customWidth="1"/>
    <col min="5" max="5" width="8.7265625" style="99" customWidth="1"/>
    <col min="6" max="6" width="9.6328125" style="99" bestFit="1" customWidth="1"/>
    <col min="7" max="7" width="5" style="99" customWidth="1"/>
    <col min="8" max="8" width="15.7265625" style="99" bestFit="1" customWidth="1"/>
    <col min="9" max="9" width="8.7265625" style="99" hidden="1" customWidth="1"/>
    <col min="10" max="10" width="2.7265625" style="99" customWidth="1"/>
    <col min="11" max="11" width="23" style="99" bestFit="1" customWidth="1"/>
    <col min="12" max="16384" width="8.7265625" style="99"/>
  </cols>
  <sheetData>
    <row r="1" spans="1:13">
      <c r="A1" s="2" t="s">
        <v>1098</v>
      </c>
      <c r="B1" s="122" t="s">
        <v>1099</v>
      </c>
      <c r="H1" s="2" t="s">
        <v>1100</v>
      </c>
      <c r="I1" s="122" t="s">
        <v>1099</v>
      </c>
    </row>
    <row r="2" spans="1:13">
      <c r="A2" s="99" t="s">
        <v>18</v>
      </c>
      <c r="B2" s="73">
        <v>9000</v>
      </c>
      <c r="D2" s="99" t="s">
        <v>1101</v>
      </c>
      <c r="E2" s="123">
        <f>AVERAGE(B2:B27)</f>
        <v>128346.15384615384</v>
      </c>
      <c r="F2" s="99" t="s">
        <v>1102</v>
      </c>
      <c r="H2" s="99" t="s">
        <v>310</v>
      </c>
      <c r="I2" s="73">
        <v>55000</v>
      </c>
      <c r="K2" s="99" t="s">
        <v>1101</v>
      </c>
      <c r="L2" s="123">
        <f>AVERAGE(I2:I27)</f>
        <v>52307.692307692305</v>
      </c>
      <c r="M2" s="99" t="s">
        <v>1102</v>
      </c>
    </row>
    <row r="3" spans="1:13">
      <c r="A3" s="99" t="s">
        <v>19</v>
      </c>
      <c r="B3" s="73">
        <v>9000</v>
      </c>
      <c r="H3" s="99" t="s">
        <v>794</v>
      </c>
      <c r="I3" s="73">
        <v>39000</v>
      </c>
    </row>
    <row r="4" spans="1:13">
      <c r="A4" s="99" t="s">
        <v>20</v>
      </c>
      <c r="B4" s="73">
        <v>9000</v>
      </c>
      <c r="H4" s="99" t="s">
        <v>1103</v>
      </c>
      <c r="I4" s="73">
        <v>63000</v>
      </c>
    </row>
    <row r="5" spans="1:13">
      <c r="A5" s="99" t="s">
        <v>21</v>
      </c>
      <c r="B5" s="73">
        <v>10000</v>
      </c>
      <c r="H5" s="99" t="s">
        <v>795</v>
      </c>
      <c r="I5" s="73">
        <v>43000</v>
      </c>
    </row>
    <row r="6" spans="1:13">
      <c r="A6" s="99" t="s">
        <v>22</v>
      </c>
      <c r="B6" s="73">
        <v>10000</v>
      </c>
      <c r="H6" s="99" t="s">
        <v>1104</v>
      </c>
      <c r="I6" s="73">
        <v>38000</v>
      </c>
    </row>
    <row r="7" spans="1:13">
      <c r="A7" s="99" t="s">
        <v>1075</v>
      </c>
      <c r="B7" s="73">
        <v>18000</v>
      </c>
      <c r="H7" s="99" t="s">
        <v>1105</v>
      </c>
      <c r="I7" s="73">
        <v>32000</v>
      </c>
    </row>
    <row r="8" spans="1:13">
      <c r="A8" s="99" t="s">
        <v>1077</v>
      </c>
      <c r="B8" s="73">
        <v>22000</v>
      </c>
      <c r="H8" s="99" t="s">
        <v>796</v>
      </c>
      <c r="I8" s="73">
        <v>60000</v>
      </c>
    </row>
    <row r="9" spans="1:13">
      <c r="A9" s="99" t="s">
        <v>1074</v>
      </c>
      <c r="B9" s="73">
        <v>28000</v>
      </c>
      <c r="H9" s="99" t="s">
        <v>1106</v>
      </c>
      <c r="I9" s="73">
        <v>49000</v>
      </c>
    </row>
    <row r="10" spans="1:13">
      <c r="A10" s="99" t="s">
        <v>1076</v>
      </c>
      <c r="B10" s="73">
        <v>23000</v>
      </c>
      <c r="H10" s="99" t="s">
        <v>1107</v>
      </c>
      <c r="I10" s="73">
        <v>40000</v>
      </c>
    </row>
    <row r="11" spans="1:13">
      <c r="A11" s="99" t="s">
        <v>1078</v>
      </c>
      <c r="B11" s="73">
        <v>13000</v>
      </c>
      <c r="H11" s="99" t="s">
        <v>1108</v>
      </c>
      <c r="I11" s="73">
        <v>53000</v>
      </c>
    </row>
    <row r="12" spans="1:13">
      <c r="A12" s="99" t="s">
        <v>1080</v>
      </c>
      <c r="B12" s="73">
        <v>10000</v>
      </c>
      <c r="H12" s="99" t="s">
        <v>1109</v>
      </c>
      <c r="I12" s="73">
        <v>59000</v>
      </c>
    </row>
    <row r="13" spans="1:13">
      <c r="A13" s="99" t="s">
        <v>1079</v>
      </c>
      <c r="B13" s="73">
        <v>19000</v>
      </c>
      <c r="H13" s="99" t="s">
        <v>1110</v>
      </c>
      <c r="I13" s="73">
        <v>40000</v>
      </c>
    </row>
    <row r="14" spans="1:13">
      <c r="A14" s="99" t="s">
        <v>1081</v>
      </c>
      <c r="B14" s="73">
        <v>12000</v>
      </c>
      <c r="H14" s="99" t="s">
        <v>1111</v>
      </c>
      <c r="I14" s="73">
        <v>38000</v>
      </c>
    </row>
    <row r="15" spans="1:13">
      <c r="A15" s="99" t="s">
        <v>1112</v>
      </c>
      <c r="B15" s="73">
        <v>42000</v>
      </c>
      <c r="H15" s="99" t="s">
        <v>1113</v>
      </c>
      <c r="I15" s="73">
        <v>67000</v>
      </c>
    </row>
    <row r="16" spans="1:13">
      <c r="A16" s="99" t="s">
        <v>1114</v>
      </c>
      <c r="B16" s="73">
        <v>35000</v>
      </c>
      <c r="H16" s="99" t="s">
        <v>1115</v>
      </c>
      <c r="I16" s="73">
        <v>60000</v>
      </c>
    </row>
    <row r="17" spans="1:9">
      <c r="A17" s="99" t="s">
        <v>1116</v>
      </c>
      <c r="B17" s="73">
        <v>41000</v>
      </c>
      <c r="H17" s="99" t="s">
        <v>1117</v>
      </c>
      <c r="I17" s="73">
        <v>41000</v>
      </c>
    </row>
    <row r="18" spans="1:9">
      <c r="A18" s="99" t="s">
        <v>1118</v>
      </c>
      <c r="B18" s="73">
        <v>40000</v>
      </c>
      <c r="H18" s="99" t="s">
        <v>1119</v>
      </c>
      <c r="I18" s="73">
        <v>41000</v>
      </c>
    </row>
    <row r="19" spans="1:9">
      <c r="A19" s="99" t="s">
        <v>1120</v>
      </c>
      <c r="B19" s="73">
        <v>56000</v>
      </c>
      <c r="H19" s="99" t="s">
        <v>1121</v>
      </c>
      <c r="I19" s="73">
        <v>57000</v>
      </c>
    </row>
    <row r="20" spans="1:9">
      <c r="A20" s="99" t="s">
        <v>1122</v>
      </c>
      <c r="B20" s="73">
        <v>59000</v>
      </c>
      <c r="H20" s="99" t="s">
        <v>1123</v>
      </c>
      <c r="I20" s="73">
        <v>66000</v>
      </c>
    </row>
    <row r="21" spans="1:9">
      <c r="A21" s="99" t="s">
        <v>1087</v>
      </c>
      <c r="B21" s="73">
        <v>61000</v>
      </c>
      <c r="H21" s="99" t="s">
        <v>1124</v>
      </c>
      <c r="I21" s="73">
        <v>58000</v>
      </c>
    </row>
    <row r="22" spans="1:9">
      <c r="A22" s="99" t="s">
        <v>1125</v>
      </c>
      <c r="B22" s="73">
        <v>60000</v>
      </c>
      <c r="H22" s="99" t="s">
        <v>1126</v>
      </c>
      <c r="I22" s="73">
        <v>61000</v>
      </c>
    </row>
    <row r="23" spans="1:9">
      <c r="A23" s="99" t="s">
        <v>1127</v>
      </c>
      <c r="B23" s="73">
        <v>47000</v>
      </c>
      <c r="H23" s="99" t="s">
        <v>1128</v>
      </c>
      <c r="I23" s="73">
        <v>49000</v>
      </c>
    </row>
    <row r="24" spans="1:9">
      <c r="A24" s="99" t="s">
        <v>1129</v>
      </c>
      <c r="B24" s="73">
        <v>61000</v>
      </c>
      <c r="H24" s="99" t="s">
        <v>1130</v>
      </c>
      <c r="I24" s="73">
        <v>64000</v>
      </c>
    </row>
    <row r="25" spans="1:9">
      <c r="A25" s="99" t="s">
        <v>1131</v>
      </c>
      <c r="B25" s="73">
        <v>1100000</v>
      </c>
      <c r="H25" s="99" t="s">
        <v>1132</v>
      </c>
      <c r="I25" s="73">
        <v>67000</v>
      </c>
    </row>
    <row r="26" spans="1:9">
      <c r="A26" s="99" t="s">
        <v>33</v>
      </c>
      <c r="B26" s="73">
        <v>43000</v>
      </c>
      <c r="H26" s="99" t="s">
        <v>1133</v>
      </c>
      <c r="I26" s="73">
        <v>51000</v>
      </c>
    </row>
    <row r="27" spans="1:9">
      <c r="A27" s="99" t="s">
        <v>1134</v>
      </c>
      <c r="B27" s="73">
        <v>1500000</v>
      </c>
      <c r="H27" s="99" t="s">
        <v>1135</v>
      </c>
      <c r="I27" s="73">
        <v>69000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12CC-153B-406C-B20F-10AFA1BE5251}">
  <sheetPr>
    <tabColor rgb="FFFFC000"/>
  </sheetPr>
  <dimension ref="A1:Q435"/>
  <sheetViews>
    <sheetView topLeftCell="C1" workbookViewId="0">
      <selection activeCell="R2" sqref="R2"/>
    </sheetView>
  </sheetViews>
  <sheetFormatPr defaultRowHeight="14.5"/>
  <cols>
    <col min="1" max="1" width="8.1796875" style="43" bestFit="1" customWidth="1"/>
    <col min="2" max="2" width="10.7265625" bestFit="1" customWidth="1"/>
    <col min="3" max="3" width="10.453125" customWidth="1"/>
    <col min="4" max="4" width="8.7265625" customWidth="1"/>
    <col min="5" max="5" width="8.54296875" customWidth="1"/>
    <col min="6" max="6" width="13.81640625" customWidth="1"/>
    <col min="7" max="7" width="12.54296875" customWidth="1"/>
    <col min="8" max="8" width="17.453125" customWidth="1"/>
    <col min="9" max="9" width="11.453125" customWidth="1"/>
    <col min="10" max="10" width="15.26953125" customWidth="1"/>
    <col min="11" max="11" width="15.81640625" customWidth="1"/>
    <col min="16" max="16" width="13.7265625" customWidth="1"/>
    <col min="17" max="17" width="13.453125" bestFit="1" customWidth="1"/>
  </cols>
  <sheetData>
    <row r="1" spans="1:17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55</v>
      </c>
      <c r="I1" s="2" t="s">
        <v>13</v>
      </c>
      <c r="J1" s="2" t="s">
        <v>875</v>
      </c>
      <c r="K1" s="2" t="s">
        <v>876</v>
      </c>
      <c r="L1" s="2" t="s">
        <v>29</v>
      </c>
      <c r="M1" s="2" t="s">
        <v>799</v>
      </c>
      <c r="N1" s="2" t="s">
        <v>196</v>
      </c>
      <c r="O1" s="2" t="s">
        <v>877</v>
      </c>
      <c r="P1" s="2" t="s">
        <v>878</v>
      </c>
      <c r="Q1" s="2" t="s">
        <v>879</v>
      </c>
    </row>
    <row r="2" spans="1:17">
      <c r="A2" t="s">
        <v>327</v>
      </c>
      <c r="B2" s="3">
        <v>43101</v>
      </c>
      <c r="C2" t="s">
        <v>71</v>
      </c>
      <c r="D2" t="s">
        <v>61</v>
      </c>
      <c r="E2" t="s">
        <v>62</v>
      </c>
      <c r="F2">
        <v>90</v>
      </c>
      <c r="G2">
        <v>6</v>
      </c>
      <c r="H2" t="s">
        <v>59</v>
      </c>
      <c r="I2">
        <f>MiniProject_Solution[[#This Row],[ราคาต่อชิ้น]]*MiniProject_Solution[[#This Row],[จำนวนชิ้น]]</f>
        <v>540</v>
      </c>
      <c r="J2" t="str">
        <f>IF(LEFT(VLOOKUP(MiniProject_Solution[[#This Row],[ผู้ขาย]],'Sales-Bio'!A:C,3,FALSE),3)="นาย","M","F")</f>
        <v>M</v>
      </c>
      <c r="K2" t="str">
        <f>VLOOKUP(TRIM(MiniProject_Solution[[#This Row],[ลูกค้า]]),'Customer-Country'!B:C,2,FALSE)</f>
        <v>ไทย</v>
      </c>
      <c r="L2">
        <f>VLOOKUP(MiniProject_Solution[[#This Row],[สินค้า]],'product cost'!A:B,2,FALSE)*MiniProject_Solution[[#This Row],[จำนวนชิ้น]]</f>
        <v>120</v>
      </c>
      <c r="M2">
        <f>MiniProject_Solution[[#This Row],[ยอดขาย]]-MiniProject_Solution[[#This Row],[ต้นทุน]]</f>
        <v>420</v>
      </c>
      <c r="N2">
        <f>MONTH(MiniProject_Solution[[#This Row],[วันที่]])</f>
        <v>1</v>
      </c>
      <c r="O2">
        <f>YEAR(MiniProject_Solution[[#This Row],[วันที่]])</f>
        <v>2018</v>
      </c>
      <c r="P2">
        <f>VLOOKUP(MiniProject_Solution[[#This Row],[ยอดขาย]],'Commission-solution'!$A$2:$C$6,3,TRUE)*MiniProject_Solution[[#This Row],[ยอดขาย]]</f>
        <v>27</v>
      </c>
      <c r="Q2" s="86" t="b">
        <f>WEEKDAY(MiniProject_Solution[[#This Row],[วันที่]],2)&gt;5</f>
        <v>0</v>
      </c>
    </row>
    <row r="3" spans="1:17">
      <c r="A3" t="s">
        <v>328</v>
      </c>
      <c r="B3" s="3">
        <v>43101</v>
      </c>
      <c r="C3" t="s">
        <v>66</v>
      </c>
      <c r="D3" t="s">
        <v>61</v>
      </c>
      <c r="E3" t="s">
        <v>76</v>
      </c>
      <c r="F3">
        <v>190</v>
      </c>
      <c r="G3">
        <v>1</v>
      </c>
      <c r="H3" t="s">
        <v>63</v>
      </c>
      <c r="I3">
        <f>MiniProject_Solution[[#This Row],[ราคาต่อชิ้น]]*MiniProject_Solution[[#This Row],[จำนวนชิ้น]]</f>
        <v>190</v>
      </c>
      <c r="J3" t="str">
        <f>IF(LEFT(VLOOKUP(MiniProject_Solution[[#This Row],[ผู้ขาย]],'Sales-Bio'!A:C,3,FALSE),3)="นาย","M","F")</f>
        <v>M</v>
      </c>
      <c r="K3" t="str">
        <f>VLOOKUP(TRIM(MiniProject_Solution[[#This Row],[ลูกค้า]]),'Customer-Country'!B:C,2,FALSE)</f>
        <v>ไทย</v>
      </c>
      <c r="L3">
        <f>VLOOKUP(MiniProject_Solution[[#This Row],[สินค้า]],'product cost'!A:B,2,FALSE)*MiniProject_Solution[[#This Row],[จำนวนชิ้น]]</f>
        <v>100</v>
      </c>
      <c r="M3">
        <f>MiniProject_Solution[[#This Row],[ยอดขาย]]-MiniProject_Solution[[#This Row],[ต้นทุน]]</f>
        <v>90</v>
      </c>
      <c r="N3">
        <f>MONTH(MiniProject_Solution[[#This Row],[วันที่]])</f>
        <v>1</v>
      </c>
      <c r="O3">
        <f>YEAR(MiniProject_Solution[[#This Row],[วันที่]])</f>
        <v>2018</v>
      </c>
      <c r="P3">
        <f>VLOOKUP(MiniProject_Solution[[#This Row],[ยอดขาย]],'Commission-solution'!$A$2:$C$6,3,TRUE)*MiniProject_Solution[[#This Row],[ยอดขาย]]</f>
        <v>0</v>
      </c>
      <c r="Q3" s="86" t="b">
        <f>WEEKDAY(MiniProject_Solution[[#This Row],[วันที่]],2)&gt;5</f>
        <v>0</v>
      </c>
    </row>
    <row r="4" spans="1:17">
      <c r="A4" t="s">
        <v>329</v>
      </c>
      <c r="B4" s="3">
        <v>43102</v>
      </c>
      <c r="C4" t="s">
        <v>827</v>
      </c>
      <c r="D4" t="s">
        <v>57</v>
      </c>
      <c r="E4" t="s">
        <v>58</v>
      </c>
      <c r="F4">
        <v>399</v>
      </c>
      <c r="G4">
        <v>3</v>
      </c>
      <c r="H4" t="s">
        <v>59</v>
      </c>
      <c r="I4">
        <f>MiniProject_Solution[[#This Row],[ราคาต่อชิ้น]]*MiniProject_Solution[[#This Row],[จำนวนชิ้น]]</f>
        <v>1197</v>
      </c>
      <c r="J4" t="str">
        <f>IF(LEFT(VLOOKUP(MiniProject_Solution[[#This Row],[ผู้ขาย]],'Sales-Bio'!A:C,3,FALSE),3)="นาย","M","F")</f>
        <v>F</v>
      </c>
      <c r="K4" t="str">
        <f>VLOOKUP(TRIM(MiniProject_Solution[[#This Row],[ลูกค้า]]),'Customer-Country'!B:C,2,FALSE)</f>
        <v>ลาว</v>
      </c>
      <c r="L4">
        <f>VLOOKUP(MiniProject_Solution[[#This Row],[สินค้า]],'product cost'!A:B,2,FALSE)*MiniProject_Solution[[#This Row],[จำนวนชิ้น]]</f>
        <v>600</v>
      </c>
      <c r="M4">
        <f>MiniProject_Solution[[#This Row],[ยอดขาย]]-MiniProject_Solution[[#This Row],[ต้นทุน]]</f>
        <v>597</v>
      </c>
      <c r="N4">
        <f>MONTH(MiniProject_Solution[[#This Row],[วันที่]])</f>
        <v>1</v>
      </c>
      <c r="O4">
        <f>YEAR(MiniProject_Solution[[#This Row],[วันที่]])</f>
        <v>2018</v>
      </c>
      <c r="P4">
        <f>VLOOKUP(MiniProject_Solution[[#This Row],[ยอดขาย]],'Commission-solution'!$A$2:$C$6,3,TRUE)*MiniProject_Solution[[#This Row],[ยอดขาย]]</f>
        <v>119.7</v>
      </c>
      <c r="Q4" s="86" t="b">
        <f>WEEKDAY(MiniProject_Solution[[#This Row],[วันที่]],2)&gt;5</f>
        <v>0</v>
      </c>
    </row>
    <row r="5" spans="1:17">
      <c r="A5" t="s">
        <v>330</v>
      </c>
      <c r="B5" s="3">
        <v>43104</v>
      </c>
      <c r="C5" t="s">
        <v>828</v>
      </c>
      <c r="D5" t="s">
        <v>61</v>
      </c>
      <c r="E5" t="s">
        <v>62</v>
      </c>
      <c r="F5">
        <v>90</v>
      </c>
      <c r="G5">
        <v>4</v>
      </c>
      <c r="H5" t="s">
        <v>59</v>
      </c>
      <c r="I5">
        <f>MiniProject_Solution[[#This Row],[ราคาต่อชิ้น]]*MiniProject_Solution[[#This Row],[จำนวนชิ้น]]</f>
        <v>360</v>
      </c>
      <c r="J5" t="str">
        <f>IF(LEFT(VLOOKUP(MiniProject_Solution[[#This Row],[ผู้ขาย]],'Sales-Bio'!A:C,3,FALSE),3)="นาย","M","F")</f>
        <v>M</v>
      </c>
      <c r="K5" t="str">
        <f>VLOOKUP(TRIM(MiniProject_Solution[[#This Row],[ลูกค้า]]),'Customer-Country'!B:C,2,FALSE)</f>
        <v>ไทย</v>
      </c>
      <c r="L5">
        <f>VLOOKUP(MiniProject_Solution[[#This Row],[สินค้า]],'product cost'!A:B,2,FALSE)*MiniProject_Solution[[#This Row],[จำนวนชิ้น]]</f>
        <v>80</v>
      </c>
      <c r="M5">
        <f>MiniProject_Solution[[#This Row],[ยอดขาย]]-MiniProject_Solution[[#This Row],[ต้นทุน]]</f>
        <v>280</v>
      </c>
      <c r="N5">
        <f>MONTH(MiniProject_Solution[[#This Row],[วันที่]])</f>
        <v>1</v>
      </c>
      <c r="O5">
        <f>YEAR(MiniProject_Solution[[#This Row],[วันที่]])</f>
        <v>2018</v>
      </c>
      <c r="P5">
        <f>VLOOKUP(MiniProject_Solution[[#This Row],[ยอดขาย]],'Commission-solution'!$A$2:$C$6,3,TRUE)*MiniProject_Solution[[#This Row],[ยอดขาย]]</f>
        <v>10.799999999999999</v>
      </c>
      <c r="Q5" s="86" t="b">
        <f>WEEKDAY(MiniProject_Solution[[#This Row],[วันที่]],2)&gt;5</f>
        <v>0</v>
      </c>
    </row>
    <row r="6" spans="1:17">
      <c r="A6" t="s">
        <v>331</v>
      </c>
      <c r="B6" s="3">
        <v>43104</v>
      </c>
      <c r="C6" t="s">
        <v>72</v>
      </c>
      <c r="D6" t="s">
        <v>67</v>
      </c>
      <c r="E6" t="s">
        <v>14</v>
      </c>
      <c r="F6">
        <v>250</v>
      </c>
      <c r="G6">
        <v>1</v>
      </c>
      <c r="H6" t="s">
        <v>59</v>
      </c>
      <c r="I6">
        <f>MiniProject_Solution[[#This Row],[ราคาต่อชิ้น]]*MiniProject_Solution[[#This Row],[จำนวนชิ้น]]</f>
        <v>250</v>
      </c>
      <c r="J6" t="str">
        <f>IF(LEFT(VLOOKUP(MiniProject_Solution[[#This Row],[ผู้ขาย]],'Sales-Bio'!A:C,3,FALSE),3)="นาย","M","F")</f>
        <v>F</v>
      </c>
      <c r="K6" t="str">
        <f>VLOOKUP(TRIM(MiniProject_Solution[[#This Row],[ลูกค้า]]),'Customer-Country'!B:C,2,FALSE)</f>
        <v>เวียดนาม</v>
      </c>
      <c r="L6">
        <f>VLOOKUP(MiniProject_Solution[[#This Row],[สินค้า]],'product cost'!A:B,2,FALSE)*MiniProject_Solution[[#This Row],[จำนวนชิ้น]]</f>
        <v>150</v>
      </c>
      <c r="M6">
        <f>MiniProject_Solution[[#This Row],[ยอดขาย]]-MiniProject_Solution[[#This Row],[ต้นทุน]]</f>
        <v>100</v>
      </c>
      <c r="N6">
        <f>MONTH(MiniProject_Solution[[#This Row],[วันที่]])</f>
        <v>1</v>
      </c>
      <c r="O6">
        <f>YEAR(MiniProject_Solution[[#This Row],[วันที่]])</f>
        <v>2018</v>
      </c>
      <c r="P6">
        <f>VLOOKUP(MiniProject_Solution[[#This Row],[ยอดขาย]],'Commission-solution'!$A$2:$C$6,3,TRUE)*MiniProject_Solution[[#This Row],[ยอดขาย]]</f>
        <v>7.5</v>
      </c>
      <c r="Q6" s="86" t="b">
        <f>WEEKDAY(MiniProject_Solution[[#This Row],[วันที่]],2)&gt;5</f>
        <v>0</v>
      </c>
    </row>
    <row r="7" spans="1:17">
      <c r="A7" t="s">
        <v>332</v>
      </c>
      <c r="B7" s="3">
        <v>43104</v>
      </c>
      <c r="C7" t="s">
        <v>64</v>
      </c>
      <c r="D7" t="s">
        <v>57</v>
      </c>
      <c r="E7" t="s">
        <v>62</v>
      </c>
      <c r="F7">
        <v>40</v>
      </c>
      <c r="G7">
        <v>3</v>
      </c>
      <c r="H7" t="s">
        <v>63</v>
      </c>
      <c r="I7">
        <f>MiniProject_Solution[[#This Row],[ราคาต่อชิ้น]]*MiniProject_Solution[[#This Row],[จำนวนชิ้น]]</f>
        <v>120</v>
      </c>
      <c r="J7" t="str">
        <f>IF(LEFT(VLOOKUP(MiniProject_Solution[[#This Row],[ผู้ขาย]],'Sales-Bio'!A:C,3,FALSE),3)="นาย","M","F")</f>
        <v>F</v>
      </c>
      <c r="K7" t="str">
        <f>VLOOKUP(TRIM(MiniProject_Solution[[#This Row],[ลูกค้า]]),'Customer-Country'!B:C,2,FALSE)</f>
        <v>ไทย</v>
      </c>
      <c r="L7">
        <f>VLOOKUP(MiniProject_Solution[[#This Row],[สินค้า]],'product cost'!A:B,2,FALSE)*MiniProject_Solution[[#This Row],[จำนวนชิ้น]]</f>
        <v>60</v>
      </c>
      <c r="M7">
        <f>MiniProject_Solution[[#This Row],[ยอดขาย]]-MiniProject_Solution[[#This Row],[ต้นทุน]]</f>
        <v>60</v>
      </c>
      <c r="N7">
        <f>MONTH(MiniProject_Solution[[#This Row],[วันที่]])</f>
        <v>1</v>
      </c>
      <c r="O7">
        <f>YEAR(MiniProject_Solution[[#This Row],[วันที่]])</f>
        <v>2018</v>
      </c>
      <c r="P7">
        <f>VLOOKUP(MiniProject_Solution[[#This Row],[ยอดขาย]],'Commission-solution'!$A$2:$C$6,3,TRUE)*MiniProject_Solution[[#This Row],[ยอดขาย]]</f>
        <v>0</v>
      </c>
      <c r="Q7" s="86" t="b">
        <f>WEEKDAY(MiniProject_Solution[[#This Row],[วันที่]],2)&gt;5</f>
        <v>0</v>
      </c>
    </row>
    <row r="8" spans="1:17">
      <c r="A8" t="s">
        <v>333</v>
      </c>
      <c r="B8" s="3">
        <v>43104</v>
      </c>
      <c r="C8" t="s">
        <v>56</v>
      </c>
      <c r="D8" t="s">
        <v>57</v>
      </c>
      <c r="E8" t="s">
        <v>76</v>
      </c>
      <c r="F8">
        <v>250</v>
      </c>
      <c r="G8">
        <v>3</v>
      </c>
      <c r="H8" t="s">
        <v>59</v>
      </c>
      <c r="I8">
        <f>MiniProject_Solution[[#This Row],[ราคาต่อชิ้น]]*MiniProject_Solution[[#This Row],[จำนวนชิ้น]]</f>
        <v>750</v>
      </c>
      <c r="J8" t="str">
        <f>IF(LEFT(VLOOKUP(MiniProject_Solution[[#This Row],[ผู้ขาย]],'Sales-Bio'!A:C,3,FALSE),3)="นาย","M","F")</f>
        <v>F</v>
      </c>
      <c r="K8" t="str">
        <f>VLOOKUP(TRIM(MiniProject_Solution[[#This Row],[ลูกค้า]]),'Customer-Country'!B:C,2,FALSE)</f>
        <v>ลาว</v>
      </c>
      <c r="L8">
        <f>VLOOKUP(MiniProject_Solution[[#This Row],[สินค้า]],'product cost'!A:B,2,FALSE)*MiniProject_Solution[[#This Row],[จำนวนชิ้น]]</f>
        <v>300</v>
      </c>
      <c r="M8">
        <f>MiniProject_Solution[[#This Row],[ยอดขาย]]-MiniProject_Solution[[#This Row],[ต้นทุน]]</f>
        <v>450</v>
      </c>
      <c r="N8">
        <f>MONTH(MiniProject_Solution[[#This Row],[วันที่]])</f>
        <v>1</v>
      </c>
      <c r="O8">
        <f>YEAR(MiniProject_Solution[[#This Row],[วันที่]])</f>
        <v>2018</v>
      </c>
      <c r="P8">
        <f>VLOOKUP(MiniProject_Solution[[#This Row],[ยอดขาย]],'Commission-solution'!$A$2:$C$6,3,TRUE)*MiniProject_Solution[[#This Row],[ยอดขาย]]</f>
        <v>52.500000000000007</v>
      </c>
      <c r="Q8" s="86" t="b">
        <f>WEEKDAY(MiniProject_Solution[[#This Row],[วันที่]],2)&gt;5</f>
        <v>0</v>
      </c>
    </row>
    <row r="9" spans="1:17">
      <c r="A9" t="s">
        <v>334</v>
      </c>
      <c r="B9" s="3">
        <v>43105</v>
      </c>
      <c r="C9" t="s">
        <v>829</v>
      </c>
      <c r="D9" t="s">
        <v>67</v>
      </c>
      <c r="E9" t="s">
        <v>14</v>
      </c>
      <c r="F9">
        <v>250</v>
      </c>
      <c r="G9">
        <v>2</v>
      </c>
      <c r="H9" t="s">
        <v>59</v>
      </c>
      <c r="I9">
        <f>MiniProject_Solution[[#This Row],[ราคาต่อชิ้น]]*MiniProject_Solution[[#This Row],[จำนวนชิ้น]]</f>
        <v>500</v>
      </c>
      <c r="J9" t="str">
        <f>IF(LEFT(VLOOKUP(MiniProject_Solution[[#This Row],[ผู้ขาย]],'Sales-Bio'!A:C,3,FALSE),3)="นาย","M","F")</f>
        <v>F</v>
      </c>
      <c r="K9" t="str">
        <f>VLOOKUP(TRIM(MiniProject_Solution[[#This Row],[ลูกค้า]]),'Customer-Country'!B:C,2,FALSE)</f>
        <v>ไทย</v>
      </c>
      <c r="L9">
        <f>VLOOKUP(MiniProject_Solution[[#This Row],[สินค้า]],'product cost'!A:B,2,FALSE)*MiniProject_Solution[[#This Row],[จำนวนชิ้น]]</f>
        <v>300</v>
      </c>
      <c r="M9">
        <f>MiniProject_Solution[[#This Row],[ยอดขาย]]-MiniProject_Solution[[#This Row],[ต้นทุน]]</f>
        <v>200</v>
      </c>
      <c r="N9">
        <f>MONTH(MiniProject_Solution[[#This Row],[วันที่]])</f>
        <v>1</v>
      </c>
      <c r="O9">
        <f>YEAR(MiniProject_Solution[[#This Row],[วันที่]])</f>
        <v>2018</v>
      </c>
      <c r="P9">
        <f>VLOOKUP(MiniProject_Solution[[#This Row],[ยอดขาย]],'Commission-solution'!$A$2:$C$6,3,TRUE)*MiniProject_Solution[[#This Row],[ยอดขาย]]</f>
        <v>25</v>
      </c>
      <c r="Q9" s="86" t="b">
        <f>WEEKDAY(MiniProject_Solution[[#This Row],[วันที่]],2)&gt;5</f>
        <v>0</v>
      </c>
    </row>
    <row r="10" spans="1:17">
      <c r="A10" t="s">
        <v>335</v>
      </c>
      <c r="B10" s="3">
        <v>43106</v>
      </c>
      <c r="C10" t="s">
        <v>56</v>
      </c>
      <c r="D10" t="s">
        <v>67</v>
      </c>
      <c r="E10" t="s">
        <v>14</v>
      </c>
      <c r="F10">
        <v>250</v>
      </c>
      <c r="G10">
        <v>1</v>
      </c>
      <c r="H10" t="s">
        <v>59</v>
      </c>
      <c r="I10">
        <f>MiniProject_Solution[[#This Row],[ราคาต่อชิ้น]]*MiniProject_Solution[[#This Row],[จำนวนชิ้น]]</f>
        <v>250</v>
      </c>
      <c r="J10" t="str">
        <f>IF(LEFT(VLOOKUP(MiniProject_Solution[[#This Row],[ผู้ขาย]],'Sales-Bio'!A:C,3,FALSE),3)="นาย","M","F")</f>
        <v>F</v>
      </c>
      <c r="K10" t="str">
        <f>VLOOKUP(TRIM(MiniProject_Solution[[#This Row],[ลูกค้า]]),'Customer-Country'!B:C,2,FALSE)</f>
        <v>ลาว</v>
      </c>
      <c r="L10">
        <f>VLOOKUP(MiniProject_Solution[[#This Row],[สินค้า]],'product cost'!A:B,2,FALSE)*MiniProject_Solution[[#This Row],[จำนวนชิ้น]]</f>
        <v>150</v>
      </c>
      <c r="M10">
        <f>MiniProject_Solution[[#This Row],[ยอดขาย]]-MiniProject_Solution[[#This Row],[ต้นทุน]]</f>
        <v>100</v>
      </c>
      <c r="N10">
        <f>MONTH(MiniProject_Solution[[#This Row],[วันที่]])</f>
        <v>1</v>
      </c>
      <c r="O10">
        <f>YEAR(MiniProject_Solution[[#This Row],[วันที่]])</f>
        <v>2018</v>
      </c>
      <c r="P10">
        <f>VLOOKUP(MiniProject_Solution[[#This Row],[ยอดขาย]],'Commission-solution'!$A$2:$C$6,3,TRUE)*MiniProject_Solution[[#This Row],[ยอดขาย]]</f>
        <v>7.5</v>
      </c>
      <c r="Q10" s="86" t="b">
        <f>WEEKDAY(MiniProject_Solution[[#This Row],[วันที่]],2)&gt;5</f>
        <v>1</v>
      </c>
    </row>
    <row r="11" spans="1:17">
      <c r="A11" t="s">
        <v>336</v>
      </c>
      <c r="B11" s="3">
        <v>43106</v>
      </c>
      <c r="C11" t="s">
        <v>64</v>
      </c>
      <c r="D11" t="s">
        <v>57</v>
      </c>
      <c r="E11" t="s">
        <v>14</v>
      </c>
      <c r="F11">
        <v>190</v>
      </c>
      <c r="G11">
        <v>1</v>
      </c>
      <c r="H11" t="s">
        <v>63</v>
      </c>
      <c r="I11">
        <f>MiniProject_Solution[[#This Row],[ราคาต่อชิ้น]]*MiniProject_Solution[[#This Row],[จำนวนชิ้น]]</f>
        <v>190</v>
      </c>
      <c r="J11" t="str">
        <f>IF(LEFT(VLOOKUP(MiniProject_Solution[[#This Row],[ผู้ขาย]],'Sales-Bio'!A:C,3,FALSE),3)="นาย","M","F")</f>
        <v>F</v>
      </c>
      <c r="K11" t="str">
        <f>VLOOKUP(TRIM(MiniProject_Solution[[#This Row],[ลูกค้า]]),'Customer-Country'!B:C,2,FALSE)</f>
        <v>ไทย</v>
      </c>
      <c r="L11">
        <f>VLOOKUP(MiniProject_Solution[[#This Row],[สินค้า]],'product cost'!A:B,2,FALSE)*MiniProject_Solution[[#This Row],[จำนวนชิ้น]]</f>
        <v>150</v>
      </c>
      <c r="M11">
        <f>MiniProject_Solution[[#This Row],[ยอดขาย]]-MiniProject_Solution[[#This Row],[ต้นทุน]]</f>
        <v>40</v>
      </c>
      <c r="N11">
        <f>MONTH(MiniProject_Solution[[#This Row],[วันที่]])</f>
        <v>1</v>
      </c>
      <c r="O11">
        <f>YEAR(MiniProject_Solution[[#This Row],[วันที่]])</f>
        <v>2018</v>
      </c>
      <c r="P11">
        <f>VLOOKUP(MiniProject_Solution[[#This Row],[ยอดขาย]],'Commission-solution'!$A$2:$C$6,3,TRUE)*MiniProject_Solution[[#This Row],[ยอดขาย]]</f>
        <v>0</v>
      </c>
      <c r="Q11" s="86" t="b">
        <f>WEEKDAY(MiniProject_Solution[[#This Row],[วันที่]],2)&gt;5</f>
        <v>1</v>
      </c>
    </row>
    <row r="12" spans="1:17">
      <c r="A12" t="s">
        <v>337</v>
      </c>
      <c r="B12" s="3">
        <v>43108</v>
      </c>
      <c r="C12" t="s">
        <v>64</v>
      </c>
      <c r="D12" t="s">
        <v>61</v>
      </c>
      <c r="E12" t="s">
        <v>76</v>
      </c>
      <c r="F12">
        <v>250</v>
      </c>
      <c r="G12">
        <v>2</v>
      </c>
      <c r="H12" t="s">
        <v>63</v>
      </c>
      <c r="I12">
        <f>MiniProject_Solution[[#This Row],[ราคาต่อชิ้น]]*MiniProject_Solution[[#This Row],[จำนวนชิ้น]]</f>
        <v>500</v>
      </c>
      <c r="J12" t="str">
        <f>IF(LEFT(VLOOKUP(MiniProject_Solution[[#This Row],[ผู้ขาย]],'Sales-Bio'!A:C,3,FALSE),3)="นาย","M","F")</f>
        <v>M</v>
      </c>
      <c r="K12" t="str">
        <f>VLOOKUP(TRIM(MiniProject_Solution[[#This Row],[ลูกค้า]]),'Customer-Country'!B:C,2,FALSE)</f>
        <v>ไทย</v>
      </c>
      <c r="L12">
        <f>VLOOKUP(MiniProject_Solution[[#This Row],[สินค้า]],'product cost'!A:B,2,FALSE)*MiniProject_Solution[[#This Row],[จำนวนชิ้น]]</f>
        <v>200</v>
      </c>
      <c r="M12">
        <f>MiniProject_Solution[[#This Row],[ยอดขาย]]-MiniProject_Solution[[#This Row],[ต้นทุน]]</f>
        <v>300</v>
      </c>
      <c r="N12">
        <f>MONTH(MiniProject_Solution[[#This Row],[วันที่]])</f>
        <v>1</v>
      </c>
      <c r="O12">
        <f>YEAR(MiniProject_Solution[[#This Row],[วันที่]])</f>
        <v>2018</v>
      </c>
      <c r="P12">
        <f>VLOOKUP(MiniProject_Solution[[#This Row],[ยอดขาย]],'Commission-solution'!$A$2:$C$6,3,TRUE)*MiniProject_Solution[[#This Row],[ยอดขาย]]</f>
        <v>25</v>
      </c>
      <c r="Q12" s="86" t="b">
        <f>WEEKDAY(MiniProject_Solution[[#This Row],[วันที่]],2)&gt;5</f>
        <v>0</v>
      </c>
    </row>
    <row r="13" spans="1:17">
      <c r="A13" t="s">
        <v>338</v>
      </c>
      <c r="B13" s="3">
        <v>43111</v>
      </c>
      <c r="C13" t="s">
        <v>78</v>
      </c>
      <c r="D13" t="s">
        <v>57</v>
      </c>
      <c r="E13" t="s">
        <v>14</v>
      </c>
      <c r="F13">
        <v>250</v>
      </c>
      <c r="G13">
        <v>1</v>
      </c>
      <c r="H13" t="s">
        <v>59</v>
      </c>
      <c r="I13">
        <f>MiniProject_Solution[[#This Row],[ราคาต่อชิ้น]]*MiniProject_Solution[[#This Row],[จำนวนชิ้น]]</f>
        <v>250</v>
      </c>
      <c r="J13" t="str">
        <f>IF(LEFT(VLOOKUP(MiniProject_Solution[[#This Row],[ผู้ขาย]],'Sales-Bio'!A:C,3,FALSE),3)="นาย","M","F")</f>
        <v>F</v>
      </c>
      <c r="K13" t="str">
        <f>VLOOKUP(TRIM(MiniProject_Solution[[#This Row],[ลูกค้า]]),'Customer-Country'!B:C,2,FALSE)</f>
        <v>พม่า</v>
      </c>
      <c r="L13">
        <f>VLOOKUP(MiniProject_Solution[[#This Row],[สินค้า]],'product cost'!A:B,2,FALSE)*MiniProject_Solution[[#This Row],[จำนวนชิ้น]]</f>
        <v>150</v>
      </c>
      <c r="M13">
        <f>MiniProject_Solution[[#This Row],[ยอดขาย]]-MiniProject_Solution[[#This Row],[ต้นทุน]]</f>
        <v>100</v>
      </c>
      <c r="N13">
        <f>MONTH(MiniProject_Solution[[#This Row],[วันที่]])</f>
        <v>1</v>
      </c>
      <c r="O13">
        <f>YEAR(MiniProject_Solution[[#This Row],[วันที่]])</f>
        <v>2018</v>
      </c>
      <c r="P13">
        <f>VLOOKUP(MiniProject_Solution[[#This Row],[ยอดขาย]],'Commission-solution'!$A$2:$C$6,3,TRUE)*MiniProject_Solution[[#This Row],[ยอดขาย]]</f>
        <v>7.5</v>
      </c>
      <c r="Q13" s="86" t="b">
        <f>WEEKDAY(MiniProject_Solution[[#This Row],[วันที่]],2)&gt;5</f>
        <v>0</v>
      </c>
    </row>
    <row r="14" spans="1:17">
      <c r="A14" t="s">
        <v>339</v>
      </c>
      <c r="B14" s="3">
        <v>43112</v>
      </c>
      <c r="C14" t="s">
        <v>60</v>
      </c>
      <c r="D14" t="s">
        <v>67</v>
      </c>
      <c r="E14" t="s">
        <v>62</v>
      </c>
      <c r="F14">
        <v>40</v>
      </c>
      <c r="G14">
        <v>5</v>
      </c>
      <c r="H14" t="s">
        <v>63</v>
      </c>
      <c r="I14">
        <f>MiniProject_Solution[[#This Row],[ราคาต่อชิ้น]]*MiniProject_Solution[[#This Row],[จำนวนชิ้น]]</f>
        <v>200</v>
      </c>
      <c r="J14" t="str">
        <f>IF(LEFT(VLOOKUP(MiniProject_Solution[[#This Row],[ผู้ขาย]],'Sales-Bio'!A:C,3,FALSE),3)="นาย","M","F")</f>
        <v>F</v>
      </c>
      <c r="K14" t="str">
        <f>VLOOKUP(TRIM(MiniProject_Solution[[#This Row],[ลูกค้า]]),'Customer-Country'!B:C,2,FALSE)</f>
        <v>เวียดนาม</v>
      </c>
      <c r="L14">
        <f>VLOOKUP(MiniProject_Solution[[#This Row],[สินค้า]],'product cost'!A:B,2,FALSE)*MiniProject_Solution[[#This Row],[จำนวนชิ้น]]</f>
        <v>100</v>
      </c>
      <c r="M14">
        <f>MiniProject_Solution[[#This Row],[ยอดขาย]]-MiniProject_Solution[[#This Row],[ต้นทุน]]</f>
        <v>100</v>
      </c>
      <c r="N14">
        <f>MONTH(MiniProject_Solution[[#This Row],[วันที่]])</f>
        <v>1</v>
      </c>
      <c r="O14">
        <f>YEAR(MiniProject_Solution[[#This Row],[วันที่]])</f>
        <v>2018</v>
      </c>
      <c r="P14">
        <f>VLOOKUP(MiniProject_Solution[[#This Row],[ยอดขาย]],'Commission-solution'!$A$2:$C$6,3,TRUE)*MiniProject_Solution[[#This Row],[ยอดขาย]]</f>
        <v>6</v>
      </c>
      <c r="Q14" s="86" t="b">
        <f>WEEKDAY(MiniProject_Solution[[#This Row],[วันที่]],2)&gt;5</f>
        <v>0</v>
      </c>
    </row>
    <row r="15" spans="1:17">
      <c r="A15" t="s">
        <v>340</v>
      </c>
      <c r="B15" s="3">
        <v>43112</v>
      </c>
      <c r="C15" t="s">
        <v>66</v>
      </c>
      <c r="D15" t="s">
        <v>67</v>
      </c>
      <c r="E15" t="s">
        <v>58</v>
      </c>
      <c r="F15">
        <v>299</v>
      </c>
      <c r="G15">
        <v>2</v>
      </c>
      <c r="H15" t="s">
        <v>59</v>
      </c>
      <c r="I15">
        <f>MiniProject_Solution[[#This Row],[ราคาต่อชิ้น]]*MiniProject_Solution[[#This Row],[จำนวนชิ้น]]</f>
        <v>598</v>
      </c>
      <c r="J15" t="str">
        <f>IF(LEFT(VLOOKUP(MiniProject_Solution[[#This Row],[ผู้ขาย]],'Sales-Bio'!A:C,3,FALSE),3)="นาย","M","F")</f>
        <v>F</v>
      </c>
      <c r="K15" t="str">
        <f>VLOOKUP(TRIM(MiniProject_Solution[[#This Row],[ลูกค้า]]),'Customer-Country'!B:C,2,FALSE)</f>
        <v>ไทย</v>
      </c>
      <c r="L15">
        <f>VLOOKUP(MiniProject_Solution[[#This Row],[สินค้า]],'product cost'!A:B,2,FALSE)*MiniProject_Solution[[#This Row],[จำนวนชิ้น]]</f>
        <v>400</v>
      </c>
      <c r="M15">
        <f>MiniProject_Solution[[#This Row],[ยอดขาย]]-MiniProject_Solution[[#This Row],[ต้นทุน]]</f>
        <v>198</v>
      </c>
      <c r="N15">
        <f>MONTH(MiniProject_Solution[[#This Row],[วันที่]])</f>
        <v>1</v>
      </c>
      <c r="O15">
        <f>YEAR(MiniProject_Solution[[#This Row],[วันที่]])</f>
        <v>2018</v>
      </c>
      <c r="P15">
        <f>VLOOKUP(MiniProject_Solution[[#This Row],[ยอดขาย]],'Commission-solution'!$A$2:$C$6,3,TRUE)*MiniProject_Solution[[#This Row],[ยอดขาย]]</f>
        <v>29.900000000000002</v>
      </c>
      <c r="Q15" s="86" t="b">
        <f>WEEKDAY(MiniProject_Solution[[#This Row],[วันที่]],2)&gt;5</f>
        <v>0</v>
      </c>
    </row>
    <row r="16" spans="1:17">
      <c r="A16" t="s">
        <v>341</v>
      </c>
      <c r="B16" s="3">
        <v>43115</v>
      </c>
      <c r="C16" t="s">
        <v>68</v>
      </c>
      <c r="D16" t="s">
        <v>61</v>
      </c>
      <c r="E16" t="s">
        <v>62</v>
      </c>
      <c r="F16">
        <v>90</v>
      </c>
      <c r="G16">
        <v>4</v>
      </c>
      <c r="H16" t="s">
        <v>59</v>
      </c>
      <c r="I16">
        <f>MiniProject_Solution[[#This Row],[ราคาต่อชิ้น]]*MiniProject_Solution[[#This Row],[จำนวนชิ้น]]</f>
        <v>360</v>
      </c>
      <c r="J16" t="str">
        <f>IF(LEFT(VLOOKUP(MiniProject_Solution[[#This Row],[ผู้ขาย]],'Sales-Bio'!A:C,3,FALSE),3)="นาย","M","F")</f>
        <v>M</v>
      </c>
      <c r="K16" t="str">
        <f>VLOOKUP(TRIM(MiniProject_Solution[[#This Row],[ลูกค้า]]),'Customer-Country'!B:C,2,FALSE)</f>
        <v>ไทย</v>
      </c>
      <c r="L16">
        <f>VLOOKUP(MiniProject_Solution[[#This Row],[สินค้า]],'product cost'!A:B,2,FALSE)*MiniProject_Solution[[#This Row],[จำนวนชิ้น]]</f>
        <v>80</v>
      </c>
      <c r="M16">
        <f>MiniProject_Solution[[#This Row],[ยอดขาย]]-MiniProject_Solution[[#This Row],[ต้นทุน]]</f>
        <v>280</v>
      </c>
      <c r="N16">
        <f>MONTH(MiniProject_Solution[[#This Row],[วันที่]])</f>
        <v>1</v>
      </c>
      <c r="O16">
        <f>YEAR(MiniProject_Solution[[#This Row],[วันที่]])</f>
        <v>2018</v>
      </c>
      <c r="P16">
        <f>VLOOKUP(MiniProject_Solution[[#This Row],[ยอดขาย]],'Commission-solution'!$A$2:$C$6,3,TRUE)*MiniProject_Solution[[#This Row],[ยอดขาย]]</f>
        <v>10.799999999999999</v>
      </c>
      <c r="Q16" s="86" t="b">
        <f>WEEKDAY(MiniProject_Solution[[#This Row],[วันที่]],2)&gt;5</f>
        <v>0</v>
      </c>
    </row>
    <row r="17" spans="1:17">
      <c r="A17" t="s">
        <v>342</v>
      </c>
      <c r="B17" s="3">
        <v>43120</v>
      </c>
      <c r="C17" t="s">
        <v>68</v>
      </c>
      <c r="D17" t="s">
        <v>69</v>
      </c>
      <c r="E17" t="s">
        <v>62</v>
      </c>
      <c r="F17">
        <v>90</v>
      </c>
      <c r="G17">
        <v>4</v>
      </c>
      <c r="H17" t="s">
        <v>59</v>
      </c>
      <c r="I17">
        <f>MiniProject_Solution[[#This Row],[ราคาต่อชิ้น]]*MiniProject_Solution[[#This Row],[จำนวนชิ้น]]</f>
        <v>360</v>
      </c>
      <c r="J17" t="str">
        <f>IF(LEFT(VLOOKUP(MiniProject_Solution[[#This Row],[ผู้ขาย]],'Sales-Bio'!A:C,3,FALSE),3)="นาย","M","F")</f>
        <v>M</v>
      </c>
      <c r="K17" t="str">
        <f>VLOOKUP(TRIM(MiniProject_Solution[[#This Row],[ลูกค้า]]),'Customer-Country'!B:C,2,FALSE)</f>
        <v>ไทย</v>
      </c>
      <c r="L17">
        <f>VLOOKUP(MiniProject_Solution[[#This Row],[สินค้า]],'product cost'!A:B,2,FALSE)*MiniProject_Solution[[#This Row],[จำนวนชิ้น]]</f>
        <v>80</v>
      </c>
      <c r="M17">
        <f>MiniProject_Solution[[#This Row],[ยอดขาย]]-MiniProject_Solution[[#This Row],[ต้นทุน]]</f>
        <v>280</v>
      </c>
      <c r="N17">
        <f>MONTH(MiniProject_Solution[[#This Row],[วันที่]])</f>
        <v>1</v>
      </c>
      <c r="O17">
        <f>YEAR(MiniProject_Solution[[#This Row],[วันที่]])</f>
        <v>2018</v>
      </c>
      <c r="P17">
        <f>VLOOKUP(MiniProject_Solution[[#This Row],[ยอดขาย]],'Commission-solution'!$A$2:$C$6,3,TRUE)*MiniProject_Solution[[#This Row],[ยอดขาย]]</f>
        <v>10.799999999999999</v>
      </c>
      <c r="Q17" s="86" t="b">
        <f>WEEKDAY(MiniProject_Solution[[#This Row],[วันที่]],2)&gt;5</f>
        <v>1</v>
      </c>
    </row>
    <row r="18" spans="1:17">
      <c r="A18" t="s">
        <v>343</v>
      </c>
      <c r="B18" s="3">
        <v>43124</v>
      </c>
      <c r="C18" t="s">
        <v>66</v>
      </c>
      <c r="D18" t="s">
        <v>61</v>
      </c>
      <c r="E18" t="s">
        <v>76</v>
      </c>
      <c r="F18">
        <v>250</v>
      </c>
      <c r="G18">
        <v>2</v>
      </c>
      <c r="H18" t="s">
        <v>63</v>
      </c>
      <c r="I18">
        <f>MiniProject_Solution[[#This Row],[ราคาต่อชิ้น]]*MiniProject_Solution[[#This Row],[จำนวนชิ้น]]</f>
        <v>500</v>
      </c>
      <c r="J18" t="str">
        <f>IF(LEFT(VLOOKUP(MiniProject_Solution[[#This Row],[ผู้ขาย]],'Sales-Bio'!A:C,3,FALSE),3)="นาย","M","F")</f>
        <v>M</v>
      </c>
      <c r="K18" t="str">
        <f>VLOOKUP(TRIM(MiniProject_Solution[[#This Row],[ลูกค้า]]),'Customer-Country'!B:C,2,FALSE)</f>
        <v>ไทย</v>
      </c>
      <c r="L18">
        <f>VLOOKUP(MiniProject_Solution[[#This Row],[สินค้า]],'product cost'!A:B,2,FALSE)*MiniProject_Solution[[#This Row],[จำนวนชิ้น]]</f>
        <v>200</v>
      </c>
      <c r="M18">
        <f>MiniProject_Solution[[#This Row],[ยอดขาย]]-MiniProject_Solution[[#This Row],[ต้นทุน]]</f>
        <v>300</v>
      </c>
      <c r="N18">
        <f>MONTH(MiniProject_Solution[[#This Row],[วันที่]])</f>
        <v>1</v>
      </c>
      <c r="O18">
        <f>YEAR(MiniProject_Solution[[#This Row],[วันที่]])</f>
        <v>2018</v>
      </c>
      <c r="P18">
        <f>VLOOKUP(MiniProject_Solution[[#This Row],[ยอดขาย]],'Commission-solution'!$A$2:$C$6,3,TRUE)*MiniProject_Solution[[#This Row],[ยอดขาย]]</f>
        <v>25</v>
      </c>
      <c r="Q18" s="86" t="b">
        <f>WEEKDAY(MiniProject_Solution[[#This Row],[วันที่]],2)&gt;5</f>
        <v>0</v>
      </c>
    </row>
    <row r="19" spans="1:17">
      <c r="A19" t="s">
        <v>344</v>
      </c>
      <c r="B19" s="3">
        <v>43128</v>
      </c>
      <c r="C19" t="s">
        <v>70</v>
      </c>
      <c r="D19" t="s">
        <v>61</v>
      </c>
      <c r="E19" t="s">
        <v>62</v>
      </c>
      <c r="F19">
        <v>40</v>
      </c>
      <c r="G19">
        <v>5</v>
      </c>
      <c r="H19" t="s">
        <v>59</v>
      </c>
      <c r="I19">
        <f>MiniProject_Solution[[#This Row],[ราคาต่อชิ้น]]*MiniProject_Solution[[#This Row],[จำนวนชิ้น]]</f>
        <v>200</v>
      </c>
      <c r="J19" t="str">
        <f>IF(LEFT(VLOOKUP(MiniProject_Solution[[#This Row],[ผู้ขาย]],'Sales-Bio'!A:C,3,FALSE),3)="นาย","M","F")</f>
        <v>M</v>
      </c>
      <c r="K19" t="str">
        <f>VLOOKUP(TRIM(MiniProject_Solution[[#This Row],[ลูกค้า]]),'Customer-Country'!B:C,2,FALSE)</f>
        <v>ไทย</v>
      </c>
      <c r="L19">
        <f>VLOOKUP(MiniProject_Solution[[#This Row],[สินค้า]],'product cost'!A:B,2,FALSE)*MiniProject_Solution[[#This Row],[จำนวนชิ้น]]</f>
        <v>100</v>
      </c>
      <c r="M19">
        <f>MiniProject_Solution[[#This Row],[ยอดขาย]]-MiniProject_Solution[[#This Row],[ต้นทุน]]</f>
        <v>100</v>
      </c>
      <c r="N19">
        <f>MONTH(MiniProject_Solution[[#This Row],[วันที่]])</f>
        <v>1</v>
      </c>
      <c r="O19">
        <f>YEAR(MiniProject_Solution[[#This Row],[วันที่]])</f>
        <v>2018</v>
      </c>
      <c r="P19">
        <f>VLOOKUP(MiniProject_Solution[[#This Row],[ยอดขาย]],'Commission-solution'!$A$2:$C$6,3,TRUE)*MiniProject_Solution[[#This Row],[ยอดขาย]]</f>
        <v>6</v>
      </c>
      <c r="Q19" s="86" t="b">
        <f>WEEKDAY(MiniProject_Solution[[#This Row],[วันที่]],2)&gt;5</f>
        <v>1</v>
      </c>
    </row>
    <row r="20" spans="1:17">
      <c r="A20" t="s">
        <v>345</v>
      </c>
      <c r="B20" s="3">
        <v>43130</v>
      </c>
      <c r="C20" t="s">
        <v>70</v>
      </c>
      <c r="D20" t="s">
        <v>57</v>
      </c>
      <c r="E20" t="s">
        <v>62</v>
      </c>
      <c r="F20">
        <v>40</v>
      </c>
      <c r="G20">
        <v>5</v>
      </c>
      <c r="H20" t="s">
        <v>59</v>
      </c>
      <c r="I20">
        <f>MiniProject_Solution[[#This Row],[ราคาต่อชิ้น]]*MiniProject_Solution[[#This Row],[จำนวนชิ้น]]</f>
        <v>200</v>
      </c>
      <c r="J20" t="str">
        <f>IF(LEFT(VLOOKUP(MiniProject_Solution[[#This Row],[ผู้ขาย]],'Sales-Bio'!A:C,3,FALSE),3)="นาย","M","F")</f>
        <v>F</v>
      </c>
      <c r="K20" t="str">
        <f>VLOOKUP(TRIM(MiniProject_Solution[[#This Row],[ลูกค้า]]),'Customer-Country'!B:C,2,FALSE)</f>
        <v>ไทย</v>
      </c>
      <c r="L20">
        <f>VLOOKUP(MiniProject_Solution[[#This Row],[สินค้า]],'product cost'!A:B,2,FALSE)*MiniProject_Solution[[#This Row],[จำนวนชิ้น]]</f>
        <v>100</v>
      </c>
      <c r="M20">
        <f>MiniProject_Solution[[#This Row],[ยอดขาย]]-MiniProject_Solution[[#This Row],[ต้นทุน]]</f>
        <v>100</v>
      </c>
      <c r="N20">
        <f>MONTH(MiniProject_Solution[[#This Row],[วันที่]])</f>
        <v>1</v>
      </c>
      <c r="O20">
        <f>YEAR(MiniProject_Solution[[#This Row],[วันที่]])</f>
        <v>2018</v>
      </c>
      <c r="P20">
        <f>VLOOKUP(MiniProject_Solution[[#This Row],[ยอดขาย]],'Commission-solution'!$A$2:$C$6,3,TRUE)*MiniProject_Solution[[#This Row],[ยอดขาย]]</f>
        <v>6</v>
      </c>
      <c r="Q20" s="86" t="b">
        <f>WEEKDAY(MiniProject_Solution[[#This Row],[วันที่]],2)&gt;5</f>
        <v>0</v>
      </c>
    </row>
    <row r="21" spans="1:17">
      <c r="A21" t="s">
        <v>346</v>
      </c>
      <c r="B21" s="3">
        <v>43131</v>
      </c>
      <c r="C21" t="s">
        <v>78</v>
      </c>
      <c r="D21" t="s">
        <v>61</v>
      </c>
      <c r="E21" t="s">
        <v>58</v>
      </c>
      <c r="F21">
        <v>299</v>
      </c>
      <c r="G21">
        <v>1</v>
      </c>
      <c r="H21" t="s">
        <v>59</v>
      </c>
      <c r="I21">
        <f>MiniProject_Solution[[#This Row],[ราคาต่อชิ้น]]*MiniProject_Solution[[#This Row],[จำนวนชิ้น]]</f>
        <v>299</v>
      </c>
      <c r="J21" t="str">
        <f>IF(LEFT(VLOOKUP(MiniProject_Solution[[#This Row],[ผู้ขาย]],'Sales-Bio'!A:C,3,FALSE),3)="นาย","M","F")</f>
        <v>M</v>
      </c>
      <c r="K21" t="str">
        <f>VLOOKUP(TRIM(MiniProject_Solution[[#This Row],[ลูกค้า]]),'Customer-Country'!B:C,2,FALSE)</f>
        <v>พม่า</v>
      </c>
      <c r="L21">
        <f>VLOOKUP(MiniProject_Solution[[#This Row],[สินค้า]],'product cost'!A:B,2,FALSE)*MiniProject_Solution[[#This Row],[จำนวนชิ้น]]</f>
        <v>200</v>
      </c>
      <c r="M21">
        <f>MiniProject_Solution[[#This Row],[ยอดขาย]]-MiniProject_Solution[[#This Row],[ต้นทุน]]</f>
        <v>99</v>
      </c>
      <c r="N21">
        <f>MONTH(MiniProject_Solution[[#This Row],[วันที่]])</f>
        <v>1</v>
      </c>
      <c r="O21">
        <f>YEAR(MiniProject_Solution[[#This Row],[วันที่]])</f>
        <v>2018</v>
      </c>
      <c r="P21">
        <f>VLOOKUP(MiniProject_Solution[[#This Row],[ยอดขาย]],'Commission-solution'!$A$2:$C$6,3,TRUE)*MiniProject_Solution[[#This Row],[ยอดขาย]]</f>
        <v>8.9699999999999989</v>
      </c>
      <c r="Q21" s="86" t="b">
        <f>WEEKDAY(MiniProject_Solution[[#This Row],[วันที่]],2)&gt;5</f>
        <v>0</v>
      </c>
    </row>
    <row r="22" spans="1:17">
      <c r="A22" t="s">
        <v>347</v>
      </c>
      <c r="B22" s="3">
        <v>43132</v>
      </c>
      <c r="C22" t="s">
        <v>72</v>
      </c>
      <c r="D22" t="s">
        <v>57</v>
      </c>
      <c r="E22" t="s">
        <v>62</v>
      </c>
      <c r="F22">
        <v>40</v>
      </c>
      <c r="G22">
        <v>2</v>
      </c>
      <c r="H22" t="s">
        <v>63</v>
      </c>
      <c r="I22">
        <f>MiniProject_Solution[[#This Row],[ราคาต่อชิ้น]]*MiniProject_Solution[[#This Row],[จำนวนชิ้น]]</f>
        <v>80</v>
      </c>
      <c r="J22" t="str">
        <f>IF(LEFT(VLOOKUP(MiniProject_Solution[[#This Row],[ผู้ขาย]],'Sales-Bio'!A:C,3,FALSE),3)="นาย","M","F")</f>
        <v>F</v>
      </c>
      <c r="K22" t="str">
        <f>VLOOKUP(TRIM(MiniProject_Solution[[#This Row],[ลูกค้า]]),'Customer-Country'!B:C,2,FALSE)</f>
        <v>เวียดนาม</v>
      </c>
      <c r="L22">
        <f>VLOOKUP(MiniProject_Solution[[#This Row],[สินค้า]],'product cost'!A:B,2,FALSE)*MiniProject_Solution[[#This Row],[จำนวนชิ้น]]</f>
        <v>40</v>
      </c>
      <c r="M22">
        <f>MiniProject_Solution[[#This Row],[ยอดขาย]]-MiniProject_Solution[[#This Row],[ต้นทุน]]</f>
        <v>40</v>
      </c>
      <c r="N22">
        <f>MONTH(MiniProject_Solution[[#This Row],[วันที่]])</f>
        <v>2</v>
      </c>
      <c r="O22">
        <f>YEAR(MiniProject_Solution[[#This Row],[วันที่]])</f>
        <v>2018</v>
      </c>
      <c r="P22">
        <f>VLOOKUP(MiniProject_Solution[[#This Row],[ยอดขาย]],'Commission-solution'!$A$2:$C$6,3,TRUE)*MiniProject_Solution[[#This Row],[ยอดขาย]]</f>
        <v>0</v>
      </c>
      <c r="Q22" s="86" t="b">
        <f>WEEKDAY(MiniProject_Solution[[#This Row],[วันที่]],2)&gt;5</f>
        <v>0</v>
      </c>
    </row>
    <row r="23" spans="1:17">
      <c r="A23" t="s">
        <v>348</v>
      </c>
      <c r="B23" s="3">
        <v>43132</v>
      </c>
      <c r="C23" t="s">
        <v>56</v>
      </c>
      <c r="D23" t="s">
        <v>67</v>
      </c>
      <c r="E23" t="s">
        <v>14</v>
      </c>
      <c r="F23">
        <v>190</v>
      </c>
      <c r="G23">
        <v>2</v>
      </c>
      <c r="H23" t="s">
        <v>59</v>
      </c>
      <c r="I23">
        <f>MiniProject_Solution[[#This Row],[ราคาต่อชิ้น]]*MiniProject_Solution[[#This Row],[จำนวนชิ้น]]</f>
        <v>380</v>
      </c>
      <c r="J23" t="str">
        <f>IF(LEFT(VLOOKUP(MiniProject_Solution[[#This Row],[ผู้ขาย]],'Sales-Bio'!A:C,3,FALSE),3)="นาย","M","F")</f>
        <v>F</v>
      </c>
      <c r="K23" t="str">
        <f>VLOOKUP(TRIM(MiniProject_Solution[[#This Row],[ลูกค้า]]),'Customer-Country'!B:C,2,FALSE)</f>
        <v>ลาว</v>
      </c>
      <c r="L23">
        <f>VLOOKUP(MiniProject_Solution[[#This Row],[สินค้า]],'product cost'!A:B,2,FALSE)*MiniProject_Solution[[#This Row],[จำนวนชิ้น]]</f>
        <v>300</v>
      </c>
      <c r="M23">
        <f>MiniProject_Solution[[#This Row],[ยอดขาย]]-MiniProject_Solution[[#This Row],[ต้นทุน]]</f>
        <v>80</v>
      </c>
      <c r="N23">
        <f>MONTH(MiniProject_Solution[[#This Row],[วันที่]])</f>
        <v>2</v>
      </c>
      <c r="O23">
        <f>YEAR(MiniProject_Solution[[#This Row],[วันที่]])</f>
        <v>2018</v>
      </c>
      <c r="P23">
        <f>VLOOKUP(MiniProject_Solution[[#This Row],[ยอดขาย]],'Commission-solution'!$A$2:$C$6,3,TRUE)*MiniProject_Solution[[#This Row],[ยอดขาย]]</f>
        <v>11.4</v>
      </c>
      <c r="Q23" s="86" t="b">
        <f>WEEKDAY(MiniProject_Solution[[#This Row],[วันที่]],2)&gt;5</f>
        <v>0</v>
      </c>
    </row>
    <row r="24" spans="1:17">
      <c r="A24" t="s">
        <v>349</v>
      </c>
      <c r="B24" s="3">
        <v>43134</v>
      </c>
      <c r="C24" t="s">
        <v>71</v>
      </c>
      <c r="D24" t="s">
        <v>61</v>
      </c>
      <c r="E24" t="s">
        <v>62</v>
      </c>
      <c r="F24">
        <v>90</v>
      </c>
      <c r="G24">
        <v>4</v>
      </c>
      <c r="H24" t="s">
        <v>59</v>
      </c>
      <c r="I24">
        <f>MiniProject_Solution[[#This Row],[ราคาต่อชิ้น]]*MiniProject_Solution[[#This Row],[จำนวนชิ้น]]</f>
        <v>360</v>
      </c>
      <c r="J24" t="str">
        <f>IF(LEFT(VLOOKUP(MiniProject_Solution[[#This Row],[ผู้ขาย]],'Sales-Bio'!A:C,3,FALSE),3)="นาย","M","F")</f>
        <v>M</v>
      </c>
      <c r="K24" t="str">
        <f>VLOOKUP(TRIM(MiniProject_Solution[[#This Row],[ลูกค้า]]),'Customer-Country'!B:C,2,FALSE)</f>
        <v>ไทย</v>
      </c>
      <c r="L24">
        <f>VLOOKUP(MiniProject_Solution[[#This Row],[สินค้า]],'product cost'!A:B,2,FALSE)*MiniProject_Solution[[#This Row],[จำนวนชิ้น]]</f>
        <v>80</v>
      </c>
      <c r="M24">
        <f>MiniProject_Solution[[#This Row],[ยอดขาย]]-MiniProject_Solution[[#This Row],[ต้นทุน]]</f>
        <v>280</v>
      </c>
      <c r="N24">
        <f>MONTH(MiniProject_Solution[[#This Row],[วันที่]])</f>
        <v>2</v>
      </c>
      <c r="O24">
        <f>YEAR(MiniProject_Solution[[#This Row],[วันที่]])</f>
        <v>2018</v>
      </c>
      <c r="P24">
        <f>VLOOKUP(MiniProject_Solution[[#This Row],[ยอดขาย]],'Commission-solution'!$A$2:$C$6,3,TRUE)*MiniProject_Solution[[#This Row],[ยอดขาย]]</f>
        <v>10.799999999999999</v>
      </c>
      <c r="Q24" s="86" t="b">
        <f>WEEKDAY(MiniProject_Solution[[#This Row],[วันที่]],2)&gt;5</f>
        <v>1</v>
      </c>
    </row>
    <row r="25" spans="1:17">
      <c r="A25" t="s">
        <v>350</v>
      </c>
      <c r="B25" s="3">
        <v>43135</v>
      </c>
      <c r="C25" t="s">
        <v>68</v>
      </c>
      <c r="D25" t="s">
        <v>61</v>
      </c>
      <c r="E25" t="s">
        <v>58</v>
      </c>
      <c r="F25">
        <v>399</v>
      </c>
      <c r="G25">
        <v>2</v>
      </c>
      <c r="H25" t="s">
        <v>59</v>
      </c>
      <c r="I25">
        <f>MiniProject_Solution[[#This Row],[ราคาต่อชิ้น]]*MiniProject_Solution[[#This Row],[จำนวนชิ้น]]</f>
        <v>798</v>
      </c>
      <c r="J25" t="str">
        <f>IF(LEFT(VLOOKUP(MiniProject_Solution[[#This Row],[ผู้ขาย]],'Sales-Bio'!A:C,3,FALSE),3)="นาย","M","F")</f>
        <v>M</v>
      </c>
      <c r="K25" t="str">
        <f>VLOOKUP(TRIM(MiniProject_Solution[[#This Row],[ลูกค้า]]),'Customer-Country'!B:C,2,FALSE)</f>
        <v>ไทย</v>
      </c>
      <c r="L25">
        <f>VLOOKUP(MiniProject_Solution[[#This Row],[สินค้า]],'product cost'!A:B,2,FALSE)*MiniProject_Solution[[#This Row],[จำนวนชิ้น]]</f>
        <v>400</v>
      </c>
      <c r="M25">
        <f>MiniProject_Solution[[#This Row],[ยอดขาย]]-MiniProject_Solution[[#This Row],[ต้นทุน]]</f>
        <v>398</v>
      </c>
      <c r="N25">
        <f>MONTH(MiniProject_Solution[[#This Row],[วันที่]])</f>
        <v>2</v>
      </c>
      <c r="O25">
        <f>YEAR(MiniProject_Solution[[#This Row],[วันที่]])</f>
        <v>2018</v>
      </c>
      <c r="P25">
        <f>VLOOKUP(MiniProject_Solution[[#This Row],[ยอดขาย]],'Commission-solution'!$A$2:$C$6,3,TRUE)*MiniProject_Solution[[#This Row],[ยอดขาย]]</f>
        <v>55.860000000000007</v>
      </c>
      <c r="Q25" s="86" t="b">
        <f>WEEKDAY(MiniProject_Solution[[#This Row],[วันที่]],2)&gt;5</f>
        <v>1</v>
      </c>
    </row>
    <row r="26" spans="1:17">
      <c r="A26" t="s">
        <v>351</v>
      </c>
      <c r="B26" s="3">
        <v>43138</v>
      </c>
      <c r="C26" t="s">
        <v>77</v>
      </c>
      <c r="D26" t="s">
        <v>69</v>
      </c>
      <c r="E26" t="s">
        <v>62</v>
      </c>
      <c r="F26">
        <v>70</v>
      </c>
      <c r="G26">
        <v>3</v>
      </c>
      <c r="H26" t="s">
        <v>63</v>
      </c>
      <c r="I26">
        <f>MiniProject_Solution[[#This Row],[ราคาต่อชิ้น]]*MiniProject_Solution[[#This Row],[จำนวนชิ้น]]</f>
        <v>210</v>
      </c>
      <c r="J26" t="str">
        <f>IF(LEFT(VLOOKUP(MiniProject_Solution[[#This Row],[ผู้ขาย]],'Sales-Bio'!A:C,3,FALSE),3)="นาย","M","F")</f>
        <v>M</v>
      </c>
      <c r="K26" t="str">
        <f>VLOOKUP(TRIM(MiniProject_Solution[[#This Row],[ลูกค้า]]),'Customer-Country'!B:C,2,FALSE)</f>
        <v>เวียดนาม</v>
      </c>
      <c r="L26">
        <f>VLOOKUP(MiniProject_Solution[[#This Row],[สินค้า]],'product cost'!A:B,2,FALSE)*MiniProject_Solution[[#This Row],[จำนวนชิ้น]]</f>
        <v>60</v>
      </c>
      <c r="M26">
        <f>MiniProject_Solution[[#This Row],[ยอดขาย]]-MiniProject_Solution[[#This Row],[ต้นทุน]]</f>
        <v>150</v>
      </c>
      <c r="N26">
        <f>MONTH(MiniProject_Solution[[#This Row],[วันที่]])</f>
        <v>2</v>
      </c>
      <c r="O26">
        <f>YEAR(MiniProject_Solution[[#This Row],[วันที่]])</f>
        <v>2018</v>
      </c>
      <c r="P26">
        <f>VLOOKUP(MiniProject_Solution[[#This Row],[ยอดขาย]],'Commission-solution'!$A$2:$C$6,3,TRUE)*MiniProject_Solution[[#This Row],[ยอดขาย]]</f>
        <v>6.3</v>
      </c>
      <c r="Q26" s="86" t="b">
        <f>WEEKDAY(MiniProject_Solution[[#This Row],[วันที่]],2)&gt;5</f>
        <v>0</v>
      </c>
    </row>
    <row r="27" spans="1:17">
      <c r="A27" t="s">
        <v>352</v>
      </c>
      <c r="B27" s="3">
        <v>43138</v>
      </c>
      <c r="C27" t="s">
        <v>78</v>
      </c>
      <c r="D27" t="s">
        <v>57</v>
      </c>
      <c r="E27" t="s">
        <v>62</v>
      </c>
      <c r="F27">
        <v>40</v>
      </c>
      <c r="G27">
        <v>4</v>
      </c>
      <c r="H27" t="s">
        <v>59</v>
      </c>
      <c r="I27">
        <f>MiniProject_Solution[[#This Row],[ราคาต่อชิ้น]]*MiniProject_Solution[[#This Row],[จำนวนชิ้น]]</f>
        <v>160</v>
      </c>
      <c r="J27" t="str">
        <f>IF(LEFT(VLOOKUP(MiniProject_Solution[[#This Row],[ผู้ขาย]],'Sales-Bio'!A:C,3,FALSE),3)="นาย","M","F")</f>
        <v>F</v>
      </c>
      <c r="K27" t="str">
        <f>VLOOKUP(TRIM(MiniProject_Solution[[#This Row],[ลูกค้า]]),'Customer-Country'!B:C,2,FALSE)</f>
        <v>พม่า</v>
      </c>
      <c r="L27">
        <f>VLOOKUP(MiniProject_Solution[[#This Row],[สินค้า]],'product cost'!A:B,2,FALSE)*MiniProject_Solution[[#This Row],[จำนวนชิ้น]]</f>
        <v>80</v>
      </c>
      <c r="M27">
        <f>MiniProject_Solution[[#This Row],[ยอดขาย]]-MiniProject_Solution[[#This Row],[ต้นทุน]]</f>
        <v>80</v>
      </c>
      <c r="N27">
        <f>MONTH(MiniProject_Solution[[#This Row],[วันที่]])</f>
        <v>2</v>
      </c>
      <c r="O27">
        <f>YEAR(MiniProject_Solution[[#This Row],[วันที่]])</f>
        <v>2018</v>
      </c>
      <c r="P27">
        <f>VLOOKUP(MiniProject_Solution[[#This Row],[ยอดขาย]],'Commission-solution'!$A$2:$C$6,3,TRUE)*MiniProject_Solution[[#This Row],[ยอดขาย]]</f>
        <v>0</v>
      </c>
      <c r="Q27" s="86" t="b">
        <f>WEEKDAY(MiniProject_Solution[[#This Row],[วันที่]],2)&gt;5</f>
        <v>0</v>
      </c>
    </row>
    <row r="28" spans="1:17">
      <c r="A28" t="s">
        <v>353</v>
      </c>
      <c r="B28" s="3">
        <v>43138</v>
      </c>
      <c r="C28" t="s">
        <v>75</v>
      </c>
      <c r="D28" t="s">
        <v>61</v>
      </c>
      <c r="E28" t="s">
        <v>58</v>
      </c>
      <c r="F28">
        <v>299</v>
      </c>
      <c r="G28">
        <v>2</v>
      </c>
      <c r="H28" t="s">
        <v>63</v>
      </c>
      <c r="I28">
        <f>MiniProject_Solution[[#This Row],[ราคาต่อชิ้น]]*MiniProject_Solution[[#This Row],[จำนวนชิ้น]]</f>
        <v>598</v>
      </c>
      <c r="J28" t="str">
        <f>IF(LEFT(VLOOKUP(MiniProject_Solution[[#This Row],[ผู้ขาย]],'Sales-Bio'!A:C,3,FALSE),3)="นาย","M","F")</f>
        <v>M</v>
      </c>
      <c r="K28" t="str">
        <f>VLOOKUP(TRIM(MiniProject_Solution[[#This Row],[ลูกค้า]]),'Customer-Country'!B:C,2,FALSE)</f>
        <v>ไทย</v>
      </c>
      <c r="L28">
        <f>VLOOKUP(MiniProject_Solution[[#This Row],[สินค้า]],'product cost'!A:B,2,FALSE)*MiniProject_Solution[[#This Row],[จำนวนชิ้น]]</f>
        <v>400</v>
      </c>
      <c r="M28">
        <f>MiniProject_Solution[[#This Row],[ยอดขาย]]-MiniProject_Solution[[#This Row],[ต้นทุน]]</f>
        <v>198</v>
      </c>
      <c r="N28">
        <f>MONTH(MiniProject_Solution[[#This Row],[วันที่]])</f>
        <v>2</v>
      </c>
      <c r="O28">
        <f>YEAR(MiniProject_Solution[[#This Row],[วันที่]])</f>
        <v>2018</v>
      </c>
      <c r="P28">
        <f>VLOOKUP(MiniProject_Solution[[#This Row],[ยอดขาย]],'Commission-solution'!$A$2:$C$6,3,TRUE)*MiniProject_Solution[[#This Row],[ยอดขาย]]</f>
        <v>29.900000000000002</v>
      </c>
      <c r="Q28" s="86" t="b">
        <f>WEEKDAY(MiniProject_Solution[[#This Row],[วันที่]],2)&gt;5</f>
        <v>0</v>
      </c>
    </row>
    <row r="29" spans="1:17">
      <c r="A29" t="s">
        <v>354</v>
      </c>
      <c r="B29" s="3">
        <v>43140</v>
      </c>
      <c r="C29" t="s">
        <v>71</v>
      </c>
      <c r="D29" t="s">
        <v>61</v>
      </c>
      <c r="E29" t="s">
        <v>58</v>
      </c>
      <c r="F29">
        <v>299</v>
      </c>
      <c r="G29">
        <v>2</v>
      </c>
      <c r="H29" t="s">
        <v>59</v>
      </c>
      <c r="I29">
        <f>MiniProject_Solution[[#This Row],[ราคาต่อชิ้น]]*MiniProject_Solution[[#This Row],[จำนวนชิ้น]]</f>
        <v>598</v>
      </c>
      <c r="J29" t="str">
        <f>IF(LEFT(VLOOKUP(MiniProject_Solution[[#This Row],[ผู้ขาย]],'Sales-Bio'!A:C,3,FALSE),3)="นาย","M","F")</f>
        <v>M</v>
      </c>
      <c r="K29" t="str">
        <f>VLOOKUP(TRIM(MiniProject_Solution[[#This Row],[ลูกค้า]]),'Customer-Country'!B:C,2,FALSE)</f>
        <v>ไทย</v>
      </c>
      <c r="L29">
        <f>VLOOKUP(MiniProject_Solution[[#This Row],[สินค้า]],'product cost'!A:B,2,FALSE)*MiniProject_Solution[[#This Row],[จำนวนชิ้น]]</f>
        <v>400</v>
      </c>
      <c r="M29">
        <f>MiniProject_Solution[[#This Row],[ยอดขาย]]-MiniProject_Solution[[#This Row],[ต้นทุน]]</f>
        <v>198</v>
      </c>
      <c r="N29">
        <f>MONTH(MiniProject_Solution[[#This Row],[วันที่]])</f>
        <v>2</v>
      </c>
      <c r="O29">
        <f>YEAR(MiniProject_Solution[[#This Row],[วันที่]])</f>
        <v>2018</v>
      </c>
      <c r="P29">
        <f>VLOOKUP(MiniProject_Solution[[#This Row],[ยอดขาย]],'Commission-solution'!$A$2:$C$6,3,TRUE)*MiniProject_Solution[[#This Row],[ยอดขาย]]</f>
        <v>29.900000000000002</v>
      </c>
      <c r="Q29" s="86" t="b">
        <f>WEEKDAY(MiniProject_Solution[[#This Row],[วันที่]],2)&gt;5</f>
        <v>0</v>
      </c>
    </row>
    <row r="30" spans="1:17">
      <c r="A30" t="s">
        <v>355</v>
      </c>
      <c r="B30" s="3">
        <v>43142</v>
      </c>
      <c r="C30" t="s">
        <v>71</v>
      </c>
      <c r="D30" t="s">
        <v>61</v>
      </c>
      <c r="E30" t="s">
        <v>58</v>
      </c>
      <c r="F30">
        <v>299</v>
      </c>
      <c r="G30">
        <v>2</v>
      </c>
      <c r="H30" t="s">
        <v>59</v>
      </c>
      <c r="I30">
        <f>MiniProject_Solution[[#This Row],[ราคาต่อชิ้น]]*MiniProject_Solution[[#This Row],[จำนวนชิ้น]]</f>
        <v>598</v>
      </c>
      <c r="J30" t="str">
        <f>IF(LEFT(VLOOKUP(MiniProject_Solution[[#This Row],[ผู้ขาย]],'Sales-Bio'!A:C,3,FALSE),3)="นาย","M","F")</f>
        <v>M</v>
      </c>
      <c r="K30" t="str">
        <f>VLOOKUP(TRIM(MiniProject_Solution[[#This Row],[ลูกค้า]]),'Customer-Country'!B:C,2,FALSE)</f>
        <v>ไทย</v>
      </c>
      <c r="L30">
        <f>VLOOKUP(MiniProject_Solution[[#This Row],[สินค้า]],'product cost'!A:B,2,FALSE)*MiniProject_Solution[[#This Row],[จำนวนชิ้น]]</f>
        <v>400</v>
      </c>
      <c r="M30">
        <f>MiniProject_Solution[[#This Row],[ยอดขาย]]-MiniProject_Solution[[#This Row],[ต้นทุน]]</f>
        <v>198</v>
      </c>
      <c r="N30">
        <f>MONTH(MiniProject_Solution[[#This Row],[วันที่]])</f>
        <v>2</v>
      </c>
      <c r="O30">
        <f>YEAR(MiniProject_Solution[[#This Row],[วันที่]])</f>
        <v>2018</v>
      </c>
      <c r="P30">
        <f>VLOOKUP(MiniProject_Solution[[#This Row],[ยอดขาย]],'Commission-solution'!$A$2:$C$6,3,TRUE)*MiniProject_Solution[[#This Row],[ยอดขาย]]</f>
        <v>29.900000000000002</v>
      </c>
      <c r="Q30" s="86" t="b">
        <f>WEEKDAY(MiniProject_Solution[[#This Row],[วันที่]],2)&gt;5</f>
        <v>1</v>
      </c>
    </row>
    <row r="31" spans="1:17">
      <c r="A31" t="s">
        <v>356</v>
      </c>
      <c r="B31" s="3">
        <v>43144</v>
      </c>
      <c r="C31" t="s">
        <v>78</v>
      </c>
      <c r="D31" t="s">
        <v>57</v>
      </c>
      <c r="E31" t="s">
        <v>58</v>
      </c>
      <c r="F31">
        <v>399</v>
      </c>
      <c r="G31">
        <v>3</v>
      </c>
      <c r="H31" t="s">
        <v>59</v>
      </c>
      <c r="I31">
        <f>MiniProject_Solution[[#This Row],[ราคาต่อชิ้น]]*MiniProject_Solution[[#This Row],[จำนวนชิ้น]]</f>
        <v>1197</v>
      </c>
      <c r="J31" t="str">
        <f>IF(LEFT(VLOOKUP(MiniProject_Solution[[#This Row],[ผู้ขาย]],'Sales-Bio'!A:C,3,FALSE),3)="นาย","M","F")</f>
        <v>F</v>
      </c>
      <c r="K31" t="str">
        <f>VLOOKUP(TRIM(MiniProject_Solution[[#This Row],[ลูกค้า]]),'Customer-Country'!B:C,2,FALSE)</f>
        <v>พม่า</v>
      </c>
      <c r="L31">
        <f>VLOOKUP(MiniProject_Solution[[#This Row],[สินค้า]],'product cost'!A:B,2,FALSE)*MiniProject_Solution[[#This Row],[จำนวนชิ้น]]</f>
        <v>600</v>
      </c>
      <c r="M31">
        <f>MiniProject_Solution[[#This Row],[ยอดขาย]]-MiniProject_Solution[[#This Row],[ต้นทุน]]</f>
        <v>597</v>
      </c>
      <c r="N31">
        <f>MONTH(MiniProject_Solution[[#This Row],[วันที่]])</f>
        <v>2</v>
      </c>
      <c r="O31">
        <f>YEAR(MiniProject_Solution[[#This Row],[วันที่]])</f>
        <v>2018</v>
      </c>
      <c r="P31">
        <f>VLOOKUP(MiniProject_Solution[[#This Row],[ยอดขาย]],'Commission-solution'!$A$2:$C$6,3,TRUE)*MiniProject_Solution[[#This Row],[ยอดขาย]]</f>
        <v>119.7</v>
      </c>
      <c r="Q31" s="86" t="b">
        <f>WEEKDAY(MiniProject_Solution[[#This Row],[วันที่]],2)&gt;5</f>
        <v>0</v>
      </c>
    </row>
    <row r="32" spans="1:17">
      <c r="A32" t="s">
        <v>357</v>
      </c>
      <c r="B32" s="3">
        <v>43145</v>
      </c>
      <c r="C32" t="s">
        <v>75</v>
      </c>
      <c r="D32" t="s">
        <v>61</v>
      </c>
      <c r="E32" t="s">
        <v>76</v>
      </c>
      <c r="F32">
        <v>190</v>
      </c>
      <c r="G32">
        <v>3</v>
      </c>
      <c r="H32" t="s">
        <v>63</v>
      </c>
      <c r="I32">
        <f>MiniProject_Solution[[#This Row],[ราคาต่อชิ้น]]*MiniProject_Solution[[#This Row],[จำนวนชิ้น]]</f>
        <v>570</v>
      </c>
      <c r="J32" t="str">
        <f>IF(LEFT(VLOOKUP(MiniProject_Solution[[#This Row],[ผู้ขาย]],'Sales-Bio'!A:C,3,FALSE),3)="นาย","M","F")</f>
        <v>M</v>
      </c>
      <c r="K32" t="str">
        <f>VLOOKUP(TRIM(MiniProject_Solution[[#This Row],[ลูกค้า]]),'Customer-Country'!B:C,2,FALSE)</f>
        <v>ไทย</v>
      </c>
      <c r="L32">
        <f>VLOOKUP(MiniProject_Solution[[#This Row],[สินค้า]],'product cost'!A:B,2,FALSE)*MiniProject_Solution[[#This Row],[จำนวนชิ้น]]</f>
        <v>300</v>
      </c>
      <c r="M32">
        <f>MiniProject_Solution[[#This Row],[ยอดขาย]]-MiniProject_Solution[[#This Row],[ต้นทุน]]</f>
        <v>270</v>
      </c>
      <c r="N32">
        <f>MONTH(MiniProject_Solution[[#This Row],[วันที่]])</f>
        <v>2</v>
      </c>
      <c r="O32">
        <f>YEAR(MiniProject_Solution[[#This Row],[วันที่]])</f>
        <v>2018</v>
      </c>
      <c r="P32">
        <f>VLOOKUP(MiniProject_Solution[[#This Row],[ยอดขาย]],'Commission-solution'!$A$2:$C$6,3,TRUE)*MiniProject_Solution[[#This Row],[ยอดขาย]]</f>
        <v>28.5</v>
      </c>
      <c r="Q32" s="86" t="b">
        <f>WEEKDAY(MiniProject_Solution[[#This Row],[วันที่]],2)&gt;5</f>
        <v>0</v>
      </c>
    </row>
    <row r="33" spans="1:17">
      <c r="A33" t="s">
        <v>358</v>
      </c>
      <c r="B33" s="3">
        <v>43145</v>
      </c>
      <c r="C33" t="s">
        <v>71</v>
      </c>
      <c r="D33" t="s">
        <v>57</v>
      </c>
      <c r="E33" t="s">
        <v>76</v>
      </c>
      <c r="F33">
        <v>250</v>
      </c>
      <c r="G33">
        <v>2</v>
      </c>
      <c r="H33" t="s">
        <v>63</v>
      </c>
      <c r="I33">
        <f>MiniProject_Solution[[#This Row],[ราคาต่อชิ้น]]*MiniProject_Solution[[#This Row],[จำนวนชิ้น]]</f>
        <v>500</v>
      </c>
      <c r="J33" t="str">
        <f>IF(LEFT(VLOOKUP(MiniProject_Solution[[#This Row],[ผู้ขาย]],'Sales-Bio'!A:C,3,FALSE),3)="นาย","M","F")</f>
        <v>F</v>
      </c>
      <c r="K33" t="str">
        <f>VLOOKUP(TRIM(MiniProject_Solution[[#This Row],[ลูกค้า]]),'Customer-Country'!B:C,2,FALSE)</f>
        <v>ไทย</v>
      </c>
      <c r="L33">
        <f>VLOOKUP(MiniProject_Solution[[#This Row],[สินค้า]],'product cost'!A:B,2,FALSE)*MiniProject_Solution[[#This Row],[จำนวนชิ้น]]</f>
        <v>200</v>
      </c>
      <c r="M33">
        <f>MiniProject_Solution[[#This Row],[ยอดขาย]]-MiniProject_Solution[[#This Row],[ต้นทุน]]</f>
        <v>300</v>
      </c>
      <c r="N33">
        <f>MONTH(MiniProject_Solution[[#This Row],[วันที่]])</f>
        <v>2</v>
      </c>
      <c r="O33">
        <f>YEAR(MiniProject_Solution[[#This Row],[วันที่]])</f>
        <v>2018</v>
      </c>
      <c r="P33">
        <f>VLOOKUP(MiniProject_Solution[[#This Row],[ยอดขาย]],'Commission-solution'!$A$2:$C$6,3,TRUE)*MiniProject_Solution[[#This Row],[ยอดขาย]]</f>
        <v>25</v>
      </c>
      <c r="Q33" s="86" t="b">
        <f>WEEKDAY(MiniProject_Solution[[#This Row],[วันที่]],2)&gt;5</f>
        <v>0</v>
      </c>
    </row>
    <row r="34" spans="1:17">
      <c r="A34" t="s">
        <v>359</v>
      </c>
      <c r="B34" s="3">
        <v>43145</v>
      </c>
      <c r="C34" t="s">
        <v>72</v>
      </c>
      <c r="D34" t="s">
        <v>57</v>
      </c>
      <c r="E34" t="s">
        <v>62</v>
      </c>
      <c r="F34">
        <v>40</v>
      </c>
      <c r="G34">
        <v>4</v>
      </c>
      <c r="H34" t="s">
        <v>59</v>
      </c>
      <c r="I34">
        <f>MiniProject_Solution[[#This Row],[ราคาต่อชิ้น]]*MiniProject_Solution[[#This Row],[จำนวนชิ้น]]</f>
        <v>160</v>
      </c>
      <c r="J34" t="str">
        <f>IF(LEFT(VLOOKUP(MiniProject_Solution[[#This Row],[ผู้ขาย]],'Sales-Bio'!A:C,3,FALSE),3)="นาย","M","F")</f>
        <v>F</v>
      </c>
      <c r="K34" t="str">
        <f>VLOOKUP(TRIM(MiniProject_Solution[[#This Row],[ลูกค้า]]),'Customer-Country'!B:C,2,FALSE)</f>
        <v>เวียดนาม</v>
      </c>
      <c r="L34">
        <f>VLOOKUP(MiniProject_Solution[[#This Row],[สินค้า]],'product cost'!A:B,2,FALSE)*MiniProject_Solution[[#This Row],[จำนวนชิ้น]]</f>
        <v>80</v>
      </c>
      <c r="M34">
        <f>MiniProject_Solution[[#This Row],[ยอดขาย]]-MiniProject_Solution[[#This Row],[ต้นทุน]]</f>
        <v>80</v>
      </c>
      <c r="N34">
        <f>MONTH(MiniProject_Solution[[#This Row],[วันที่]])</f>
        <v>2</v>
      </c>
      <c r="O34">
        <f>YEAR(MiniProject_Solution[[#This Row],[วันที่]])</f>
        <v>2018</v>
      </c>
      <c r="P34">
        <f>VLOOKUP(MiniProject_Solution[[#This Row],[ยอดขาย]],'Commission-solution'!$A$2:$C$6,3,TRUE)*MiniProject_Solution[[#This Row],[ยอดขาย]]</f>
        <v>0</v>
      </c>
      <c r="Q34" s="86" t="b">
        <f>WEEKDAY(MiniProject_Solution[[#This Row],[วันที่]],2)&gt;5</f>
        <v>0</v>
      </c>
    </row>
    <row r="35" spans="1:17">
      <c r="A35" t="s">
        <v>360</v>
      </c>
      <c r="B35" s="3">
        <v>43147</v>
      </c>
      <c r="C35" t="s">
        <v>74</v>
      </c>
      <c r="D35" t="s">
        <v>67</v>
      </c>
      <c r="E35" t="s">
        <v>14</v>
      </c>
      <c r="F35">
        <v>250</v>
      </c>
      <c r="G35">
        <v>2</v>
      </c>
      <c r="H35" t="s">
        <v>59</v>
      </c>
      <c r="I35">
        <f>MiniProject_Solution[[#This Row],[ราคาต่อชิ้น]]*MiniProject_Solution[[#This Row],[จำนวนชิ้น]]</f>
        <v>500</v>
      </c>
      <c r="J35" t="str">
        <f>IF(LEFT(VLOOKUP(MiniProject_Solution[[#This Row],[ผู้ขาย]],'Sales-Bio'!A:C,3,FALSE),3)="นาย","M","F")</f>
        <v>F</v>
      </c>
      <c r="K35" t="str">
        <f>VLOOKUP(TRIM(MiniProject_Solution[[#This Row],[ลูกค้า]]),'Customer-Country'!B:C,2,FALSE)</f>
        <v>มาเลเซีย</v>
      </c>
      <c r="L35">
        <f>VLOOKUP(MiniProject_Solution[[#This Row],[สินค้า]],'product cost'!A:B,2,FALSE)*MiniProject_Solution[[#This Row],[จำนวนชิ้น]]</f>
        <v>300</v>
      </c>
      <c r="M35">
        <f>MiniProject_Solution[[#This Row],[ยอดขาย]]-MiniProject_Solution[[#This Row],[ต้นทุน]]</f>
        <v>200</v>
      </c>
      <c r="N35">
        <f>MONTH(MiniProject_Solution[[#This Row],[วันที่]])</f>
        <v>2</v>
      </c>
      <c r="O35">
        <f>YEAR(MiniProject_Solution[[#This Row],[วันที่]])</f>
        <v>2018</v>
      </c>
      <c r="P35">
        <f>VLOOKUP(MiniProject_Solution[[#This Row],[ยอดขาย]],'Commission-solution'!$A$2:$C$6,3,TRUE)*MiniProject_Solution[[#This Row],[ยอดขาย]]</f>
        <v>25</v>
      </c>
      <c r="Q35" s="86" t="b">
        <f>WEEKDAY(MiniProject_Solution[[#This Row],[วันที่]],2)&gt;5</f>
        <v>0</v>
      </c>
    </row>
    <row r="36" spans="1:17">
      <c r="A36" t="s">
        <v>361</v>
      </c>
      <c r="B36" s="3">
        <v>43149</v>
      </c>
      <c r="C36" t="s">
        <v>75</v>
      </c>
      <c r="D36" t="s">
        <v>61</v>
      </c>
      <c r="E36" t="s">
        <v>62</v>
      </c>
      <c r="F36">
        <v>40</v>
      </c>
      <c r="G36">
        <v>3</v>
      </c>
      <c r="H36" t="s">
        <v>63</v>
      </c>
      <c r="I36">
        <f>MiniProject_Solution[[#This Row],[ราคาต่อชิ้น]]*MiniProject_Solution[[#This Row],[จำนวนชิ้น]]</f>
        <v>120</v>
      </c>
      <c r="J36" t="str">
        <f>IF(LEFT(VLOOKUP(MiniProject_Solution[[#This Row],[ผู้ขาย]],'Sales-Bio'!A:C,3,FALSE),3)="นาย","M","F")</f>
        <v>M</v>
      </c>
      <c r="K36" t="str">
        <f>VLOOKUP(TRIM(MiniProject_Solution[[#This Row],[ลูกค้า]]),'Customer-Country'!B:C,2,FALSE)</f>
        <v>ไทย</v>
      </c>
      <c r="L36">
        <f>VLOOKUP(MiniProject_Solution[[#This Row],[สินค้า]],'product cost'!A:B,2,FALSE)*MiniProject_Solution[[#This Row],[จำนวนชิ้น]]</f>
        <v>60</v>
      </c>
      <c r="M36">
        <f>MiniProject_Solution[[#This Row],[ยอดขาย]]-MiniProject_Solution[[#This Row],[ต้นทุน]]</f>
        <v>60</v>
      </c>
      <c r="N36">
        <f>MONTH(MiniProject_Solution[[#This Row],[วันที่]])</f>
        <v>2</v>
      </c>
      <c r="O36">
        <f>YEAR(MiniProject_Solution[[#This Row],[วันที่]])</f>
        <v>2018</v>
      </c>
      <c r="P36">
        <f>VLOOKUP(MiniProject_Solution[[#This Row],[ยอดขาย]],'Commission-solution'!$A$2:$C$6,3,TRUE)*MiniProject_Solution[[#This Row],[ยอดขาย]]</f>
        <v>0</v>
      </c>
      <c r="Q36" s="86" t="b">
        <f>WEEKDAY(MiniProject_Solution[[#This Row],[วันที่]],2)&gt;5</f>
        <v>1</v>
      </c>
    </row>
    <row r="37" spans="1:17">
      <c r="A37" t="s">
        <v>362</v>
      </c>
      <c r="B37" s="3">
        <v>43152</v>
      </c>
      <c r="C37" t="s">
        <v>71</v>
      </c>
      <c r="D37" t="s">
        <v>61</v>
      </c>
      <c r="E37" t="s">
        <v>76</v>
      </c>
      <c r="F37">
        <v>250</v>
      </c>
      <c r="G37">
        <v>2</v>
      </c>
      <c r="H37" t="s">
        <v>63</v>
      </c>
      <c r="I37">
        <f>MiniProject_Solution[[#This Row],[ราคาต่อชิ้น]]*MiniProject_Solution[[#This Row],[จำนวนชิ้น]]</f>
        <v>500</v>
      </c>
      <c r="J37" t="str">
        <f>IF(LEFT(VLOOKUP(MiniProject_Solution[[#This Row],[ผู้ขาย]],'Sales-Bio'!A:C,3,FALSE),3)="นาย","M","F")</f>
        <v>M</v>
      </c>
      <c r="K37" t="str">
        <f>VLOOKUP(TRIM(MiniProject_Solution[[#This Row],[ลูกค้า]]),'Customer-Country'!B:C,2,FALSE)</f>
        <v>ไทย</v>
      </c>
      <c r="L37">
        <f>VLOOKUP(MiniProject_Solution[[#This Row],[สินค้า]],'product cost'!A:B,2,FALSE)*MiniProject_Solution[[#This Row],[จำนวนชิ้น]]</f>
        <v>200</v>
      </c>
      <c r="M37">
        <f>MiniProject_Solution[[#This Row],[ยอดขาย]]-MiniProject_Solution[[#This Row],[ต้นทุน]]</f>
        <v>300</v>
      </c>
      <c r="N37">
        <f>MONTH(MiniProject_Solution[[#This Row],[วันที่]])</f>
        <v>2</v>
      </c>
      <c r="O37">
        <f>YEAR(MiniProject_Solution[[#This Row],[วันที่]])</f>
        <v>2018</v>
      </c>
      <c r="P37">
        <f>VLOOKUP(MiniProject_Solution[[#This Row],[ยอดขาย]],'Commission-solution'!$A$2:$C$6,3,TRUE)*MiniProject_Solution[[#This Row],[ยอดขาย]]</f>
        <v>25</v>
      </c>
      <c r="Q37" s="86" t="b">
        <f>WEEKDAY(MiniProject_Solution[[#This Row],[วันที่]],2)&gt;5</f>
        <v>0</v>
      </c>
    </row>
    <row r="38" spans="1:17">
      <c r="A38" t="s">
        <v>363</v>
      </c>
      <c r="B38" s="3">
        <v>43153</v>
      </c>
      <c r="C38" t="s">
        <v>79</v>
      </c>
      <c r="D38" t="s">
        <v>61</v>
      </c>
      <c r="E38" t="s">
        <v>76</v>
      </c>
      <c r="F38">
        <v>250</v>
      </c>
      <c r="G38">
        <v>2</v>
      </c>
      <c r="H38" t="s">
        <v>63</v>
      </c>
      <c r="I38">
        <f>MiniProject_Solution[[#This Row],[ราคาต่อชิ้น]]*MiniProject_Solution[[#This Row],[จำนวนชิ้น]]</f>
        <v>500</v>
      </c>
      <c r="J38" t="str">
        <f>IF(LEFT(VLOOKUP(MiniProject_Solution[[#This Row],[ผู้ขาย]],'Sales-Bio'!A:C,3,FALSE),3)="นาย","M","F")</f>
        <v>M</v>
      </c>
      <c r="K38" t="str">
        <f>VLOOKUP(TRIM(MiniProject_Solution[[#This Row],[ลูกค้า]]),'Customer-Country'!B:C,2,FALSE)</f>
        <v>ลาว</v>
      </c>
      <c r="L38">
        <f>VLOOKUP(MiniProject_Solution[[#This Row],[สินค้า]],'product cost'!A:B,2,FALSE)*MiniProject_Solution[[#This Row],[จำนวนชิ้น]]</f>
        <v>200</v>
      </c>
      <c r="M38">
        <f>MiniProject_Solution[[#This Row],[ยอดขาย]]-MiniProject_Solution[[#This Row],[ต้นทุน]]</f>
        <v>300</v>
      </c>
      <c r="N38">
        <f>MONTH(MiniProject_Solution[[#This Row],[วันที่]])</f>
        <v>2</v>
      </c>
      <c r="O38">
        <f>YEAR(MiniProject_Solution[[#This Row],[วันที่]])</f>
        <v>2018</v>
      </c>
      <c r="P38">
        <f>VLOOKUP(MiniProject_Solution[[#This Row],[ยอดขาย]],'Commission-solution'!$A$2:$C$6,3,TRUE)*MiniProject_Solution[[#This Row],[ยอดขาย]]</f>
        <v>25</v>
      </c>
      <c r="Q38" s="86" t="b">
        <f>WEEKDAY(MiniProject_Solution[[#This Row],[วันที่]],2)&gt;5</f>
        <v>0</v>
      </c>
    </row>
    <row r="39" spans="1:17">
      <c r="A39" t="s">
        <v>364</v>
      </c>
      <c r="B39" s="3">
        <v>43153</v>
      </c>
      <c r="C39" t="s">
        <v>72</v>
      </c>
      <c r="D39" t="s">
        <v>57</v>
      </c>
      <c r="E39" t="s">
        <v>14</v>
      </c>
      <c r="F39">
        <v>250</v>
      </c>
      <c r="G39">
        <v>1</v>
      </c>
      <c r="H39" t="s">
        <v>59</v>
      </c>
      <c r="I39">
        <f>MiniProject_Solution[[#This Row],[ราคาต่อชิ้น]]*MiniProject_Solution[[#This Row],[จำนวนชิ้น]]</f>
        <v>250</v>
      </c>
      <c r="J39" t="str">
        <f>IF(LEFT(VLOOKUP(MiniProject_Solution[[#This Row],[ผู้ขาย]],'Sales-Bio'!A:C,3,FALSE),3)="นาย","M","F")</f>
        <v>F</v>
      </c>
      <c r="K39" t="str">
        <f>VLOOKUP(TRIM(MiniProject_Solution[[#This Row],[ลูกค้า]]),'Customer-Country'!B:C,2,FALSE)</f>
        <v>เวียดนาม</v>
      </c>
      <c r="L39">
        <f>VLOOKUP(MiniProject_Solution[[#This Row],[สินค้า]],'product cost'!A:B,2,FALSE)*MiniProject_Solution[[#This Row],[จำนวนชิ้น]]</f>
        <v>150</v>
      </c>
      <c r="M39">
        <f>MiniProject_Solution[[#This Row],[ยอดขาย]]-MiniProject_Solution[[#This Row],[ต้นทุน]]</f>
        <v>100</v>
      </c>
      <c r="N39">
        <f>MONTH(MiniProject_Solution[[#This Row],[วันที่]])</f>
        <v>2</v>
      </c>
      <c r="O39">
        <f>YEAR(MiniProject_Solution[[#This Row],[วันที่]])</f>
        <v>2018</v>
      </c>
      <c r="P39">
        <f>VLOOKUP(MiniProject_Solution[[#This Row],[ยอดขาย]],'Commission-solution'!$A$2:$C$6,3,TRUE)*MiniProject_Solution[[#This Row],[ยอดขาย]]</f>
        <v>7.5</v>
      </c>
      <c r="Q39" s="86" t="b">
        <f>WEEKDAY(MiniProject_Solution[[#This Row],[วันที่]],2)&gt;5</f>
        <v>0</v>
      </c>
    </row>
    <row r="40" spans="1:17">
      <c r="A40" t="s">
        <v>365</v>
      </c>
      <c r="B40" s="3">
        <v>43153</v>
      </c>
      <c r="C40" t="s">
        <v>64</v>
      </c>
      <c r="D40" t="s">
        <v>61</v>
      </c>
      <c r="E40" t="s">
        <v>58</v>
      </c>
      <c r="F40">
        <v>299</v>
      </c>
      <c r="G40">
        <v>1</v>
      </c>
      <c r="H40" t="s">
        <v>63</v>
      </c>
      <c r="I40">
        <f>MiniProject_Solution[[#This Row],[ราคาต่อชิ้น]]*MiniProject_Solution[[#This Row],[จำนวนชิ้น]]</f>
        <v>299</v>
      </c>
      <c r="J40" t="str">
        <f>IF(LEFT(VLOOKUP(MiniProject_Solution[[#This Row],[ผู้ขาย]],'Sales-Bio'!A:C,3,FALSE),3)="นาย","M","F")</f>
        <v>M</v>
      </c>
      <c r="K40" t="str">
        <f>VLOOKUP(TRIM(MiniProject_Solution[[#This Row],[ลูกค้า]]),'Customer-Country'!B:C,2,FALSE)</f>
        <v>ไทย</v>
      </c>
      <c r="L40">
        <f>VLOOKUP(MiniProject_Solution[[#This Row],[สินค้า]],'product cost'!A:B,2,FALSE)*MiniProject_Solution[[#This Row],[จำนวนชิ้น]]</f>
        <v>200</v>
      </c>
      <c r="M40">
        <f>MiniProject_Solution[[#This Row],[ยอดขาย]]-MiniProject_Solution[[#This Row],[ต้นทุน]]</f>
        <v>99</v>
      </c>
      <c r="N40">
        <f>MONTH(MiniProject_Solution[[#This Row],[วันที่]])</f>
        <v>2</v>
      </c>
      <c r="O40">
        <f>YEAR(MiniProject_Solution[[#This Row],[วันที่]])</f>
        <v>2018</v>
      </c>
      <c r="P40">
        <f>VLOOKUP(MiniProject_Solution[[#This Row],[ยอดขาย]],'Commission-solution'!$A$2:$C$6,3,TRUE)*MiniProject_Solution[[#This Row],[ยอดขาย]]</f>
        <v>8.9699999999999989</v>
      </c>
      <c r="Q40" s="86" t="b">
        <f>WEEKDAY(MiniProject_Solution[[#This Row],[วันที่]],2)&gt;5</f>
        <v>0</v>
      </c>
    </row>
    <row r="41" spans="1:17">
      <c r="A41" t="s">
        <v>366</v>
      </c>
      <c r="B41" s="3">
        <v>43155</v>
      </c>
      <c r="C41" t="s">
        <v>78</v>
      </c>
      <c r="D41" t="s">
        <v>57</v>
      </c>
      <c r="E41" t="s">
        <v>14</v>
      </c>
      <c r="F41">
        <v>190</v>
      </c>
      <c r="G41">
        <v>1</v>
      </c>
      <c r="H41" t="s">
        <v>63</v>
      </c>
      <c r="I41">
        <f>MiniProject_Solution[[#This Row],[ราคาต่อชิ้น]]*MiniProject_Solution[[#This Row],[จำนวนชิ้น]]</f>
        <v>190</v>
      </c>
      <c r="J41" t="str">
        <f>IF(LEFT(VLOOKUP(MiniProject_Solution[[#This Row],[ผู้ขาย]],'Sales-Bio'!A:C,3,FALSE),3)="นาย","M","F")</f>
        <v>F</v>
      </c>
      <c r="K41" t="str">
        <f>VLOOKUP(TRIM(MiniProject_Solution[[#This Row],[ลูกค้า]]),'Customer-Country'!B:C,2,FALSE)</f>
        <v>พม่า</v>
      </c>
      <c r="L41">
        <f>VLOOKUP(MiniProject_Solution[[#This Row],[สินค้า]],'product cost'!A:B,2,FALSE)*MiniProject_Solution[[#This Row],[จำนวนชิ้น]]</f>
        <v>150</v>
      </c>
      <c r="M41">
        <f>MiniProject_Solution[[#This Row],[ยอดขาย]]-MiniProject_Solution[[#This Row],[ต้นทุน]]</f>
        <v>40</v>
      </c>
      <c r="N41">
        <f>MONTH(MiniProject_Solution[[#This Row],[วันที่]])</f>
        <v>2</v>
      </c>
      <c r="O41">
        <f>YEAR(MiniProject_Solution[[#This Row],[วันที่]])</f>
        <v>2018</v>
      </c>
      <c r="P41">
        <f>VLOOKUP(MiniProject_Solution[[#This Row],[ยอดขาย]],'Commission-solution'!$A$2:$C$6,3,TRUE)*MiniProject_Solution[[#This Row],[ยอดขาย]]</f>
        <v>0</v>
      </c>
      <c r="Q41" s="86" t="b">
        <f>WEEKDAY(MiniProject_Solution[[#This Row],[วันที่]],2)&gt;5</f>
        <v>1</v>
      </c>
    </row>
    <row r="42" spans="1:17">
      <c r="A42" t="s">
        <v>367</v>
      </c>
      <c r="B42" s="3">
        <v>43157</v>
      </c>
      <c r="C42" t="s">
        <v>71</v>
      </c>
      <c r="D42" t="s">
        <v>57</v>
      </c>
      <c r="E42" t="s">
        <v>14</v>
      </c>
      <c r="F42">
        <v>300</v>
      </c>
      <c r="G42">
        <v>2</v>
      </c>
      <c r="H42" t="s">
        <v>59</v>
      </c>
      <c r="I42">
        <f>MiniProject_Solution[[#This Row],[ราคาต่อชิ้น]]*MiniProject_Solution[[#This Row],[จำนวนชิ้น]]</f>
        <v>600</v>
      </c>
      <c r="J42" t="str">
        <f>IF(LEFT(VLOOKUP(MiniProject_Solution[[#This Row],[ผู้ขาย]],'Sales-Bio'!A:C,3,FALSE),3)="นาย","M","F")</f>
        <v>F</v>
      </c>
      <c r="K42" t="str">
        <f>VLOOKUP(TRIM(MiniProject_Solution[[#This Row],[ลูกค้า]]),'Customer-Country'!B:C,2,FALSE)</f>
        <v>ไทย</v>
      </c>
      <c r="L42">
        <f>VLOOKUP(MiniProject_Solution[[#This Row],[สินค้า]],'product cost'!A:B,2,FALSE)*MiniProject_Solution[[#This Row],[จำนวนชิ้น]]</f>
        <v>300</v>
      </c>
      <c r="M42">
        <f>MiniProject_Solution[[#This Row],[ยอดขาย]]-MiniProject_Solution[[#This Row],[ต้นทุน]]</f>
        <v>300</v>
      </c>
      <c r="N42">
        <f>MONTH(MiniProject_Solution[[#This Row],[วันที่]])</f>
        <v>2</v>
      </c>
      <c r="O42">
        <f>YEAR(MiniProject_Solution[[#This Row],[วันที่]])</f>
        <v>2018</v>
      </c>
      <c r="P42">
        <f>VLOOKUP(MiniProject_Solution[[#This Row],[ยอดขาย]],'Commission-solution'!$A$2:$C$6,3,TRUE)*MiniProject_Solution[[#This Row],[ยอดขาย]]</f>
        <v>30</v>
      </c>
      <c r="Q42" s="86" t="b">
        <f>WEEKDAY(MiniProject_Solution[[#This Row],[วันที่]],2)&gt;5</f>
        <v>0</v>
      </c>
    </row>
    <row r="43" spans="1:17">
      <c r="A43" t="s">
        <v>368</v>
      </c>
      <c r="B43" s="3">
        <v>43159</v>
      </c>
      <c r="C43" t="s">
        <v>70</v>
      </c>
      <c r="D43" t="s">
        <v>57</v>
      </c>
      <c r="E43" t="s">
        <v>58</v>
      </c>
      <c r="F43">
        <v>499</v>
      </c>
      <c r="G43">
        <v>1</v>
      </c>
      <c r="H43" t="s">
        <v>59</v>
      </c>
      <c r="I43">
        <f>MiniProject_Solution[[#This Row],[ราคาต่อชิ้น]]*MiniProject_Solution[[#This Row],[จำนวนชิ้น]]</f>
        <v>499</v>
      </c>
      <c r="J43" t="str">
        <f>IF(LEFT(VLOOKUP(MiniProject_Solution[[#This Row],[ผู้ขาย]],'Sales-Bio'!A:C,3,FALSE),3)="นาย","M","F")</f>
        <v>F</v>
      </c>
      <c r="K43" t="str">
        <f>VLOOKUP(TRIM(MiniProject_Solution[[#This Row],[ลูกค้า]]),'Customer-Country'!B:C,2,FALSE)</f>
        <v>ไทย</v>
      </c>
      <c r="L43">
        <f>VLOOKUP(MiniProject_Solution[[#This Row],[สินค้า]],'product cost'!A:B,2,FALSE)*MiniProject_Solution[[#This Row],[จำนวนชิ้น]]</f>
        <v>200</v>
      </c>
      <c r="M43">
        <f>MiniProject_Solution[[#This Row],[ยอดขาย]]-MiniProject_Solution[[#This Row],[ต้นทุน]]</f>
        <v>299</v>
      </c>
      <c r="N43">
        <f>MONTH(MiniProject_Solution[[#This Row],[วันที่]])</f>
        <v>2</v>
      </c>
      <c r="O43">
        <f>YEAR(MiniProject_Solution[[#This Row],[วันที่]])</f>
        <v>2018</v>
      </c>
      <c r="P43">
        <f>VLOOKUP(MiniProject_Solution[[#This Row],[ยอดขาย]],'Commission-solution'!$A$2:$C$6,3,TRUE)*MiniProject_Solution[[#This Row],[ยอดขาย]]</f>
        <v>24.950000000000003</v>
      </c>
      <c r="Q43" s="86" t="b">
        <f>WEEKDAY(MiniProject_Solution[[#This Row],[วันที่]],2)&gt;5</f>
        <v>0</v>
      </c>
    </row>
    <row r="44" spans="1:17">
      <c r="A44" t="s">
        <v>369</v>
      </c>
      <c r="B44" s="3">
        <v>43164</v>
      </c>
      <c r="C44" t="s">
        <v>70</v>
      </c>
      <c r="D44" t="s">
        <v>61</v>
      </c>
      <c r="E44" t="s">
        <v>58</v>
      </c>
      <c r="F44">
        <v>299</v>
      </c>
      <c r="G44">
        <v>2</v>
      </c>
      <c r="H44" t="s">
        <v>59</v>
      </c>
      <c r="I44">
        <f>MiniProject_Solution[[#This Row],[ราคาต่อชิ้น]]*MiniProject_Solution[[#This Row],[จำนวนชิ้น]]</f>
        <v>598</v>
      </c>
      <c r="J44" t="str">
        <f>IF(LEFT(VLOOKUP(MiniProject_Solution[[#This Row],[ผู้ขาย]],'Sales-Bio'!A:C,3,FALSE),3)="นาย","M","F")</f>
        <v>M</v>
      </c>
      <c r="K44" t="str">
        <f>VLOOKUP(TRIM(MiniProject_Solution[[#This Row],[ลูกค้า]]),'Customer-Country'!B:C,2,FALSE)</f>
        <v>ไทย</v>
      </c>
      <c r="L44">
        <f>VLOOKUP(MiniProject_Solution[[#This Row],[สินค้า]],'product cost'!A:B,2,FALSE)*MiniProject_Solution[[#This Row],[จำนวนชิ้น]]</f>
        <v>400</v>
      </c>
      <c r="M44">
        <f>MiniProject_Solution[[#This Row],[ยอดขาย]]-MiniProject_Solution[[#This Row],[ต้นทุน]]</f>
        <v>198</v>
      </c>
      <c r="N44">
        <f>MONTH(MiniProject_Solution[[#This Row],[วันที่]])</f>
        <v>3</v>
      </c>
      <c r="O44">
        <f>YEAR(MiniProject_Solution[[#This Row],[วันที่]])</f>
        <v>2018</v>
      </c>
      <c r="P44">
        <f>VLOOKUP(MiniProject_Solution[[#This Row],[ยอดขาย]],'Commission-solution'!$A$2:$C$6,3,TRUE)*MiniProject_Solution[[#This Row],[ยอดขาย]]</f>
        <v>29.900000000000002</v>
      </c>
      <c r="Q44" s="86" t="b">
        <f>WEEKDAY(MiniProject_Solution[[#This Row],[วันที่]],2)&gt;5</f>
        <v>0</v>
      </c>
    </row>
    <row r="45" spans="1:17">
      <c r="A45" t="s">
        <v>370</v>
      </c>
      <c r="B45" s="3">
        <v>43165</v>
      </c>
      <c r="C45" t="s">
        <v>71</v>
      </c>
      <c r="D45" t="s">
        <v>61</v>
      </c>
      <c r="E45" t="s">
        <v>62</v>
      </c>
      <c r="F45">
        <v>40</v>
      </c>
      <c r="G45">
        <v>4</v>
      </c>
      <c r="H45" t="s">
        <v>59</v>
      </c>
      <c r="I45">
        <f>MiniProject_Solution[[#This Row],[ราคาต่อชิ้น]]*MiniProject_Solution[[#This Row],[จำนวนชิ้น]]</f>
        <v>160</v>
      </c>
      <c r="J45" t="str">
        <f>IF(LEFT(VLOOKUP(MiniProject_Solution[[#This Row],[ผู้ขาย]],'Sales-Bio'!A:C,3,FALSE),3)="นาย","M","F")</f>
        <v>M</v>
      </c>
      <c r="K45" t="str">
        <f>VLOOKUP(TRIM(MiniProject_Solution[[#This Row],[ลูกค้า]]),'Customer-Country'!B:C,2,FALSE)</f>
        <v>ไทย</v>
      </c>
      <c r="L45">
        <f>VLOOKUP(MiniProject_Solution[[#This Row],[สินค้า]],'product cost'!A:B,2,FALSE)*MiniProject_Solution[[#This Row],[จำนวนชิ้น]]</f>
        <v>80</v>
      </c>
      <c r="M45">
        <f>MiniProject_Solution[[#This Row],[ยอดขาย]]-MiniProject_Solution[[#This Row],[ต้นทุน]]</f>
        <v>80</v>
      </c>
      <c r="N45">
        <f>MONTH(MiniProject_Solution[[#This Row],[วันที่]])</f>
        <v>3</v>
      </c>
      <c r="O45">
        <f>YEAR(MiniProject_Solution[[#This Row],[วันที่]])</f>
        <v>2018</v>
      </c>
      <c r="P45">
        <f>VLOOKUP(MiniProject_Solution[[#This Row],[ยอดขาย]],'Commission-solution'!$A$2:$C$6,3,TRUE)*MiniProject_Solution[[#This Row],[ยอดขาย]]</f>
        <v>0</v>
      </c>
      <c r="Q45" s="86" t="b">
        <f>WEEKDAY(MiniProject_Solution[[#This Row],[วันที่]],2)&gt;5</f>
        <v>0</v>
      </c>
    </row>
    <row r="46" spans="1:17">
      <c r="A46" t="s">
        <v>371</v>
      </c>
      <c r="B46" s="3">
        <v>43166</v>
      </c>
      <c r="C46" t="s">
        <v>78</v>
      </c>
      <c r="D46" t="s">
        <v>69</v>
      </c>
      <c r="E46" t="s">
        <v>62</v>
      </c>
      <c r="F46">
        <v>70</v>
      </c>
      <c r="G46">
        <v>8</v>
      </c>
      <c r="H46" t="s">
        <v>59</v>
      </c>
      <c r="I46">
        <f>MiniProject_Solution[[#This Row],[ราคาต่อชิ้น]]*MiniProject_Solution[[#This Row],[จำนวนชิ้น]]</f>
        <v>560</v>
      </c>
      <c r="J46" t="str">
        <f>IF(LEFT(VLOOKUP(MiniProject_Solution[[#This Row],[ผู้ขาย]],'Sales-Bio'!A:C,3,FALSE),3)="นาย","M","F")</f>
        <v>M</v>
      </c>
      <c r="K46" t="str">
        <f>VLOOKUP(TRIM(MiniProject_Solution[[#This Row],[ลูกค้า]]),'Customer-Country'!B:C,2,FALSE)</f>
        <v>พม่า</v>
      </c>
      <c r="L46">
        <f>VLOOKUP(MiniProject_Solution[[#This Row],[สินค้า]],'product cost'!A:B,2,FALSE)*MiniProject_Solution[[#This Row],[จำนวนชิ้น]]</f>
        <v>160</v>
      </c>
      <c r="M46">
        <f>MiniProject_Solution[[#This Row],[ยอดขาย]]-MiniProject_Solution[[#This Row],[ต้นทุน]]</f>
        <v>400</v>
      </c>
      <c r="N46">
        <f>MONTH(MiniProject_Solution[[#This Row],[วันที่]])</f>
        <v>3</v>
      </c>
      <c r="O46">
        <f>YEAR(MiniProject_Solution[[#This Row],[วันที่]])</f>
        <v>2018</v>
      </c>
      <c r="P46">
        <f>VLOOKUP(MiniProject_Solution[[#This Row],[ยอดขาย]],'Commission-solution'!$A$2:$C$6,3,TRUE)*MiniProject_Solution[[#This Row],[ยอดขาย]]</f>
        <v>28</v>
      </c>
      <c r="Q46" s="86" t="b">
        <f>WEEKDAY(MiniProject_Solution[[#This Row],[วันที่]],2)&gt;5</f>
        <v>0</v>
      </c>
    </row>
    <row r="47" spans="1:17">
      <c r="A47" t="s">
        <v>372</v>
      </c>
      <c r="B47" s="3">
        <v>43166</v>
      </c>
      <c r="C47" t="s">
        <v>71</v>
      </c>
      <c r="D47" t="s">
        <v>61</v>
      </c>
      <c r="E47" t="s">
        <v>62</v>
      </c>
      <c r="F47">
        <v>40</v>
      </c>
      <c r="G47">
        <v>4</v>
      </c>
      <c r="H47" t="s">
        <v>59</v>
      </c>
      <c r="I47">
        <f>MiniProject_Solution[[#This Row],[ราคาต่อชิ้น]]*MiniProject_Solution[[#This Row],[จำนวนชิ้น]]</f>
        <v>160</v>
      </c>
      <c r="J47" t="str">
        <f>IF(LEFT(VLOOKUP(MiniProject_Solution[[#This Row],[ผู้ขาย]],'Sales-Bio'!A:C,3,FALSE),3)="นาย","M","F")</f>
        <v>M</v>
      </c>
      <c r="K47" t="str">
        <f>VLOOKUP(TRIM(MiniProject_Solution[[#This Row],[ลูกค้า]]),'Customer-Country'!B:C,2,FALSE)</f>
        <v>ไทย</v>
      </c>
      <c r="L47">
        <f>VLOOKUP(MiniProject_Solution[[#This Row],[สินค้า]],'product cost'!A:B,2,FALSE)*MiniProject_Solution[[#This Row],[จำนวนชิ้น]]</f>
        <v>80</v>
      </c>
      <c r="M47">
        <f>MiniProject_Solution[[#This Row],[ยอดขาย]]-MiniProject_Solution[[#This Row],[ต้นทุน]]</f>
        <v>80</v>
      </c>
      <c r="N47">
        <f>MONTH(MiniProject_Solution[[#This Row],[วันที่]])</f>
        <v>3</v>
      </c>
      <c r="O47">
        <f>YEAR(MiniProject_Solution[[#This Row],[วันที่]])</f>
        <v>2018</v>
      </c>
      <c r="P47">
        <f>VLOOKUP(MiniProject_Solution[[#This Row],[ยอดขาย]],'Commission-solution'!$A$2:$C$6,3,TRUE)*MiniProject_Solution[[#This Row],[ยอดขาย]]</f>
        <v>0</v>
      </c>
      <c r="Q47" s="86" t="b">
        <f>WEEKDAY(MiniProject_Solution[[#This Row],[วันที่]],2)&gt;5</f>
        <v>0</v>
      </c>
    </row>
    <row r="48" spans="1:17">
      <c r="A48" t="s">
        <v>373</v>
      </c>
      <c r="B48" s="3">
        <v>43168</v>
      </c>
      <c r="C48" t="s">
        <v>71</v>
      </c>
      <c r="D48" t="s">
        <v>61</v>
      </c>
      <c r="E48" t="s">
        <v>62</v>
      </c>
      <c r="F48">
        <v>40</v>
      </c>
      <c r="G48">
        <v>5</v>
      </c>
      <c r="H48" t="s">
        <v>59</v>
      </c>
      <c r="I48">
        <f>MiniProject_Solution[[#This Row],[ราคาต่อชิ้น]]*MiniProject_Solution[[#This Row],[จำนวนชิ้น]]</f>
        <v>200</v>
      </c>
      <c r="J48" t="str">
        <f>IF(LEFT(VLOOKUP(MiniProject_Solution[[#This Row],[ผู้ขาย]],'Sales-Bio'!A:C,3,FALSE),3)="นาย","M","F")</f>
        <v>M</v>
      </c>
      <c r="K48" t="str">
        <f>VLOOKUP(TRIM(MiniProject_Solution[[#This Row],[ลูกค้า]]),'Customer-Country'!B:C,2,FALSE)</f>
        <v>ไทย</v>
      </c>
      <c r="L48">
        <f>VLOOKUP(MiniProject_Solution[[#This Row],[สินค้า]],'product cost'!A:B,2,FALSE)*MiniProject_Solution[[#This Row],[จำนวนชิ้น]]</f>
        <v>100</v>
      </c>
      <c r="M48">
        <f>MiniProject_Solution[[#This Row],[ยอดขาย]]-MiniProject_Solution[[#This Row],[ต้นทุน]]</f>
        <v>100</v>
      </c>
      <c r="N48">
        <f>MONTH(MiniProject_Solution[[#This Row],[วันที่]])</f>
        <v>3</v>
      </c>
      <c r="O48">
        <f>YEAR(MiniProject_Solution[[#This Row],[วันที่]])</f>
        <v>2018</v>
      </c>
      <c r="P48">
        <f>VLOOKUP(MiniProject_Solution[[#This Row],[ยอดขาย]],'Commission-solution'!$A$2:$C$6,3,TRUE)*MiniProject_Solution[[#This Row],[ยอดขาย]]</f>
        <v>6</v>
      </c>
      <c r="Q48" s="86" t="b">
        <f>WEEKDAY(MiniProject_Solution[[#This Row],[วันที่]],2)&gt;5</f>
        <v>0</v>
      </c>
    </row>
    <row r="49" spans="1:17">
      <c r="A49" t="s">
        <v>374</v>
      </c>
      <c r="B49" s="3">
        <v>43173</v>
      </c>
      <c r="C49" t="s">
        <v>68</v>
      </c>
      <c r="D49" t="s">
        <v>61</v>
      </c>
      <c r="E49" t="s">
        <v>62</v>
      </c>
      <c r="F49">
        <v>90</v>
      </c>
      <c r="G49">
        <v>4</v>
      </c>
      <c r="H49" t="s">
        <v>59</v>
      </c>
      <c r="I49">
        <f>MiniProject_Solution[[#This Row],[ราคาต่อชิ้น]]*MiniProject_Solution[[#This Row],[จำนวนชิ้น]]</f>
        <v>360</v>
      </c>
      <c r="J49" t="str">
        <f>IF(LEFT(VLOOKUP(MiniProject_Solution[[#This Row],[ผู้ขาย]],'Sales-Bio'!A:C,3,FALSE),3)="นาย","M","F")</f>
        <v>M</v>
      </c>
      <c r="K49" t="str">
        <f>VLOOKUP(TRIM(MiniProject_Solution[[#This Row],[ลูกค้า]]),'Customer-Country'!B:C,2,FALSE)</f>
        <v>ไทย</v>
      </c>
      <c r="L49">
        <f>VLOOKUP(MiniProject_Solution[[#This Row],[สินค้า]],'product cost'!A:B,2,FALSE)*MiniProject_Solution[[#This Row],[จำนวนชิ้น]]</f>
        <v>80</v>
      </c>
      <c r="M49">
        <f>MiniProject_Solution[[#This Row],[ยอดขาย]]-MiniProject_Solution[[#This Row],[ต้นทุน]]</f>
        <v>280</v>
      </c>
      <c r="N49">
        <f>MONTH(MiniProject_Solution[[#This Row],[วันที่]])</f>
        <v>3</v>
      </c>
      <c r="O49">
        <f>YEAR(MiniProject_Solution[[#This Row],[วันที่]])</f>
        <v>2018</v>
      </c>
      <c r="P49">
        <f>VLOOKUP(MiniProject_Solution[[#This Row],[ยอดขาย]],'Commission-solution'!$A$2:$C$6,3,TRUE)*MiniProject_Solution[[#This Row],[ยอดขาย]]</f>
        <v>10.799999999999999</v>
      </c>
      <c r="Q49" s="86" t="b">
        <f>WEEKDAY(MiniProject_Solution[[#This Row],[วันที่]],2)&gt;5</f>
        <v>0</v>
      </c>
    </row>
    <row r="50" spans="1:17">
      <c r="A50" t="s">
        <v>375</v>
      </c>
      <c r="B50" s="3">
        <v>43174</v>
      </c>
      <c r="C50" t="s">
        <v>73</v>
      </c>
      <c r="D50" t="s">
        <v>61</v>
      </c>
      <c r="E50" t="s">
        <v>62</v>
      </c>
      <c r="F50">
        <v>90</v>
      </c>
      <c r="G50">
        <v>2</v>
      </c>
      <c r="H50" t="s">
        <v>63</v>
      </c>
      <c r="I50">
        <f>MiniProject_Solution[[#This Row],[ราคาต่อชิ้น]]*MiniProject_Solution[[#This Row],[จำนวนชิ้น]]</f>
        <v>180</v>
      </c>
      <c r="J50" t="str">
        <f>IF(LEFT(VLOOKUP(MiniProject_Solution[[#This Row],[ผู้ขาย]],'Sales-Bio'!A:C,3,FALSE),3)="นาย","M","F")</f>
        <v>M</v>
      </c>
      <c r="K50" t="str">
        <f>VLOOKUP(TRIM(MiniProject_Solution[[#This Row],[ลูกค้า]]),'Customer-Country'!B:C,2,FALSE)</f>
        <v>พม่า</v>
      </c>
      <c r="L50">
        <f>VLOOKUP(MiniProject_Solution[[#This Row],[สินค้า]],'product cost'!A:B,2,FALSE)*MiniProject_Solution[[#This Row],[จำนวนชิ้น]]</f>
        <v>40</v>
      </c>
      <c r="M50">
        <f>MiniProject_Solution[[#This Row],[ยอดขาย]]-MiniProject_Solution[[#This Row],[ต้นทุน]]</f>
        <v>140</v>
      </c>
      <c r="N50">
        <f>MONTH(MiniProject_Solution[[#This Row],[วันที่]])</f>
        <v>3</v>
      </c>
      <c r="O50">
        <f>YEAR(MiniProject_Solution[[#This Row],[วันที่]])</f>
        <v>2018</v>
      </c>
      <c r="P50">
        <f>VLOOKUP(MiniProject_Solution[[#This Row],[ยอดขาย]],'Commission-solution'!$A$2:$C$6,3,TRUE)*MiniProject_Solution[[#This Row],[ยอดขาย]]</f>
        <v>0</v>
      </c>
      <c r="Q50" s="86" t="b">
        <f>WEEKDAY(MiniProject_Solution[[#This Row],[วันที่]],2)&gt;5</f>
        <v>0</v>
      </c>
    </row>
    <row r="51" spans="1:17">
      <c r="A51" t="s">
        <v>376</v>
      </c>
      <c r="B51" s="3">
        <v>43175</v>
      </c>
      <c r="C51" t="s">
        <v>64</v>
      </c>
      <c r="D51" t="s">
        <v>67</v>
      </c>
      <c r="E51" t="s">
        <v>62</v>
      </c>
      <c r="F51">
        <v>90</v>
      </c>
      <c r="G51">
        <v>3</v>
      </c>
      <c r="H51" t="s">
        <v>59</v>
      </c>
      <c r="I51">
        <f>MiniProject_Solution[[#This Row],[ราคาต่อชิ้น]]*MiniProject_Solution[[#This Row],[จำนวนชิ้น]]</f>
        <v>270</v>
      </c>
      <c r="J51" t="str">
        <f>IF(LEFT(VLOOKUP(MiniProject_Solution[[#This Row],[ผู้ขาย]],'Sales-Bio'!A:C,3,FALSE),3)="นาย","M","F")</f>
        <v>F</v>
      </c>
      <c r="K51" t="str">
        <f>VLOOKUP(TRIM(MiniProject_Solution[[#This Row],[ลูกค้า]]),'Customer-Country'!B:C,2,FALSE)</f>
        <v>ไทย</v>
      </c>
      <c r="L51">
        <f>VLOOKUP(MiniProject_Solution[[#This Row],[สินค้า]],'product cost'!A:B,2,FALSE)*MiniProject_Solution[[#This Row],[จำนวนชิ้น]]</f>
        <v>60</v>
      </c>
      <c r="M51">
        <f>MiniProject_Solution[[#This Row],[ยอดขาย]]-MiniProject_Solution[[#This Row],[ต้นทุน]]</f>
        <v>210</v>
      </c>
      <c r="N51">
        <f>MONTH(MiniProject_Solution[[#This Row],[วันที่]])</f>
        <v>3</v>
      </c>
      <c r="O51">
        <f>YEAR(MiniProject_Solution[[#This Row],[วันที่]])</f>
        <v>2018</v>
      </c>
      <c r="P51">
        <f>VLOOKUP(MiniProject_Solution[[#This Row],[ยอดขาย]],'Commission-solution'!$A$2:$C$6,3,TRUE)*MiniProject_Solution[[#This Row],[ยอดขาย]]</f>
        <v>8.1</v>
      </c>
      <c r="Q51" s="86" t="b">
        <f>WEEKDAY(MiniProject_Solution[[#This Row],[วันที่]],2)&gt;5</f>
        <v>0</v>
      </c>
    </row>
    <row r="52" spans="1:17">
      <c r="A52" t="s">
        <v>377</v>
      </c>
      <c r="B52" s="3">
        <v>43176</v>
      </c>
      <c r="C52" t="s">
        <v>71</v>
      </c>
      <c r="D52" t="s">
        <v>61</v>
      </c>
      <c r="E52" t="s">
        <v>58</v>
      </c>
      <c r="F52">
        <v>299</v>
      </c>
      <c r="G52">
        <v>2</v>
      </c>
      <c r="H52" t="s">
        <v>59</v>
      </c>
      <c r="I52">
        <f>MiniProject_Solution[[#This Row],[ราคาต่อชิ้น]]*MiniProject_Solution[[#This Row],[จำนวนชิ้น]]</f>
        <v>598</v>
      </c>
      <c r="J52" t="str">
        <f>IF(LEFT(VLOOKUP(MiniProject_Solution[[#This Row],[ผู้ขาย]],'Sales-Bio'!A:C,3,FALSE),3)="นาย","M","F")</f>
        <v>M</v>
      </c>
      <c r="K52" t="str">
        <f>VLOOKUP(TRIM(MiniProject_Solution[[#This Row],[ลูกค้า]]),'Customer-Country'!B:C,2,FALSE)</f>
        <v>ไทย</v>
      </c>
      <c r="L52">
        <f>VLOOKUP(MiniProject_Solution[[#This Row],[สินค้า]],'product cost'!A:B,2,FALSE)*MiniProject_Solution[[#This Row],[จำนวนชิ้น]]</f>
        <v>400</v>
      </c>
      <c r="M52">
        <f>MiniProject_Solution[[#This Row],[ยอดขาย]]-MiniProject_Solution[[#This Row],[ต้นทุน]]</f>
        <v>198</v>
      </c>
      <c r="N52">
        <f>MONTH(MiniProject_Solution[[#This Row],[วันที่]])</f>
        <v>3</v>
      </c>
      <c r="O52">
        <f>YEAR(MiniProject_Solution[[#This Row],[วันที่]])</f>
        <v>2018</v>
      </c>
      <c r="P52">
        <f>VLOOKUP(MiniProject_Solution[[#This Row],[ยอดขาย]],'Commission-solution'!$A$2:$C$6,3,TRUE)*MiniProject_Solution[[#This Row],[ยอดขาย]]</f>
        <v>29.900000000000002</v>
      </c>
      <c r="Q52" s="86" t="b">
        <f>WEEKDAY(MiniProject_Solution[[#This Row],[วันที่]],2)&gt;5</f>
        <v>1</v>
      </c>
    </row>
    <row r="53" spans="1:17">
      <c r="A53" t="s">
        <v>378</v>
      </c>
      <c r="B53" s="3">
        <v>43178</v>
      </c>
      <c r="C53" t="s">
        <v>75</v>
      </c>
      <c r="D53" t="s">
        <v>57</v>
      </c>
      <c r="E53" t="s">
        <v>76</v>
      </c>
      <c r="F53">
        <v>190</v>
      </c>
      <c r="G53">
        <v>5</v>
      </c>
      <c r="H53" t="s">
        <v>63</v>
      </c>
      <c r="I53">
        <f>MiniProject_Solution[[#This Row],[ราคาต่อชิ้น]]*MiniProject_Solution[[#This Row],[จำนวนชิ้น]]</f>
        <v>950</v>
      </c>
      <c r="J53" t="str">
        <f>IF(LEFT(VLOOKUP(MiniProject_Solution[[#This Row],[ผู้ขาย]],'Sales-Bio'!A:C,3,FALSE),3)="นาย","M","F")</f>
        <v>F</v>
      </c>
      <c r="K53" t="str">
        <f>VLOOKUP(TRIM(MiniProject_Solution[[#This Row],[ลูกค้า]]),'Customer-Country'!B:C,2,FALSE)</f>
        <v>ไทย</v>
      </c>
      <c r="L53">
        <f>VLOOKUP(MiniProject_Solution[[#This Row],[สินค้า]],'product cost'!A:B,2,FALSE)*MiniProject_Solution[[#This Row],[จำนวนชิ้น]]</f>
        <v>500</v>
      </c>
      <c r="M53">
        <f>MiniProject_Solution[[#This Row],[ยอดขาย]]-MiniProject_Solution[[#This Row],[ต้นทุน]]</f>
        <v>450</v>
      </c>
      <c r="N53">
        <f>MONTH(MiniProject_Solution[[#This Row],[วันที่]])</f>
        <v>3</v>
      </c>
      <c r="O53">
        <f>YEAR(MiniProject_Solution[[#This Row],[วันที่]])</f>
        <v>2018</v>
      </c>
      <c r="P53">
        <f>VLOOKUP(MiniProject_Solution[[#This Row],[ยอดขาย]],'Commission-solution'!$A$2:$C$6,3,TRUE)*MiniProject_Solution[[#This Row],[ยอดขาย]]</f>
        <v>66.5</v>
      </c>
      <c r="Q53" s="86" t="b">
        <f>WEEKDAY(MiniProject_Solution[[#This Row],[วันที่]],2)&gt;5</f>
        <v>0</v>
      </c>
    </row>
    <row r="54" spans="1:17">
      <c r="A54" t="s">
        <v>379</v>
      </c>
      <c r="B54" s="3">
        <v>43178</v>
      </c>
      <c r="C54" t="s">
        <v>75</v>
      </c>
      <c r="D54" t="s">
        <v>61</v>
      </c>
      <c r="E54" t="s">
        <v>76</v>
      </c>
      <c r="F54">
        <v>250</v>
      </c>
      <c r="G54">
        <v>3</v>
      </c>
      <c r="H54" t="s">
        <v>63</v>
      </c>
      <c r="I54">
        <f>MiniProject_Solution[[#This Row],[ราคาต่อชิ้น]]*MiniProject_Solution[[#This Row],[จำนวนชิ้น]]</f>
        <v>750</v>
      </c>
      <c r="J54" t="str">
        <f>IF(LEFT(VLOOKUP(MiniProject_Solution[[#This Row],[ผู้ขาย]],'Sales-Bio'!A:C,3,FALSE),3)="นาย","M","F")</f>
        <v>M</v>
      </c>
      <c r="K54" t="str">
        <f>VLOOKUP(TRIM(MiniProject_Solution[[#This Row],[ลูกค้า]]),'Customer-Country'!B:C,2,FALSE)</f>
        <v>ไทย</v>
      </c>
      <c r="L54">
        <f>VLOOKUP(MiniProject_Solution[[#This Row],[สินค้า]],'product cost'!A:B,2,FALSE)*MiniProject_Solution[[#This Row],[จำนวนชิ้น]]</f>
        <v>300</v>
      </c>
      <c r="M54">
        <f>MiniProject_Solution[[#This Row],[ยอดขาย]]-MiniProject_Solution[[#This Row],[ต้นทุน]]</f>
        <v>450</v>
      </c>
      <c r="N54">
        <f>MONTH(MiniProject_Solution[[#This Row],[วันที่]])</f>
        <v>3</v>
      </c>
      <c r="O54">
        <f>YEAR(MiniProject_Solution[[#This Row],[วันที่]])</f>
        <v>2018</v>
      </c>
      <c r="P54">
        <f>VLOOKUP(MiniProject_Solution[[#This Row],[ยอดขาย]],'Commission-solution'!$A$2:$C$6,3,TRUE)*MiniProject_Solution[[#This Row],[ยอดขาย]]</f>
        <v>52.500000000000007</v>
      </c>
      <c r="Q54" s="86" t="b">
        <f>WEEKDAY(MiniProject_Solution[[#This Row],[วันที่]],2)&gt;5</f>
        <v>0</v>
      </c>
    </row>
    <row r="55" spans="1:17">
      <c r="A55" t="s">
        <v>380</v>
      </c>
      <c r="B55" s="3">
        <v>43180</v>
      </c>
      <c r="C55" t="s">
        <v>74</v>
      </c>
      <c r="D55" t="s">
        <v>57</v>
      </c>
      <c r="E55" t="s">
        <v>76</v>
      </c>
      <c r="F55">
        <v>190</v>
      </c>
      <c r="G55">
        <v>3</v>
      </c>
      <c r="H55" t="s">
        <v>59</v>
      </c>
      <c r="I55">
        <f>MiniProject_Solution[[#This Row],[ราคาต่อชิ้น]]*MiniProject_Solution[[#This Row],[จำนวนชิ้น]]</f>
        <v>570</v>
      </c>
      <c r="J55" t="str">
        <f>IF(LEFT(VLOOKUP(MiniProject_Solution[[#This Row],[ผู้ขาย]],'Sales-Bio'!A:C,3,FALSE),3)="นาย","M","F")</f>
        <v>F</v>
      </c>
      <c r="K55" t="str">
        <f>VLOOKUP(TRIM(MiniProject_Solution[[#This Row],[ลูกค้า]]),'Customer-Country'!B:C,2,FALSE)</f>
        <v>มาเลเซีย</v>
      </c>
      <c r="L55">
        <f>VLOOKUP(MiniProject_Solution[[#This Row],[สินค้า]],'product cost'!A:B,2,FALSE)*MiniProject_Solution[[#This Row],[จำนวนชิ้น]]</f>
        <v>300</v>
      </c>
      <c r="M55">
        <f>MiniProject_Solution[[#This Row],[ยอดขาย]]-MiniProject_Solution[[#This Row],[ต้นทุน]]</f>
        <v>270</v>
      </c>
      <c r="N55">
        <f>MONTH(MiniProject_Solution[[#This Row],[วันที่]])</f>
        <v>3</v>
      </c>
      <c r="O55">
        <f>YEAR(MiniProject_Solution[[#This Row],[วันที่]])</f>
        <v>2018</v>
      </c>
      <c r="P55">
        <f>VLOOKUP(MiniProject_Solution[[#This Row],[ยอดขาย]],'Commission-solution'!$A$2:$C$6,3,TRUE)*MiniProject_Solution[[#This Row],[ยอดขาย]]</f>
        <v>28.5</v>
      </c>
      <c r="Q55" s="86" t="b">
        <f>WEEKDAY(MiniProject_Solution[[#This Row],[วันที่]],2)&gt;5</f>
        <v>0</v>
      </c>
    </row>
    <row r="56" spans="1:17">
      <c r="A56" t="s">
        <v>381</v>
      </c>
      <c r="B56" s="3">
        <v>43182</v>
      </c>
      <c r="C56" t="s">
        <v>78</v>
      </c>
      <c r="D56" t="s">
        <v>67</v>
      </c>
      <c r="E56" t="s">
        <v>62</v>
      </c>
      <c r="F56">
        <v>40</v>
      </c>
      <c r="G56">
        <v>2</v>
      </c>
      <c r="H56" t="s">
        <v>59</v>
      </c>
      <c r="I56">
        <f>MiniProject_Solution[[#This Row],[ราคาต่อชิ้น]]*MiniProject_Solution[[#This Row],[จำนวนชิ้น]]</f>
        <v>80</v>
      </c>
      <c r="J56" t="str">
        <f>IF(LEFT(VLOOKUP(MiniProject_Solution[[#This Row],[ผู้ขาย]],'Sales-Bio'!A:C,3,FALSE),3)="นาย","M","F")</f>
        <v>F</v>
      </c>
      <c r="K56" t="str">
        <f>VLOOKUP(TRIM(MiniProject_Solution[[#This Row],[ลูกค้า]]),'Customer-Country'!B:C,2,FALSE)</f>
        <v>พม่า</v>
      </c>
      <c r="L56">
        <f>VLOOKUP(MiniProject_Solution[[#This Row],[สินค้า]],'product cost'!A:B,2,FALSE)*MiniProject_Solution[[#This Row],[จำนวนชิ้น]]</f>
        <v>40</v>
      </c>
      <c r="M56">
        <f>MiniProject_Solution[[#This Row],[ยอดขาย]]-MiniProject_Solution[[#This Row],[ต้นทุน]]</f>
        <v>40</v>
      </c>
      <c r="N56">
        <f>MONTH(MiniProject_Solution[[#This Row],[วันที่]])</f>
        <v>3</v>
      </c>
      <c r="O56">
        <f>YEAR(MiniProject_Solution[[#This Row],[วันที่]])</f>
        <v>2018</v>
      </c>
      <c r="P56">
        <f>VLOOKUP(MiniProject_Solution[[#This Row],[ยอดขาย]],'Commission-solution'!$A$2:$C$6,3,TRUE)*MiniProject_Solution[[#This Row],[ยอดขาย]]</f>
        <v>0</v>
      </c>
      <c r="Q56" s="86" t="b">
        <f>WEEKDAY(MiniProject_Solution[[#This Row],[วันที่]],2)&gt;5</f>
        <v>0</v>
      </c>
    </row>
    <row r="57" spans="1:17">
      <c r="A57" t="s">
        <v>382</v>
      </c>
      <c r="B57" s="3">
        <v>43184</v>
      </c>
      <c r="C57" t="s">
        <v>60</v>
      </c>
      <c r="D57" t="s">
        <v>69</v>
      </c>
      <c r="E57" t="s">
        <v>58</v>
      </c>
      <c r="F57">
        <v>399</v>
      </c>
      <c r="G57">
        <v>3</v>
      </c>
      <c r="H57" t="s">
        <v>63</v>
      </c>
      <c r="I57">
        <f>MiniProject_Solution[[#This Row],[ราคาต่อชิ้น]]*MiniProject_Solution[[#This Row],[จำนวนชิ้น]]</f>
        <v>1197</v>
      </c>
      <c r="J57" t="str">
        <f>IF(LEFT(VLOOKUP(MiniProject_Solution[[#This Row],[ผู้ขาย]],'Sales-Bio'!A:C,3,FALSE),3)="นาย","M","F")</f>
        <v>M</v>
      </c>
      <c r="K57" t="str">
        <f>VLOOKUP(TRIM(MiniProject_Solution[[#This Row],[ลูกค้า]]),'Customer-Country'!B:C,2,FALSE)</f>
        <v>เวียดนาม</v>
      </c>
      <c r="L57">
        <f>VLOOKUP(MiniProject_Solution[[#This Row],[สินค้า]],'product cost'!A:B,2,FALSE)*MiniProject_Solution[[#This Row],[จำนวนชิ้น]]</f>
        <v>600</v>
      </c>
      <c r="M57">
        <f>MiniProject_Solution[[#This Row],[ยอดขาย]]-MiniProject_Solution[[#This Row],[ต้นทุน]]</f>
        <v>597</v>
      </c>
      <c r="N57">
        <f>MONTH(MiniProject_Solution[[#This Row],[วันที่]])</f>
        <v>3</v>
      </c>
      <c r="O57">
        <f>YEAR(MiniProject_Solution[[#This Row],[วันที่]])</f>
        <v>2018</v>
      </c>
      <c r="P57">
        <f>VLOOKUP(MiniProject_Solution[[#This Row],[ยอดขาย]],'Commission-solution'!$A$2:$C$6,3,TRUE)*MiniProject_Solution[[#This Row],[ยอดขาย]]</f>
        <v>119.7</v>
      </c>
      <c r="Q57" s="86" t="b">
        <f>WEEKDAY(MiniProject_Solution[[#This Row],[วันที่]],2)&gt;5</f>
        <v>1</v>
      </c>
    </row>
    <row r="58" spans="1:17">
      <c r="A58" t="s">
        <v>383</v>
      </c>
      <c r="B58" s="3">
        <v>43184</v>
      </c>
      <c r="C58" t="s">
        <v>72</v>
      </c>
      <c r="D58" t="s">
        <v>67</v>
      </c>
      <c r="E58" t="s">
        <v>62</v>
      </c>
      <c r="F58">
        <v>90</v>
      </c>
      <c r="G58">
        <v>3</v>
      </c>
      <c r="H58" t="s">
        <v>59</v>
      </c>
      <c r="I58">
        <f>MiniProject_Solution[[#This Row],[ราคาต่อชิ้น]]*MiniProject_Solution[[#This Row],[จำนวนชิ้น]]</f>
        <v>270</v>
      </c>
      <c r="J58" t="str">
        <f>IF(LEFT(VLOOKUP(MiniProject_Solution[[#This Row],[ผู้ขาย]],'Sales-Bio'!A:C,3,FALSE),3)="นาย","M","F")</f>
        <v>F</v>
      </c>
      <c r="K58" t="str">
        <f>VLOOKUP(TRIM(MiniProject_Solution[[#This Row],[ลูกค้า]]),'Customer-Country'!B:C,2,FALSE)</f>
        <v>เวียดนาม</v>
      </c>
      <c r="L58">
        <f>VLOOKUP(MiniProject_Solution[[#This Row],[สินค้า]],'product cost'!A:B,2,FALSE)*MiniProject_Solution[[#This Row],[จำนวนชิ้น]]</f>
        <v>60</v>
      </c>
      <c r="M58">
        <f>MiniProject_Solution[[#This Row],[ยอดขาย]]-MiniProject_Solution[[#This Row],[ต้นทุน]]</f>
        <v>210</v>
      </c>
      <c r="N58">
        <f>MONTH(MiniProject_Solution[[#This Row],[วันที่]])</f>
        <v>3</v>
      </c>
      <c r="O58">
        <f>YEAR(MiniProject_Solution[[#This Row],[วันที่]])</f>
        <v>2018</v>
      </c>
      <c r="P58">
        <f>VLOOKUP(MiniProject_Solution[[#This Row],[ยอดขาย]],'Commission-solution'!$A$2:$C$6,3,TRUE)*MiniProject_Solution[[#This Row],[ยอดขาย]]</f>
        <v>8.1</v>
      </c>
      <c r="Q58" s="86" t="b">
        <f>WEEKDAY(MiniProject_Solution[[#This Row],[วันที่]],2)&gt;5</f>
        <v>1</v>
      </c>
    </row>
    <row r="59" spans="1:17">
      <c r="A59" t="s">
        <v>384</v>
      </c>
      <c r="B59" s="3">
        <v>43185</v>
      </c>
      <c r="C59" t="s">
        <v>70</v>
      </c>
      <c r="D59" t="s">
        <v>69</v>
      </c>
      <c r="E59" t="s">
        <v>62</v>
      </c>
      <c r="F59">
        <v>70</v>
      </c>
      <c r="G59">
        <v>2</v>
      </c>
      <c r="H59" t="s">
        <v>63</v>
      </c>
      <c r="I59">
        <f>MiniProject_Solution[[#This Row],[ราคาต่อชิ้น]]*MiniProject_Solution[[#This Row],[จำนวนชิ้น]]</f>
        <v>140</v>
      </c>
      <c r="J59" t="str">
        <f>IF(LEFT(VLOOKUP(MiniProject_Solution[[#This Row],[ผู้ขาย]],'Sales-Bio'!A:C,3,FALSE),3)="นาย","M","F")</f>
        <v>M</v>
      </c>
      <c r="K59" t="str">
        <f>VLOOKUP(TRIM(MiniProject_Solution[[#This Row],[ลูกค้า]]),'Customer-Country'!B:C,2,FALSE)</f>
        <v>ไทย</v>
      </c>
      <c r="L59">
        <f>VLOOKUP(MiniProject_Solution[[#This Row],[สินค้า]],'product cost'!A:B,2,FALSE)*MiniProject_Solution[[#This Row],[จำนวนชิ้น]]</f>
        <v>40</v>
      </c>
      <c r="M59">
        <f>MiniProject_Solution[[#This Row],[ยอดขาย]]-MiniProject_Solution[[#This Row],[ต้นทุน]]</f>
        <v>100</v>
      </c>
      <c r="N59">
        <f>MONTH(MiniProject_Solution[[#This Row],[วันที่]])</f>
        <v>3</v>
      </c>
      <c r="O59">
        <f>YEAR(MiniProject_Solution[[#This Row],[วันที่]])</f>
        <v>2018</v>
      </c>
      <c r="P59">
        <f>VLOOKUP(MiniProject_Solution[[#This Row],[ยอดขาย]],'Commission-solution'!$A$2:$C$6,3,TRUE)*MiniProject_Solution[[#This Row],[ยอดขาย]]</f>
        <v>0</v>
      </c>
      <c r="Q59" s="86" t="b">
        <f>WEEKDAY(MiniProject_Solution[[#This Row],[วันที่]],2)&gt;5</f>
        <v>0</v>
      </c>
    </row>
    <row r="60" spans="1:17">
      <c r="A60" t="s">
        <v>385</v>
      </c>
      <c r="B60" s="3">
        <v>43189</v>
      </c>
      <c r="C60" t="s">
        <v>71</v>
      </c>
      <c r="D60" t="s">
        <v>61</v>
      </c>
      <c r="E60" t="s">
        <v>58</v>
      </c>
      <c r="F60">
        <v>299</v>
      </c>
      <c r="G60">
        <v>1</v>
      </c>
      <c r="H60" t="s">
        <v>59</v>
      </c>
      <c r="I60">
        <f>MiniProject_Solution[[#This Row],[ราคาต่อชิ้น]]*MiniProject_Solution[[#This Row],[จำนวนชิ้น]]</f>
        <v>299</v>
      </c>
      <c r="J60" t="str">
        <f>IF(LEFT(VLOOKUP(MiniProject_Solution[[#This Row],[ผู้ขาย]],'Sales-Bio'!A:C,3,FALSE),3)="นาย","M","F")</f>
        <v>M</v>
      </c>
      <c r="K60" t="str">
        <f>VLOOKUP(TRIM(MiniProject_Solution[[#This Row],[ลูกค้า]]),'Customer-Country'!B:C,2,FALSE)</f>
        <v>ไทย</v>
      </c>
      <c r="L60">
        <f>VLOOKUP(MiniProject_Solution[[#This Row],[สินค้า]],'product cost'!A:B,2,FALSE)*MiniProject_Solution[[#This Row],[จำนวนชิ้น]]</f>
        <v>200</v>
      </c>
      <c r="M60">
        <f>MiniProject_Solution[[#This Row],[ยอดขาย]]-MiniProject_Solution[[#This Row],[ต้นทุน]]</f>
        <v>99</v>
      </c>
      <c r="N60">
        <f>MONTH(MiniProject_Solution[[#This Row],[วันที่]])</f>
        <v>3</v>
      </c>
      <c r="O60">
        <f>YEAR(MiniProject_Solution[[#This Row],[วันที่]])</f>
        <v>2018</v>
      </c>
      <c r="P60">
        <f>VLOOKUP(MiniProject_Solution[[#This Row],[ยอดขาย]],'Commission-solution'!$A$2:$C$6,3,TRUE)*MiniProject_Solution[[#This Row],[ยอดขาย]]</f>
        <v>8.9699999999999989</v>
      </c>
      <c r="Q60" s="86" t="b">
        <f>WEEKDAY(MiniProject_Solution[[#This Row],[วันที่]],2)&gt;5</f>
        <v>0</v>
      </c>
    </row>
    <row r="61" spans="1:17">
      <c r="A61" t="s">
        <v>386</v>
      </c>
      <c r="B61" s="3">
        <v>43190</v>
      </c>
      <c r="C61" t="s">
        <v>71</v>
      </c>
      <c r="D61" t="s">
        <v>61</v>
      </c>
      <c r="E61" t="s">
        <v>62</v>
      </c>
      <c r="F61">
        <v>40</v>
      </c>
      <c r="G61">
        <v>5</v>
      </c>
      <c r="H61" t="s">
        <v>59</v>
      </c>
      <c r="I61">
        <f>MiniProject_Solution[[#This Row],[ราคาต่อชิ้น]]*MiniProject_Solution[[#This Row],[จำนวนชิ้น]]</f>
        <v>200</v>
      </c>
      <c r="J61" t="str">
        <f>IF(LEFT(VLOOKUP(MiniProject_Solution[[#This Row],[ผู้ขาย]],'Sales-Bio'!A:C,3,FALSE),3)="นาย","M","F")</f>
        <v>M</v>
      </c>
      <c r="K61" t="str">
        <f>VLOOKUP(TRIM(MiniProject_Solution[[#This Row],[ลูกค้า]]),'Customer-Country'!B:C,2,FALSE)</f>
        <v>ไทย</v>
      </c>
      <c r="L61">
        <f>VLOOKUP(MiniProject_Solution[[#This Row],[สินค้า]],'product cost'!A:B,2,FALSE)*MiniProject_Solution[[#This Row],[จำนวนชิ้น]]</f>
        <v>100</v>
      </c>
      <c r="M61">
        <f>MiniProject_Solution[[#This Row],[ยอดขาย]]-MiniProject_Solution[[#This Row],[ต้นทุน]]</f>
        <v>100</v>
      </c>
      <c r="N61">
        <f>MONTH(MiniProject_Solution[[#This Row],[วันที่]])</f>
        <v>3</v>
      </c>
      <c r="O61">
        <f>YEAR(MiniProject_Solution[[#This Row],[วันที่]])</f>
        <v>2018</v>
      </c>
      <c r="P61">
        <f>VLOOKUP(MiniProject_Solution[[#This Row],[ยอดขาย]],'Commission-solution'!$A$2:$C$6,3,TRUE)*MiniProject_Solution[[#This Row],[ยอดขาย]]</f>
        <v>6</v>
      </c>
      <c r="Q61" s="86" t="b">
        <f>WEEKDAY(MiniProject_Solution[[#This Row],[วันที่]],2)&gt;5</f>
        <v>1</v>
      </c>
    </row>
    <row r="62" spans="1:17">
      <c r="A62" t="s">
        <v>387</v>
      </c>
      <c r="B62" s="3">
        <v>43191</v>
      </c>
      <c r="C62" t="s">
        <v>71</v>
      </c>
      <c r="D62" t="s">
        <v>57</v>
      </c>
      <c r="E62" t="s">
        <v>62</v>
      </c>
      <c r="F62">
        <v>40</v>
      </c>
      <c r="G62">
        <v>3</v>
      </c>
      <c r="H62" t="s">
        <v>59</v>
      </c>
      <c r="I62">
        <f>MiniProject_Solution[[#This Row],[ราคาต่อชิ้น]]*MiniProject_Solution[[#This Row],[จำนวนชิ้น]]</f>
        <v>120</v>
      </c>
      <c r="J62" t="str">
        <f>IF(LEFT(VLOOKUP(MiniProject_Solution[[#This Row],[ผู้ขาย]],'Sales-Bio'!A:C,3,FALSE),3)="นาย","M","F")</f>
        <v>F</v>
      </c>
      <c r="K62" t="str">
        <f>VLOOKUP(TRIM(MiniProject_Solution[[#This Row],[ลูกค้า]]),'Customer-Country'!B:C,2,FALSE)</f>
        <v>ไทย</v>
      </c>
      <c r="L62">
        <f>VLOOKUP(MiniProject_Solution[[#This Row],[สินค้า]],'product cost'!A:B,2,FALSE)*MiniProject_Solution[[#This Row],[จำนวนชิ้น]]</f>
        <v>60</v>
      </c>
      <c r="M62">
        <f>MiniProject_Solution[[#This Row],[ยอดขาย]]-MiniProject_Solution[[#This Row],[ต้นทุน]]</f>
        <v>60</v>
      </c>
      <c r="N62">
        <f>MONTH(MiniProject_Solution[[#This Row],[วันที่]])</f>
        <v>4</v>
      </c>
      <c r="O62">
        <f>YEAR(MiniProject_Solution[[#This Row],[วันที่]])</f>
        <v>2018</v>
      </c>
      <c r="P62">
        <f>VLOOKUP(MiniProject_Solution[[#This Row],[ยอดขาย]],'Commission-solution'!$A$2:$C$6,3,TRUE)*MiniProject_Solution[[#This Row],[ยอดขาย]]</f>
        <v>0</v>
      </c>
      <c r="Q62" s="86" t="b">
        <f>WEEKDAY(MiniProject_Solution[[#This Row],[วันที่]],2)&gt;5</f>
        <v>1</v>
      </c>
    </row>
    <row r="63" spans="1:17">
      <c r="A63" t="s">
        <v>388</v>
      </c>
      <c r="B63" s="3">
        <v>43191</v>
      </c>
      <c r="C63" t="s">
        <v>60</v>
      </c>
      <c r="D63" t="s">
        <v>57</v>
      </c>
      <c r="E63" t="s">
        <v>76</v>
      </c>
      <c r="F63">
        <v>190</v>
      </c>
      <c r="G63">
        <v>5</v>
      </c>
      <c r="H63" t="s">
        <v>63</v>
      </c>
      <c r="I63">
        <f>MiniProject_Solution[[#This Row],[ราคาต่อชิ้น]]*MiniProject_Solution[[#This Row],[จำนวนชิ้น]]</f>
        <v>950</v>
      </c>
      <c r="J63" t="str">
        <f>IF(LEFT(VLOOKUP(MiniProject_Solution[[#This Row],[ผู้ขาย]],'Sales-Bio'!A:C,3,FALSE),3)="นาย","M","F")</f>
        <v>F</v>
      </c>
      <c r="K63" t="str">
        <f>VLOOKUP(TRIM(MiniProject_Solution[[#This Row],[ลูกค้า]]),'Customer-Country'!B:C,2,FALSE)</f>
        <v>เวียดนาม</v>
      </c>
      <c r="L63">
        <f>VLOOKUP(MiniProject_Solution[[#This Row],[สินค้า]],'product cost'!A:B,2,FALSE)*MiniProject_Solution[[#This Row],[จำนวนชิ้น]]</f>
        <v>500</v>
      </c>
      <c r="M63">
        <f>MiniProject_Solution[[#This Row],[ยอดขาย]]-MiniProject_Solution[[#This Row],[ต้นทุน]]</f>
        <v>450</v>
      </c>
      <c r="N63">
        <f>MONTH(MiniProject_Solution[[#This Row],[วันที่]])</f>
        <v>4</v>
      </c>
      <c r="O63">
        <f>YEAR(MiniProject_Solution[[#This Row],[วันที่]])</f>
        <v>2018</v>
      </c>
      <c r="P63">
        <f>VLOOKUP(MiniProject_Solution[[#This Row],[ยอดขาย]],'Commission-solution'!$A$2:$C$6,3,TRUE)*MiniProject_Solution[[#This Row],[ยอดขาย]]</f>
        <v>66.5</v>
      </c>
      <c r="Q63" s="86" t="b">
        <f>WEEKDAY(MiniProject_Solution[[#This Row],[วันที่]],2)&gt;5</f>
        <v>1</v>
      </c>
    </row>
    <row r="64" spans="1:17">
      <c r="A64" t="s">
        <v>389</v>
      </c>
      <c r="B64" s="3">
        <v>43191</v>
      </c>
      <c r="C64" t="s">
        <v>75</v>
      </c>
      <c r="D64" t="s">
        <v>61</v>
      </c>
      <c r="E64" t="s">
        <v>76</v>
      </c>
      <c r="F64">
        <v>250</v>
      </c>
      <c r="G64">
        <v>3</v>
      </c>
      <c r="H64" t="s">
        <v>63</v>
      </c>
      <c r="I64">
        <f>MiniProject_Solution[[#This Row],[ราคาต่อชิ้น]]*MiniProject_Solution[[#This Row],[จำนวนชิ้น]]</f>
        <v>750</v>
      </c>
      <c r="J64" t="str">
        <f>IF(LEFT(VLOOKUP(MiniProject_Solution[[#This Row],[ผู้ขาย]],'Sales-Bio'!A:C,3,FALSE),3)="นาย","M","F")</f>
        <v>M</v>
      </c>
      <c r="K64" t="str">
        <f>VLOOKUP(TRIM(MiniProject_Solution[[#This Row],[ลูกค้า]]),'Customer-Country'!B:C,2,FALSE)</f>
        <v>ไทย</v>
      </c>
      <c r="L64">
        <f>VLOOKUP(MiniProject_Solution[[#This Row],[สินค้า]],'product cost'!A:B,2,FALSE)*MiniProject_Solution[[#This Row],[จำนวนชิ้น]]</f>
        <v>300</v>
      </c>
      <c r="M64">
        <f>MiniProject_Solution[[#This Row],[ยอดขาย]]-MiniProject_Solution[[#This Row],[ต้นทุน]]</f>
        <v>450</v>
      </c>
      <c r="N64">
        <f>MONTH(MiniProject_Solution[[#This Row],[วันที่]])</f>
        <v>4</v>
      </c>
      <c r="O64">
        <f>YEAR(MiniProject_Solution[[#This Row],[วันที่]])</f>
        <v>2018</v>
      </c>
      <c r="P64">
        <f>VLOOKUP(MiniProject_Solution[[#This Row],[ยอดขาย]],'Commission-solution'!$A$2:$C$6,3,TRUE)*MiniProject_Solution[[#This Row],[ยอดขาย]]</f>
        <v>52.500000000000007</v>
      </c>
      <c r="Q64" s="86" t="b">
        <f>WEEKDAY(MiniProject_Solution[[#This Row],[วันที่]],2)&gt;5</f>
        <v>1</v>
      </c>
    </row>
    <row r="65" spans="1:17">
      <c r="A65" t="s">
        <v>390</v>
      </c>
      <c r="B65" s="3">
        <v>43195</v>
      </c>
      <c r="C65" t="s">
        <v>79</v>
      </c>
      <c r="D65" t="s">
        <v>67</v>
      </c>
      <c r="E65" t="s">
        <v>14</v>
      </c>
      <c r="F65">
        <v>190</v>
      </c>
      <c r="G65">
        <v>2</v>
      </c>
      <c r="H65" t="s">
        <v>59</v>
      </c>
      <c r="I65">
        <f>MiniProject_Solution[[#This Row],[ราคาต่อชิ้น]]*MiniProject_Solution[[#This Row],[จำนวนชิ้น]]</f>
        <v>380</v>
      </c>
      <c r="J65" t="str">
        <f>IF(LEFT(VLOOKUP(MiniProject_Solution[[#This Row],[ผู้ขาย]],'Sales-Bio'!A:C,3,FALSE),3)="นาย","M","F")</f>
        <v>F</v>
      </c>
      <c r="K65" t="str">
        <f>VLOOKUP(TRIM(MiniProject_Solution[[#This Row],[ลูกค้า]]),'Customer-Country'!B:C,2,FALSE)</f>
        <v>ลาว</v>
      </c>
      <c r="L65">
        <f>VLOOKUP(MiniProject_Solution[[#This Row],[สินค้า]],'product cost'!A:B,2,FALSE)*MiniProject_Solution[[#This Row],[จำนวนชิ้น]]</f>
        <v>300</v>
      </c>
      <c r="M65">
        <f>MiniProject_Solution[[#This Row],[ยอดขาย]]-MiniProject_Solution[[#This Row],[ต้นทุน]]</f>
        <v>80</v>
      </c>
      <c r="N65">
        <f>MONTH(MiniProject_Solution[[#This Row],[วันที่]])</f>
        <v>4</v>
      </c>
      <c r="O65">
        <f>YEAR(MiniProject_Solution[[#This Row],[วันที่]])</f>
        <v>2018</v>
      </c>
      <c r="P65">
        <f>VLOOKUP(MiniProject_Solution[[#This Row],[ยอดขาย]],'Commission-solution'!$A$2:$C$6,3,TRUE)*MiniProject_Solution[[#This Row],[ยอดขาย]]</f>
        <v>11.4</v>
      </c>
      <c r="Q65" s="86" t="b">
        <f>WEEKDAY(MiniProject_Solution[[#This Row],[วันที่]],2)&gt;5</f>
        <v>0</v>
      </c>
    </row>
    <row r="66" spans="1:17">
      <c r="A66" t="s">
        <v>391</v>
      </c>
      <c r="B66" s="3">
        <v>43199</v>
      </c>
      <c r="C66" t="s">
        <v>64</v>
      </c>
      <c r="D66" t="s">
        <v>57</v>
      </c>
      <c r="E66" t="s">
        <v>14</v>
      </c>
      <c r="F66">
        <v>250</v>
      </c>
      <c r="G66">
        <v>2</v>
      </c>
      <c r="H66" t="s">
        <v>63</v>
      </c>
      <c r="I66">
        <f>MiniProject_Solution[[#This Row],[ราคาต่อชิ้น]]*MiniProject_Solution[[#This Row],[จำนวนชิ้น]]</f>
        <v>500</v>
      </c>
      <c r="J66" t="str">
        <f>IF(LEFT(VLOOKUP(MiniProject_Solution[[#This Row],[ผู้ขาย]],'Sales-Bio'!A:C,3,FALSE),3)="นาย","M","F")</f>
        <v>F</v>
      </c>
      <c r="K66" t="str">
        <f>VLOOKUP(TRIM(MiniProject_Solution[[#This Row],[ลูกค้า]]),'Customer-Country'!B:C,2,FALSE)</f>
        <v>ไทย</v>
      </c>
      <c r="L66">
        <f>VLOOKUP(MiniProject_Solution[[#This Row],[สินค้า]],'product cost'!A:B,2,FALSE)*MiniProject_Solution[[#This Row],[จำนวนชิ้น]]</f>
        <v>300</v>
      </c>
      <c r="M66">
        <f>MiniProject_Solution[[#This Row],[ยอดขาย]]-MiniProject_Solution[[#This Row],[ต้นทุน]]</f>
        <v>200</v>
      </c>
      <c r="N66">
        <f>MONTH(MiniProject_Solution[[#This Row],[วันที่]])</f>
        <v>4</v>
      </c>
      <c r="O66">
        <f>YEAR(MiniProject_Solution[[#This Row],[วันที่]])</f>
        <v>2018</v>
      </c>
      <c r="P66">
        <f>VLOOKUP(MiniProject_Solution[[#This Row],[ยอดขาย]],'Commission-solution'!$A$2:$C$6,3,TRUE)*MiniProject_Solution[[#This Row],[ยอดขาย]]</f>
        <v>25</v>
      </c>
      <c r="Q66" s="86" t="b">
        <f>WEEKDAY(MiniProject_Solution[[#This Row],[วันที่]],2)&gt;5</f>
        <v>0</v>
      </c>
    </row>
    <row r="67" spans="1:17">
      <c r="A67" t="s">
        <v>392</v>
      </c>
      <c r="B67" s="3">
        <v>43199</v>
      </c>
      <c r="C67" t="s">
        <v>74</v>
      </c>
      <c r="D67" t="s">
        <v>57</v>
      </c>
      <c r="E67" t="s">
        <v>76</v>
      </c>
      <c r="F67">
        <v>190</v>
      </c>
      <c r="G67">
        <v>2</v>
      </c>
      <c r="H67" t="s">
        <v>59</v>
      </c>
      <c r="I67">
        <f>MiniProject_Solution[[#This Row],[ราคาต่อชิ้น]]*MiniProject_Solution[[#This Row],[จำนวนชิ้น]]</f>
        <v>380</v>
      </c>
      <c r="J67" t="str">
        <f>IF(LEFT(VLOOKUP(MiniProject_Solution[[#This Row],[ผู้ขาย]],'Sales-Bio'!A:C,3,FALSE),3)="นาย","M","F")</f>
        <v>F</v>
      </c>
      <c r="K67" t="str">
        <f>VLOOKUP(TRIM(MiniProject_Solution[[#This Row],[ลูกค้า]]),'Customer-Country'!B:C,2,FALSE)</f>
        <v>มาเลเซีย</v>
      </c>
      <c r="L67">
        <f>VLOOKUP(MiniProject_Solution[[#This Row],[สินค้า]],'product cost'!A:B,2,FALSE)*MiniProject_Solution[[#This Row],[จำนวนชิ้น]]</f>
        <v>200</v>
      </c>
      <c r="M67">
        <f>MiniProject_Solution[[#This Row],[ยอดขาย]]-MiniProject_Solution[[#This Row],[ต้นทุน]]</f>
        <v>180</v>
      </c>
      <c r="N67">
        <f>MONTH(MiniProject_Solution[[#This Row],[วันที่]])</f>
        <v>4</v>
      </c>
      <c r="O67">
        <f>YEAR(MiniProject_Solution[[#This Row],[วันที่]])</f>
        <v>2018</v>
      </c>
      <c r="P67">
        <f>VLOOKUP(MiniProject_Solution[[#This Row],[ยอดขาย]],'Commission-solution'!$A$2:$C$6,3,TRUE)*MiniProject_Solution[[#This Row],[ยอดขาย]]</f>
        <v>11.4</v>
      </c>
      <c r="Q67" s="86" t="b">
        <f>WEEKDAY(MiniProject_Solution[[#This Row],[วันที่]],2)&gt;5</f>
        <v>0</v>
      </c>
    </row>
    <row r="68" spans="1:17">
      <c r="A68" t="s">
        <v>393</v>
      </c>
      <c r="B68" s="3">
        <v>43204</v>
      </c>
      <c r="C68" t="s">
        <v>66</v>
      </c>
      <c r="D68" t="s">
        <v>67</v>
      </c>
      <c r="E68" t="s">
        <v>58</v>
      </c>
      <c r="F68">
        <v>299</v>
      </c>
      <c r="G68">
        <v>2</v>
      </c>
      <c r="H68" t="s">
        <v>59</v>
      </c>
      <c r="I68">
        <f>MiniProject_Solution[[#This Row],[ราคาต่อชิ้น]]*MiniProject_Solution[[#This Row],[จำนวนชิ้น]]</f>
        <v>598</v>
      </c>
      <c r="J68" t="str">
        <f>IF(LEFT(VLOOKUP(MiniProject_Solution[[#This Row],[ผู้ขาย]],'Sales-Bio'!A:C,3,FALSE),3)="นาย","M","F")</f>
        <v>F</v>
      </c>
      <c r="K68" t="str">
        <f>VLOOKUP(TRIM(MiniProject_Solution[[#This Row],[ลูกค้า]]),'Customer-Country'!B:C,2,FALSE)</f>
        <v>ไทย</v>
      </c>
      <c r="L68">
        <f>VLOOKUP(MiniProject_Solution[[#This Row],[สินค้า]],'product cost'!A:B,2,FALSE)*MiniProject_Solution[[#This Row],[จำนวนชิ้น]]</f>
        <v>400</v>
      </c>
      <c r="M68">
        <f>MiniProject_Solution[[#This Row],[ยอดขาย]]-MiniProject_Solution[[#This Row],[ต้นทุน]]</f>
        <v>198</v>
      </c>
      <c r="N68">
        <f>MONTH(MiniProject_Solution[[#This Row],[วันที่]])</f>
        <v>4</v>
      </c>
      <c r="O68">
        <f>YEAR(MiniProject_Solution[[#This Row],[วันที่]])</f>
        <v>2018</v>
      </c>
      <c r="P68">
        <f>VLOOKUP(MiniProject_Solution[[#This Row],[ยอดขาย]],'Commission-solution'!$A$2:$C$6,3,TRUE)*MiniProject_Solution[[#This Row],[ยอดขาย]]</f>
        <v>29.900000000000002</v>
      </c>
      <c r="Q68" s="86" t="b">
        <f>WEEKDAY(MiniProject_Solution[[#This Row],[วันที่]],2)&gt;5</f>
        <v>1</v>
      </c>
    </row>
    <row r="69" spans="1:17">
      <c r="A69" t="s">
        <v>394</v>
      </c>
      <c r="B69" s="3">
        <v>43210</v>
      </c>
      <c r="C69" t="s">
        <v>64</v>
      </c>
      <c r="D69" t="s">
        <v>61</v>
      </c>
      <c r="E69" t="s">
        <v>62</v>
      </c>
      <c r="F69">
        <v>90</v>
      </c>
      <c r="G69">
        <v>4</v>
      </c>
      <c r="H69" t="s">
        <v>59</v>
      </c>
      <c r="I69">
        <f>MiniProject_Solution[[#This Row],[ราคาต่อชิ้น]]*MiniProject_Solution[[#This Row],[จำนวนชิ้น]]</f>
        <v>360</v>
      </c>
      <c r="J69" t="str">
        <f>IF(LEFT(VLOOKUP(MiniProject_Solution[[#This Row],[ผู้ขาย]],'Sales-Bio'!A:C,3,FALSE),3)="นาย","M","F")</f>
        <v>M</v>
      </c>
      <c r="K69" t="str">
        <f>VLOOKUP(TRIM(MiniProject_Solution[[#This Row],[ลูกค้า]]),'Customer-Country'!B:C,2,FALSE)</f>
        <v>ไทย</v>
      </c>
      <c r="L69">
        <f>VLOOKUP(MiniProject_Solution[[#This Row],[สินค้า]],'product cost'!A:B,2,FALSE)*MiniProject_Solution[[#This Row],[จำนวนชิ้น]]</f>
        <v>80</v>
      </c>
      <c r="M69">
        <f>MiniProject_Solution[[#This Row],[ยอดขาย]]-MiniProject_Solution[[#This Row],[ต้นทุน]]</f>
        <v>280</v>
      </c>
      <c r="N69">
        <f>MONTH(MiniProject_Solution[[#This Row],[วันที่]])</f>
        <v>4</v>
      </c>
      <c r="O69">
        <f>YEAR(MiniProject_Solution[[#This Row],[วันที่]])</f>
        <v>2018</v>
      </c>
      <c r="P69">
        <f>VLOOKUP(MiniProject_Solution[[#This Row],[ยอดขาย]],'Commission-solution'!$A$2:$C$6,3,TRUE)*MiniProject_Solution[[#This Row],[ยอดขาย]]</f>
        <v>10.799999999999999</v>
      </c>
      <c r="Q69" s="86" t="b">
        <f>WEEKDAY(MiniProject_Solution[[#This Row],[วันที่]],2)&gt;5</f>
        <v>0</v>
      </c>
    </row>
    <row r="70" spans="1:17">
      <c r="A70" t="s">
        <v>395</v>
      </c>
      <c r="B70" s="3">
        <v>43216</v>
      </c>
      <c r="C70" t="s">
        <v>60</v>
      </c>
      <c r="D70" t="s">
        <v>57</v>
      </c>
      <c r="E70" t="s">
        <v>76</v>
      </c>
      <c r="F70">
        <v>190</v>
      </c>
      <c r="G70">
        <v>5</v>
      </c>
      <c r="H70" t="s">
        <v>63</v>
      </c>
      <c r="I70">
        <f>MiniProject_Solution[[#This Row],[ราคาต่อชิ้น]]*MiniProject_Solution[[#This Row],[จำนวนชิ้น]]</f>
        <v>950</v>
      </c>
      <c r="J70" t="str">
        <f>IF(LEFT(VLOOKUP(MiniProject_Solution[[#This Row],[ผู้ขาย]],'Sales-Bio'!A:C,3,FALSE),3)="นาย","M","F")</f>
        <v>F</v>
      </c>
      <c r="K70" t="str">
        <f>VLOOKUP(TRIM(MiniProject_Solution[[#This Row],[ลูกค้า]]),'Customer-Country'!B:C,2,FALSE)</f>
        <v>เวียดนาม</v>
      </c>
      <c r="L70">
        <f>VLOOKUP(MiniProject_Solution[[#This Row],[สินค้า]],'product cost'!A:B,2,FALSE)*MiniProject_Solution[[#This Row],[จำนวนชิ้น]]</f>
        <v>500</v>
      </c>
      <c r="M70">
        <f>MiniProject_Solution[[#This Row],[ยอดขาย]]-MiniProject_Solution[[#This Row],[ต้นทุน]]</f>
        <v>450</v>
      </c>
      <c r="N70">
        <f>MONTH(MiniProject_Solution[[#This Row],[วันที่]])</f>
        <v>4</v>
      </c>
      <c r="O70">
        <f>YEAR(MiniProject_Solution[[#This Row],[วันที่]])</f>
        <v>2018</v>
      </c>
      <c r="P70">
        <f>VLOOKUP(MiniProject_Solution[[#This Row],[ยอดขาย]],'Commission-solution'!$A$2:$C$6,3,TRUE)*MiniProject_Solution[[#This Row],[ยอดขาย]]</f>
        <v>66.5</v>
      </c>
      <c r="Q70" s="86" t="b">
        <f>WEEKDAY(MiniProject_Solution[[#This Row],[วันที่]],2)&gt;5</f>
        <v>0</v>
      </c>
    </row>
    <row r="71" spans="1:17">
      <c r="A71" t="s">
        <v>396</v>
      </c>
      <c r="B71" s="3">
        <v>43217</v>
      </c>
      <c r="C71" t="s">
        <v>64</v>
      </c>
      <c r="D71" t="s">
        <v>61</v>
      </c>
      <c r="E71" t="s">
        <v>58</v>
      </c>
      <c r="F71">
        <v>299</v>
      </c>
      <c r="G71">
        <v>1</v>
      </c>
      <c r="H71" t="s">
        <v>63</v>
      </c>
      <c r="I71">
        <f>MiniProject_Solution[[#This Row],[ราคาต่อชิ้น]]*MiniProject_Solution[[#This Row],[จำนวนชิ้น]]</f>
        <v>299</v>
      </c>
      <c r="J71" t="str">
        <f>IF(LEFT(VLOOKUP(MiniProject_Solution[[#This Row],[ผู้ขาย]],'Sales-Bio'!A:C,3,FALSE),3)="นาย","M","F")</f>
        <v>M</v>
      </c>
      <c r="K71" t="str">
        <f>VLOOKUP(TRIM(MiniProject_Solution[[#This Row],[ลูกค้า]]),'Customer-Country'!B:C,2,FALSE)</f>
        <v>ไทย</v>
      </c>
      <c r="L71">
        <f>VLOOKUP(MiniProject_Solution[[#This Row],[สินค้า]],'product cost'!A:B,2,FALSE)*MiniProject_Solution[[#This Row],[จำนวนชิ้น]]</f>
        <v>200</v>
      </c>
      <c r="M71">
        <f>MiniProject_Solution[[#This Row],[ยอดขาย]]-MiniProject_Solution[[#This Row],[ต้นทุน]]</f>
        <v>99</v>
      </c>
      <c r="N71">
        <f>MONTH(MiniProject_Solution[[#This Row],[วันที่]])</f>
        <v>4</v>
      </c>
      <c r="O71">
        <f>YEAR(MiniProject_Solution[[#This Row],[วันที่]])</f>
        <v>2018</v>
      </c>
      <c r="P71">
        <f>VLOOKUP(MiniProject_Solution[[#This Row],[ยอดขาย]],'Commission-solution'!$A$2:$C$6,3,TRUE)*MiniProject_Solution[[#This Row],[ยอดขาย]]</f>
        <v>8.9699999999999989</v>
      </c>
      <c r="Q71" s="86" t="b">
        <f>WEEKDAY(MiniProject_Solution[[#This Row],[วันที่]],2)&gt;5</f>
        <v>0</v>
      </c>
    </row>
    <row r="72" spans="1:17">
      <c r="A72" t="s">
        <v>397</v>
      </c>
      <c r="B72" s="3">
        <v>43217</v>
      </c>
      <c r="C72" t="s">
        <v>60</v>
      </c>
      <c r="D72" t="s">
        <v>57</v>
      </c>
      <c r="E72" t="s">
        <v>58</v>
      </c>
      <c r="F72">
        <v>299</v>
      </c>
      <c r="G72">
        <v>2</v>
      </c>
      <c r="H72" t="s">
        <v>63</v>
      </c>
      <c r="I72">
        <f>MiniProject_Solution[[#This Row],[ราคาต่อชิ้น]]*MiniProject_Solution[[#This Row],[จำนวนชิ้น]]</f>
        <v>598</v>
      </c>
      <c r="J72" t="str">
        <f>IF(LEFT(VLOOKUP(MiniProject_Solution[[#This Row],[ผู้ขาย]],'Sales-Bio'!A:C,3,FALSE),3)="นาย","M","F")</f>
        <v>F</v>
      </c>
      <c r="K72" t="str">
        <f>VLOOKUP(TRIM(MiniProject_Solution[[#This Row],[ลูกค้า]]),'Customer-Country'!B:C,2,FALSE)</f>
        <v>เวียดนาม</v>
      </c>
      <c r="L72">
        <f>VLOOKUP(MiniProject_Solution[[#This Row],[สินค้า]],'product cost'!A:B,2,FALSE)*MiniProject_Solution[[#This Row],[จำนวนชิ้น]]</f>
        <v>400</v>
      </c>
      <c r="M72">
        <f>MiniProject_Solution[[#This Row],[ยอดขาย]]-MiniProject_Solution[[#This Row],[ต้นทุน]]</f>
        <v>198</v>
      </c>
      <c r="N72">
        <f>MONTH(MiniProject_Solution[[#This Row],[วันที่]])</f>
        <v>4</v>
      </c>
      <c r="O72">
        <f>YEAR(MiniProject_Solution[[#This Row],[วันที่]])</f>
        <v>2018</v>
      </c>
      <c r="P72">
        <f>VLOOKUP(MiniProject_Solution[[#This Row],[ยอดขาย]],'Commission-solution'!$A$2:$C$6,3,TRUE)*MiniProject_Solution[[#This Row],[ยอดขาย]]</f>
        <v>29.900000000000002</v>
      </c>
      <c r="Q72" s="86" t="b">
        <f>WEEKDAY(MiniProject_Solution[[#This Row],[วันที่]],2)&gt;5</f>
        <v>0</v>
      </c>
    </row>
    <row r="73" spans="1:17">
      <c r="A73" t="s">
        <v>398</v>
      </c>
      <c r="B73" s="3">
        <v>43218</v>
      </c>
      <c r="C73" t="s">
        <v>64</v>
      </c>
      <c r="D73" t="s">
        <v>67</v>
      </c>
      <c r="E73" t="s">
        <v>62</v>
      </c>
      <c r="F73">
        <v>90</v>
      </c>
      <c r="G73">
        <v>6</v>
      </c>
      <c r="H73" t="s">
        <v>63</v>
      </c>
      <c r="I73">
        <f>MiniProject_Solution[[#This Row],[ราคาต่อชิ้น]]*MiniProject_Solution[[#This Row],[จำนวนชิ้น]]</f>
        <v>540</v>
      </c>
      <c r="J73" t="str">
        <f>IF(LEFT(VLOOKUP(MiniProject_Solution[[#This Row],[ผู้ขาย]],'Sales-Bio'!A:C,3,FALSE),3)="นาย","M","F")</f>
        <v>F</v>
      </c>
      <c r="K73" t="str">
        <f>VLOOKUP(TRIM(MiniProject_Solution[[#This Row],[ลูกค้า]]),'Customer-Country'!B:C,2,FALSE)</f>
        <v>ไทย</v>
      </c>
      <c r="L73">
        <f>VLOOKUP(MiniProject_Solution[[#This Row],[สินค้า]],'product cost'!A:B,2,FALSE)*MiniProject_Solution[[#This Row],[จำนวนชิ้น]]</f>
        <v>120</v>
      </c>
      <c r="M73">
        <f>MiniProject_Solution[[#This Row],[ยอดขาย]]-MiniProject_Solution[[#This Row],[ต้นทุน]]</f>
        <v>420</v>
      </c>
      <c r="N73">
        <f>MONTH(MiniProject_Solution[[#This Row],[วันที่]])</f>
        <v>4</v>
      </c>
      <c r="O73">
        <f>YEAR(MiniProject_Solution[[#This Row],[วันที่]])</f>
        <v>2018</v>
      </c>
      <c r="P73">
        <f>VLOOKUP(MiniProject_Solution[[#This Row],[ยอดขาย]],'Commission-solution'!$A$2:$C$6,3,TRUE)*MiniProject_Solution[[#This Row],[ยอดขาย]]</f>
        <v>27</v>
      </c>
      <c r="Q73" s="86" t="b">
        <f>WEEKDAY(MiniProject_Solution[[#This Row],[วันที่]],2)&gt;5</f>
        <v>1</v>
      </c>
    </row>
    <row r="74" spans="1:17">
      <c r="A74" t="s">
        <v>399</v>
      </c>
      <c r="B74" s="3">
        <v>43218</v>
      </c>
      <c r="C74" t="s">
        <v>64</v>
      </c>
      <c r="D74" t="s">
        <v>61</v>
      </c>
      <c r="E74" t="s">
        <v>58</v>
      </c>
      <c r="F74">
        <v>299</v>
      </c>
      <c r="G74">
        <v>1</v>
      </c>
      <c r="H74" t="s">
        <v>63</v>
      </c>
      <c r="I74">
        <f>MiniProject_Solution[[#This Row],[ราคาต่อชิ้น]]*MiniProject_Solution[[#This Row],[จำนวนชิ้น]]</f>
        <v>299</v>
      </c>
      <c r="J74" t="str">
        <f>IF(LEFT(VLOOKUP(MiniProject_Solution[[#This Row],[ผู้ขาย]],'Sales-Bio'!A:C,3,FALSE),3)="นาย","M","F")</f>
        <v>M</v>
      </c>
      <c r="K74" t="str">
        <f>VLOOKUP(TRIM(MiniProject_Solution[[#This Row],[ลูกค้า]]),'Customer-Country'!B:C,2,FALSE)</f>
        <v>ไทย</v>
      </c>
      <c r="L74">
        <f>VLOOKUP(MiniProject_Solution[[#This Row],[สินค้า]],'product cost'!A:B,2,FALSE)*MiniProject_Solution[[#This Row],[จำนวนชิ้น]]</f>
        <v>200</v>
      </c>
      <c r="M74">
        <f>MiniProject_Solution[[#This Row],[ยอดขาย]]-MiniProject_Solution[[#This Row],[ต้นทุน]]</f>
        <v>99</v>
      </c>
      <c r="N74">
        <f>MONTH(MiniProject_Solution[[#This Row],[วันที่]])</f>
        <v>4</v>
      </c>
      <c r="O74">
        <f>YEAR(MiniProject_Solution[[#This Row],[วันที่]])</f>
        <v>2018</v>
      </c>
      <c r="P74">
        <f>VLOOKUP(MiniProject_Solution[[#This Row],[ยอดขาย]],'Commission-solution'!$A$2:$C$6,3,TRUE)*MiniProject_Solution[[#This Row],[ยอดขาย]]</f>
        <v>8.9699999999999989</v>
      </c>
      <c r="Q74" s="86" t="b">
        <f>WEEKDAY(MiniProject_Solution[[#This Row],[วันที่]],2)&gt;5</f>
        <v>1</v>
      </c>
    </row>
    <row r="75" spans="1:17">
      <c r="A75" t="s">
        <v>400</v>
      </c>
      <c r="B75" s="3">
        <v>43219</v>
      </c>
      <c r="C75" t="s">
        <v>68</v>
      </c>
      <c r="D75" t="s">
        <v>61</v>
      </c>
      <c r="E75" t="s">
        <v>62</v>
      </c>
      <c r="F75">
        <v>90</v>
      </c>
      <c r="G75">
        <v>3</v>
      </c>
      <c r="H75" t="s">
        <v>59</v>
      </c>
      <c r="I75">
        <f>MiniProject_Solution[[#This Row],[ราคาต่อชิ้น]]*MiniProject_Solution[[#This Row],[จำนวนชิ้น]]</f>
        <v>270</v>
      </c>
      <c r="J75" t="str">
        <f>IF(LEFT(VLOOKUP(MiniProject_Solution[[#This Row],[ผู้ขาย]],'Sales-Bio'!A:C,3,FALSE),3)="นาย","M","F")</f>
        <v>M</v>
      </c>
      <c r="K75" t="str">
        <f>VLOOKUP(TRIM(MiniProject_Solution[[#This Row],[ลูกค้า]]),'Customer-Country'!B:C,2,FALSE)</f>
        <v>ไทย</v>
      </c>
      <c r="L75">
        <f>VLOOKUP(MiniProject_Solution[[#This Row],[สินค้า]],'product cost'!A:B,2,FALSE)*MiniProject_Solution[[#This Row],[จำนวนชิ้น]]</f>
        <v>60</v>
      </c>
      <c r="M75">
        <f>MiniProject_Solution[[#This Row],[ยอดขาย]]-MiniProject_Solution[[#This Row],[ต้นทุน]]</f>
        <v>210</v>
      </c>
      <c r="N75">
        <f>MONTH(MiniProject_Solution[[#This Row],[วันที่]])</f>
        <v>4</v>
      </c>
      <c r="O75">
        <f>YEAR(MiniProject_Solution[[#This Row],[วันที่]])</f>
        <v>2018</v>
      </c>
      <c r="P75">
        <f>VLOOKUP(MiniProject_Solution[[#This Row],[ยอดขาย]],'Commission-solution'!$A$2:$C$6,3,TRUE)*MiniProject_Solution[[#This Row],[ยอดขาย]]</f>
        <v>8.1</v>
      </c>
      <c r="Q75" s="86" t="b">
        <f>WEEKDAY(MiniProject_Solution[[#This Row],[วันที่]],2)&gt;5</f>
        <v>1</v>
      </c>
    </row>
    <row r="76" spans="1:17">
      <c r="A76" t="s">
        <v>401</v>
      </c>
      <c r="B76" s="3">
        <v>43221</v>
      </c>
      <c r="C76" t="s">
        <v>64</v>
      </c>
      <c r="D76" t="s">
        <v>57</v>
      </c>
      <c r="E76" t="s">
        <v>58</v>
      </c>
      <c r="F76">
        <v>299</v>
      </c>
      <c r="G76">
        <v>2</v>
      </c>
      <c r="H76" t="s">
        <v>63</v>
      </c>
      <c r="I76">
        <f>MiniProject_Solution[[#This Row],[ราคาต่อชิ้น]]*MiniProject_Solution[[#This Row],[จำนวนชิ้น]]</f>
        <v>598</v>
      </c>
      <c r="J76" t="str">
        <f>IF(LEFT(VLOOKUP(MiniProject_Solution[[#This Row],[ผู้ขาย]],'Sales-Bio'!A:C,3,FALSE),3)="นาย","M","F")</f>
        <v>F</v>
      </c>
      <c r="K76" t="str">
        <f>VLOOKUP(TRIM(MiniProject_Solution[[#This Row],[ลูกค้า]]),'Customer-Country'!B:C,2,FALSE)</f>
        <v>ไทย</v>
      </c>
      <c r="L76">
        <f>VLOOKUP(MiniProject_Solution[[#This Row],[สินค้า]],'product cost'!A:B,2,FALSE)*MiniProject_Solution[[#This Row],[จำนวนชิ้น]]</f>
        <v>400</v>
      </c>
      <c r="M76">
        <f>MiniProject_Solution[[#This Row],[ยอดขาย]]-MiniProject_Solution[[#This Row],[ต้นทุน]]</f>
        <v>198</v>
      </c>
      <c r="N76">
        <f>MONTH(MiniProject_Solution[[#This Row],[วันที่]])</f>
        <v>5</v>
      </c>
      <c r="O76">
        <f>YEAR(MiniProject_Solution[[#This Row],[วันที่]])</f>
        <v>2018</v>
      </c>
      <c r="P76">
        <f>VLOOKUP(MiniProject_Solution[[#This Row],[ยอดขาย]],'Commission-solution'!$A$2:$C$6,3,TRUE)*MiniProject_Solution[[#This Row],[ยอดขาย]]</f>
        <v>29.900000000000002</v>
      </c>
      <c r="Q76" s="86" t="b">
        <f>WEEKDAY(MiniProject_Solution[[#This Row],[วันที่]],2)&gt;5</f>
        <v>0</v>
      </c>
    </row>
    <row r="77" spans="1:17">
      <c r="A77" t="s">
        <v>402</v>
      </c>
      <c r="B77" s="3">
        <v>43223</v>
      </c>
      <c r="C77" t="s">
        <v>75</v>
      </c>
      <c r="D77" t="s">
        <v>61</v>
      </c>
      <c r="E77" t="s">
        <v>14</v>
      </c>
      <c r="F77">
        <v>300</v>
      </c>
      <c r="G77">
        <v>1</v>
      </c>
      <c r="H77" t="s">
        <v>63</v>
      </c>
      <c r="I77">
        <f>MiniProject_Solution[[#This Row],[ราคาต่อชิ้น]]*MiniProject_Solution[[#This Row],[จำนวนชิ้น]]</f>
        <v>300</v>
      </c>
      <c r="J77" t="str">
        <f>IF(LEFT(VLOOKUP(MiniProject_Solution[[#This Row],[ผู้ขาย]],'Sales-Bio'!A:C,3,FALSE),3)="นาย","M","F")</f>
        <v>M</v>
      </c>
      <c r="K77" t="str">
        <f>VLOOKUP(TRIM(MiniProject_Solution[[#This Row],[ลูกค้า]]),'Customer-Country'!B:C,2,FALSE)</f>
        <v>ไทย</v>
      </c>
      <c r="L77">
        <f>VLOOKUP(MiniProject_Solution[[#This Row],[สินค้า]],'product cost'!A:B,2,FALSE)*MiniProject_Solution[[#This Row],[จำนวนชิ้น]]</f>
        <v>150</v>
      </c>
      <c r="M77">
        <f>MiniProject_Solution[[#This Row],[ยอดขาย]]-MiniProject_Solution[[#This Row],[ต้นทุน]]</f>
        <v>150</v>
      </c>
      <c r="N77">
        <f>MONTH(MiniProject_Solution[[#This Row],[วันที่]])</f>
        <v>5</v>
      </c>
      <c r="O77">
        <f>YEAR(MiniProject_Solution[[#This Row],[วันที่]])</f>
        <v>2018</v>
      </c>
      <c r="P77">
        <f>VLOOKUP(MiniProject_Solution[[#This Row],[ยอดขาย]],'Commission-solution'!$A$2:$C$6,3,TRUE)*MiniProject_Solution[[#This Row],[ยอดขาย]]</f>
        <v>9</v>
      </c>
      <c r="Q77" s="86" t="b">
        <f>WEEKDAY(MiniProject_Solution[[#This Row],[วันที่]],2)&gt;5</f>
        <v>0</v>
      </c>
    </row>
    <row r="78" spans="1:17">
      <c r="A78" t="s">
        <v>403</v>
      </c>
      <c r="B78" s="3">
        <v>43227</v>
      </c>
      <c r="C78" t="s">
        <v>64</v>
      </c>
      <c r="D78" t="s">
        <v>57</v>
      </c>
      <c r="E78" t="s">
        <v>62</v>
      </c>
      <c r="F78">
        <v>40</v>
      </c>
      <c r="G78">
        <v>4</v>
      </c>
      <c r="H78" t="s">
        <v>63</v>
      </c>
      <c r="I78">
        <f>MiniProject_Solution[[#This Row],[ราคาต่อชิ้น]]*MiniProject_Solution[[#This Row],[จำนวนชิ้น]]</f>
        <v>160</v>
      </c>
      <c r="J78" t="str">
        <f>IF(LEFT(VLOOKUP(MiniProject_Solution[[#This Row],[ผู้ขาย]],'Sales-Bio'!A:C,3,FALSE),3)="นาย","M","F")</f>
        <v>F</v>
      </c>
      <c r="K78" t="str">
        <f>VLOOKUP(TRIM(MiniProject_Solution[[#This Row],[ลูกค้า]]),'Customer-Country'!B:C,2,FALSE)</f>
        <v>ไทย</v>
      </c>
      <c r="L78">
        <f>VLOOKUP(MiniProject_Solution[[#This Row],[สินค้า]],'product cost'!A:B,2,FALSE)*MiniProject_Solution[[#This Row],[จำนวนชิ้น]]</f>
        <v>80</v>
      </c>
      <c r="M78">
        <f>MiniProject_Solution[[#This Row],[ยอดขาย]]-MiniProject_Solution[[#This Row],[ต้นทุน]]</f>
        <v>80</v>
      </c>
      <c r="N78">
        <f>MONTH(MiniProject_Solution[[#This Row],[วันที่]])</f>
        <v>5</v>
      </c>
      <c r="O78">
        <f>YEAR(MiniProject_Solution[[#This Row],[วันที่]])</f>
        <v>2018</v>
      </c>
      <c r="P78">
        <f>VLOOKUP(MiniProject_Solution[[#This Row],[ยอดขาย]],'Commission-solution'!$A$2:$C$6,3,TRUE)*MiniProject_Solution[[#This Row],[ยอดขาย]]</f>
        <v>0</v>
      </c>
      <c r="Q78" s="86" t="b">
        <f>WEEKDAY(MiniProject_Solution[[#This Row],[วันที่]],2)&gt;5</f>
        <v>0</v>
      </c>
    </row>
    <row r="79" spans="1:17">
      <c r="A79" t="s">
        <v>404</v>
      </c>
      <c r="B79" s="3">
        <v>43228</v>
      </c>
      <c r="C79" t="s">
        <v>71</v>
      </c>
      <c r="D79" t="s">
        <v>61</v>
      </c>
      <c r="E79" t="s">
        <v>76</v>
      </c>
      <c r="F79">
        <v>190</v>
      </c>
      <c r="G79">
        <v>2</v>
      </c>
      <c r="H79" t="s">
        <v>63</v>
      </c>
      <c r="I79">
        <f>MiniProject_Solution[[#This Row],[ราคาต่อชิ้น]]*MiniProject_Solution[[#This Row],[จำนวนชิ้น]]</f>
        <v>380</v>
      </c>
      <c r="J79" t="str">
        <f>IF(LEFT(VLOOKUP(MiniProject_Solution[[#This Row],[ผู้ขาย]],'Sales-Bio'!A:C,3,FALSE),3)="นาย","M","F")</f>
        <v>M</v>
      </c>
      <c r="K79" t="str">
        <f>VLOOKUP(TRIM(MiniProject_Solution[[#This Row],[ลูกค้า]]),'Customer-Country'!B:C,2,FALSE)</f>
        <v>ไทย</v>
      </c>
      <c r="L79">
        <f>VLOOKUP(MiniProject_Solution[[#This Row],[สินค้า]],'product cost'!A:B,2,FALSE)*MiniProject_Solution[[#This Row],[จำนวนชิ้น]]</f>
        <v>200</v>
      </c>
      <c r="M79">
        <f>MiniProject_Solution[[#This Row],[ยอดขาย]]-MiniProject_Solution[[#This Row],[ต้นทุน]]</f>
        <v>180</v>
      </c>
      <c r="N79">
        <f>MONTH(MiniProject_Solution[[#This Row],[วันที่]])</f>
        <v>5</v>
      </c>
      <c r="O79">
        <f>YEAR(MiniProject_Solution[[#This Row],[วันที่]])</f>
        <v>2018</v>
      </c>
      <c r="P79">
        <f>VLOOKUP(MiniProject_Solution[[#This Row],[ยอดขาย]],'Commission-solution'!$A$2:$C$6,3,TRUE)*MiniProject_Solution[[#This Row],[ยอดขาย]]</f>
        <v>11.4</v>
      </c>
      <c r="Q79" s="86" t="b">
        <f>WEEKDAY(MiniProject_Solution[[#This Row],[วันที่]],2)&gt;5</f>
        <v>0</v>
      </c>
    </row>
    <row r="80" spans="1:17">
      <c r="A80" t="s">
        <v>405</v>
      </c>
      <c r="B80" s="3">
        <v>43234</v>
      </c>
      <c r="C80" t="s">
        <v>73</v>
      </c>
      <c r="D80" t="s">
        <v>67</v>
      </c>
      <c r="E80" t="s">
        <v>62</v>
      </c>
      <c r="F80">
        <v>40</v>
      </c>
      <c r="G80">
        <v>4</v>
      </c>
      <c r="H80" t="s">
        <v>63</v>
      </c>
      <c r="I80">
        <f>MiniProject_Solution[[#This Row],[ราคาต่อชิ้น]]*MiniProject_Solution[[#This Row],[จำนวนชิ้น]]</f>
        <v>160</v>
      </c>
      <c r="J80" t="str">
        <f>IF(LEFT(VLOOKUP(MiniProject_Solution[[#This Row],[ผู้ขาย]],'Sales-Bio'!A:C,3,FALSE),3)="นาย","M","F")</f>
        <v>F</v>
      </c>
      <c r="K80" t="str">
        <f>VLOOKUP(TRIM(MiniProject_Solution[[#This Row],[ลูกค้า]]),'Customer-Country'!B:C,2,FALSE)</f>
        <v>พม่า</v>
      </c>
      <c r="L80">
        <f>VLOOKUP(MiniProject_Solution[[#This Row],[สินค้า]],'product cost'!A:B,2,FALSE)*MiniProject_Solution[[#This Row],[จำนวนชิ้น]]</f>
        <v>80</v>
      </c>
      <c r="M80">
        <f>MiniProject_Solution[[#This Row],[ยอดขาย]]-MiniProject_Solution[[#This Row],[ต้นทุน]]</f>
        <v>80</v>
      </c>
      <c r="N80">
        <f>MONTH(MiniProject_Solution[[#This Row],[วันที่]])</f>
        <v>5</v>
      </c>
      <c r="O80">
        <f>YEAR(MiniProject_Solution[[#This Row],[วันที่]])</f>
        <v>2018</v>
      </c>
      <c r="P80">
        <f>VLOOKUP(MiniProject_Solution[[#This Row],[ยอดขาย]],'Commission-solution'!$A$2:$C$6,3,TRUE)*MiniProject_Solution[[#This Row],[ยอดขาย]]</f>
        <v>0</v>
      </c>
      <c r="Q80" s="86" t="b">
        <f>WEEKDAY(MiniProject_Solution[[#This Row],[วันที่]],2)&gt;5</f>
        <v>0</v>
      </c>
    </row>
    <row r="81" spans="1:17">
      <c r="A81" t="s">
        <v>406</v>
      </c>
      <c r="B81" s="3">
        <v>43235</v>
      </c>
      <c r="C81" t="s">
        <v>78</v>
      </c>
      <c r="D81" t="s">
        <v>57</v>
      </c>
      <c r="E81" t="s">
        <v>62</v>
      </c>
      <c r="F81">
        <v>40</v>
      </c>
      <c r="G81">
        <v>3</v>
      </c>
      <c r="H81" t="s">
        <v>59</v>
      </c>
      <c r="I81">
        <f>MiniProject_Solution[[#This Row],[ราคาต่อชิ้น]]*MiniProject_Solution[[#This Row],[จำนวนชิ้น]]</f>
        <v>120</v>
      </c>
      <c r="J81" t="str">
        <f>IF(LEFT(VLOOKUP(MiniProject_Solution[[#This Row],[ผู้ขาย]],'Sales-Bio'!A:C,3,FALSE),3)="นาย","M","F")</f>
        <v>F</v>
      </c>
      <c r="K81" t="str">
        <f>VLOOKUP(TRIM(MiniProject_Solution[[#This Row],[ลูกค้า]]),'Customer-Country'!B:C,2,FALSE)</f>
        <v>พม่า</v>
      </c>
      <c r="L81">
        <f>VLOOKUP(MiniProject_Solution[[#This Row],[สินค้า]],'product cost'!A:B,2,FALSE)*MiniProject_Solution[[#This Row],[จำนวนชิ้น]]</f>
        <v>60</v>
      </c>
      <c r="M81">
        <f>MiniProject_Solution[[#This Row],[ยอดขาย]]-MiniProject_Solution[[#This Row],[ต้นทุน]]</f>
        <v>60</v>
      </c>
      <c r="N81">
        <f>MONTH(MiniProject_Solution[[#This Row],[วันที่]])</f>
        <v>5</v>
      </c>
      <c r="O81">
        <f>YEAR(MiniProject_Solution[[#This Row],[วันที่]])</f>
        <v>2018</v>
      </c>
      <c r="P81">
        <f>VLOOKUP(MiniProject_Solution[[#This Row],[ยอดขาย]],'Commission-solution'!$A$2:$C$6,3,TRUE)*MiniProject_Solution[[#This Row],[ยอดขาย]]</f>
        <v>0</v>
      </c>
      <c r="Q81" s="86" t="b">
        <f>WEEKDAY(MiniProject_Solution[[#This Row],[วันที่]],2)&gt;5</f>
        <v>0</v>
      </c>
    </row>
    <row r="82" spans="1:17">
      <c r="A82" t="s">
        <v>407</v>
      </c>
      <c r="B82" s="3">
        <v>43235</v>
      </c>
      <c r="C82" t="s">
        <v>70</v>
      </c>
      <c r="D82" t="s">
        <v>67</v>
      </c>
      <c r="E82" t="s">
        <v>62</v>
      </c>
      <c r="F82">
        <v>40</v>
      </c>
      <c r="G82">
        <v>6</v>
      </c>
      <c r="H82" t="s">
        <v>63</v>
      </c>
      <c r="I82">
        <f>MiniProject_Solution[[#This Row],[ราคาต่อชิ้น]]*MiniProject_Solution[[#This Row],[จำนวนชิ้น]]</f>
        <v>240</v>
      </c>
      <c r="J82" t="str">
        <f>IF(LEFT(VLOOKUP(MiniProject_Solution[[#This Row],[ผู้ขาย]],'Sales-Bio'!A:C,3,FALSE),3)="นาย","M","F")</f>
        <v>F</v>
      </c>
      <c r="K82" t="str">
        <f>VLOOKUP(TRIM(MiniProject_Solution[[#This Row],[ลูกค้า]]),'Customer-Country'!B:C,2,FALSE)</f>
        <v>ไทย</v>
      </c>
      <c r="L82">
        <f>VLOOKUP(MiniProject_Solution[[#This Row],[สินค้า]],'product cost'!A:B,2,FALSE)*MiniProject_Solution[[#This Row],[จำนวนชิ้น]]</f>
        <v>120</v>
      </c>
      <c r="M82">
        <f>MiniProject_Solution[[#This Row],[ยอดขาย]]-MiniProject_Solution[[#This Row],[ต้นทุน]]</f>
        <v>120</v>
      </c>
      <c r="N82">
        <f>MONTH(MiniProject_Solution[[#This Row],[วันที่]])</f>
        <v>5</v>
      </c>
      <c r="O82">
        <f>YEAR(MiniProject_Solution[[#This Row],[วันที่]])</f>
        <v>2018</v>
      </c>
      <c r="P82">
        <f>VLOOKUP(MiniProject_Solution[[#This Row],[ยอดขาย]],'Commission-solution'!$A$2:$C$6,3,TRUE)*MiniProject_Solution[[#This Row],[ยอดขาย]]</f>
        <v>7.1999999999999993</v>
      </c>
      <c r="Q82" s="86" t="b">
        <f>WEEKDAY(MiniProject_Solution[[#This Row],[วันที่]],2)&gt;5</f>
        <v>0</v>
      </c>
    </row>
    <row r="83" spans="1:17">
      <c r="A83" t="s">
        <v>408</v>
      </c>
      <c r="B83" s="3">
        <v>43247</v>
      </c>
      <c r="C83" t="s">
        <v>60</v>
      </c>
      <c r="D83" t="s">
        <v>57</v>
      </c>
      <c r="E83" t="s">
        <v>58</v>
      </c>
      <c r="F83">
        <v>499</v>
      </c>
      <c r="G83">
        <v>2</v>
      </c>
      <c r="H83" t="s">
        <v>63</v>
      </c>
      <c r="I83">
        <f>MiniProject_Solution[[#This Row],[ราคาต่อชิ้น]]*MiniProject_Solution[[#This Row],[จำนวนชิ้น]]</f>
        <v>998</v>
      </c>
      <c r="J83" t="str">
        <f>IF(LEFT(VLOOKUP(MiniProject_Solution[[#This Row],[ผู้ขาย]],'Sales-Bio'!A:C,3,FALSE),3)="นาย","M","F")</f>
        <v>F</v>
      </c>
      <c r="K83" t="str">
        <f>VLOOKUP(TRIM(MiniProject_Solution[[#This Row],[ลูกค้า]]),'Customer-Country'!B:C,2,FALSE)</f>
        <v>เวียดนาม</v>
      </c>
      <c r="L83">
        <f>VLOOKUP(MiniProject_Solution[[#This Row],[สินค้า]],'product cost'!A:B,2,FALSE)*MiniProject_Solution[[#This Row],[จำนวนชิ้น]]</f>
        <v>400</v>
      </c>
      <c r="M83">
        <f>MiniProject_Solution[[#This Row],[ยอดขาย]]-MiniProject_Solution[[#This Row],[ต้นทุน]]</f>
        <v>598</v>
      </c>
      <c r="N83">
        <f>MONTH(MiniProject_Solution[[#This Row],[วันที่]])</f>
        <v>5</v>
      </c>
      <c r="O83">
        <f>YEAR(MiniProject_Solution[[#This Row],[วันที่]])</f>
        <v>2018</v>
      </c>
      <c r="P83">
        <f>VLOOKUP(MiniProject_Solution[[#This Row],[ยอดขาย]],'Commission-solution'!$A$2:$C$6,3,TRUE)*MiniProject_Solution[[#This Row],[ยอดขาย]]</f>
        <v>69.860000000000014</v>
      </c>
      <c r="Q83" s="86" t="b">
        <f>WEEKDAY(MiniProject_Solution[[#This Row],[วันที่]],2)&gt;5</f>
        <v>1</v>
      </c>
    </row>
    <row r="84" spans="1:17">
      <c r="A84" t="s">
        <v>409</v>
      </c>
      <c r="B84" s="3">
        <v>43255</v>
      </c>
      <c r="C84" t="s">
        <v>73</v>
      </c>
      <c r="D84" t="s">
        <v>69</v>
      </c>
      <c r="E84" t="s">
        <v>62</v>
      </c>
      <c r="F84">
        <v>40</v>
      </c>
      <c r="G84">
        <v>7</v>
      </c>
      <c r="H84" t="s">
        <v>59</v>
      </c>
      <c r="I84">
        <f>MiniProject_Solution[[#This Row],[ราคาต่อชิ้น]]*MiniProject_Solution[[#This Row],[จำนวนชิ้น]]</f>
        <v>280</v>
      </c>
      <c r="J84" t="str">
        <f>IF(LEFT(VLOOKUP(MiniProject_Solution[[#This Row],[ผู้ขาย]],'Sales-Bio'!A:C,3,FALSE),3)="นาย","M","F")</f>
        <v>M</v>
      </c>
      <c r="K84" t="str">
        <f>VLOOKUP(TRIM(MiniProject_Solution[[#This Row],[ลูกค้า]]),'Customer-Country'!B:C,2,FALSE)</f>
        <v>พม่า</v>
      </c>
      <c r="L84">
        <f>VLOOKUP(MiniProject_Solution[[#This Row],[สินค้า]],'product cost'!A:B,2,FALSE)*MiniProject_Solution[[#This Row],[จำนวนชิ้น]]</f>
        <v>140</v>
      </c>
      <c r="M84">
        <f>MiniProject_Solution[[#This Row],[ยอดขาย]]-MiniProject_Solution[[#This Row],[ต้นทุน]]</f>
        <v>140</v>
      </c>
      <c r="N84">
        <f>MONTH(MiniProject_Solution[[#This Row],[วันที่]])</f>
        <v>6</v>
      </c>
      <c r="O84">
        <f>YEAR(MiniProject_Solution[[#This Row],[วันที่]])</f>
        <v>2018</v>
      </c>
      <c r="P84">
        <f>VLOOKUP(MiniProject_Solution[[#This Row],[ยอดขาย]],'Commission-solution'!$A$2:$C$6,3,TRUE)*MiniProject_Solution[[#This Row],[ยอดขาย]]</f>
        <v>8.4</v>
      </c>
      <c r="Q84" s="86" t="b">
        <f>WEEKDAY(MiniProject_Solution[[#This Row],[วันที่]],2)&gt;5</f>
        <v>0</v>
      </c>
    </row>
    <row r="85" spans="1:17">
      <c r="A85" t="s">
        <v>410</v>
      </c>
      <c r="B85" s="3">
        <v>43256</v>
      </c>
      <c r="C85" t="s">
        <v>56</v>
      </c>
      <c r="D85" t="s">
        <v>57</v>
      </c>
      <c r="E85" t="s">
        <v>76</v>
      </c>
      <c r="F85">
        <v>250</v>
      </c>
      <c r="G85">
        <v>3</v>
      </c>
      <c r="H85" t="s">
        <v>59</v>
      </c>
      <c r="I85">
        <f>MiniProject_Solution[[#This Row],[ราคาต่อชิ้น]]*MiniProject_Solution[[#This Row],[จำนวนชิ้น]]</f>
        <v>750</v>
      </c>
      <c r="J85" t="str">
        <f>IF(LEFT(VLOOKUP(MiniProject_Solution[[#This Row],[ผู้ขาย]],'Sales-Bio'!A:C,3,FALSE),3)="นาย","M","F")</f>
        <v>F</v>
      </c>
      <c r="K85" t="str">
        <f>VLOOKUP(TRIM(MiniProject_Solution[[#This Row],[ลูกค้า]]),'Customer-Country'!B:C,2,FALSE)</f>
        <v>ลาว</v>
      </c>
      <c r="L85">
        <f>VLOOKUP(MiniProject_Solution[[#This Row],[สินค้า]],'product cost'!A:B,2,FALSE)*MiniProject_Solution[[#This Row],[จำนวนชิ้น]]</f>
        <v>300</v>
      </c>
      <c r="M85">
        <f>MiniProject_Solution[[#This Row],[ยอดขาย]]-MiniProject_Solution[[#This Row],[ต้นทุน]]</f>
        <v>450</v>
      </c>
      <c r="N85">
        <f>MONTH(MiniProject_Solution[[#This Row],[วันที่]])</f>
        <v>6</v>
      </c>
      <c r="O85">
        <f>YEAR(MiniProject_Solution[[#This Row],[วันที่]])</f>
        <v>2018</v>
      </c>
      <c r="P85">
        <f>VLOOKUP(MiniProject_Solution[[#This Row],[ยอดขาย]],'Commission-solution'!$A$2:$C$6,3,TRUE)*MiniProject_Solution[[#This Row],[ยอดขาย]]</f>
        <v>52.500000000000007</v>
      </c>
      <c r="Q85" s="86" t="b">
        <f>WEEKDAY(MiniProject_Solution[[#This Row],[วันที่]],2)&gt;5</f>
        <v>0</v>
      </c>
    </row>
    <row r="86" spans="1:17">
      <c r="A86" t="s">
        <v>411</v>
      </c>
      <c r="B86" s="3">
        <v>43256</v>
      </c>
      <c r="C86" t="s">
        <v>60</v>
      </c>
      <c r="D86" t="s">
        <v>57</v>
      </c>
      <c r="E86" t="s">
        <v>58</v>
      </c>
      <c r="F86">
        <v>499</v>
      </c>
      <c r="G86">
        <v>2</v>
      </c>
      <c r="H86" t="s">
        <v>63</v>
      </c>
      <c r="I86">
        <f>MiniProject_Solution[[#This Row],[ราคาต่อชิ้น]]*MiniProject_Solution[[#This Row],[จำนวนชิ้น]]</f>
        <v>998</v>
      </c>
      <c r="J86" t="str">
        <f>IF(LEFT(VLOOKUP(MiniProject_Solution[[#This Row],[ผู้ขาย]],'Sales-Bio'!A:C,3,FALSE),3)="นาย","M","F")</f>
        <v>F</v>
      </c>
      <c r="K86" t="str">
        <f>VLOOKUP(TRIM(MiniProject_Solution[[#This Row],[ลูกค้า]]),'Customer-Country'!B:C,2,FALSE)</f>
        <v>เวียดนาม</v>
      </c>
      <c r="L86">
        <f>VLOOKUP(MiniProject_Solution[[#This Row],[สินค้า]],'product cost'!A:B,2,FALSE)*MiniProject_Solution[[#This Row],[จำนวนชิ้น]]</f>
        <v>400</v>
      </c>
      <c r="M86">
        <f>MiniProject_Solution[[#This Row],[ยอดขาย]]-MiniProject_Solution[[#This Row],[ต้นทุน]]</f>
        <v>598</v>
      </c>
      <c r="N86">
        <f>MONTH(MiniProject_Solution[[#This Row],[วันที่]])</f>
        <v>6</v>
      </c>
      <c r="O86">
        <f>YEAR(MiniProject_Solution[[#This Row],[วันที่]])</f>
        <v>2018</v>
      </c>
      <c r="P86">
        <f>VLOOKUP(MiniProject_Solution[[#This Row],[ยอดขาย]],'Commission-solution'!$A$2:$C$6,3,TRUE)*MiniProject_Solution[[#This Row],[ยอดขาย]]</f>
        <v>69.860000000000014</v>
      </c>
      <c r="Q86" s="86" t="b">
        <f>WEEKDAY(MiniProject_Solution[[#This Row],[วันที่]],2)&gt;5</f>
        <v>0</v>
      </c>
    </row>
    <row r="87" spans="1:17">
      <c r="A87" t="s">
        <v>412</v>
      </c>
      <c r="B87" s="3">
        <v>43262</v>
      </c>
      <c r="C87" t="s">
        <v>75</v>
      </c>
      <c r="D87" t="s">
        <v>61</v>
      </c>
      <c r="E87" t="s">
        <v>58</v>
      </c>
      <c r="F87">
        <v>299</v>
      </c>
      <c r="G87">
        <v>2</v>
      </c>
      <c r="H87" t="s">
        <v>59</v>
      </c>
      <c r="I87">
        <f>MiniProject_Solution[[#This Row],[ราคาต่อชิ้น]]*MiniProject_Solution[[#This Row],[จำนวนชิ้น]]</f>
        <v>598</v>
      </c>
      <c r="J87" t="str">
        <f>IF(LEFT(VLOOKUP(MiniProject_Solution[[#This Row],[ผู้ขาย]],'Sales-Bio'!A:C,3,FALSE),3)="นาย","M","F")</f>
        <v>M</v>
      </c>
      <c r="K87" t="str">
        <f>VLOOKUP(TRIM(MiniProject_Solution[[#This Row],[ลูกค้า]]),'Customer-Country'!B:C,2,FALSE)</f>
        <v>ไทย</v>
      </c>
      <c r="L87">
        <f>VLOOKUP(MiniProject_Solution[[#This Row],[สินค้า]],'product cost'!A:B,2,FALSE)*MiniProject_Solution[[#This Row],[จำนวนชิ้น]]</f>
        <v>400</v>
      </c>
      <c r="M87">
        <f>MiniProject_Solution[[#This Row],[ยอดขาย]]-MiniProject_Solution[[#This Row],[ต้นทุน]]</f>
        <v>198</v>
      </c>
      <c r="N87">
        <f>MONTH(MiniProject_Solution[[#This Row],[วันที่]])</f>
        <v>6</v>
      </c>
      <c r="O87">
        <f>YEAR(MiniProject_Solution[[#This Row],[วันที่]])</f>
        <v>2018</v>
      </c>
      <c r="P87">
        <f>VLOOKUP(MiniProject_Solution[[#This Row],[ยอดขาย]],'Commission-solution'!$A$2:$C$6,3,TRUE)*MiniProject_Solution[[#This Row],[ยอดขาย]]</f>
        <v>29.900000000000002</v>
      </c>
      <c r="Q87" s="86" t="b">
        <f>WEEKDAY(MiniProject_Solution[[#This Row],[วันที่]],2)&gt;5</f>
        <v>0</v>
      </c>
    </row>
    <row r="88" spans="1:17">
      <c r="A88" t="s">
        <v>413</v>
      </c>
      <c r="B88" s="3">
        <v>43265</v>
      </c>
      <c r="C88" t="s">
        <v>71</v>
      </c>
      <c r="D88" t="s">
        <v>61</v>
      </c>
      <c r="E88" t="s">
        <v>14</v>
      </c>
      <c r="F88">
        <v>300</v>
      </c>
      <c r="G88">
        <v>1</v>
      </c>
      <c r="H88" t="s">
        <v>59</v>
      </c>
      <c r="I88">
        <f>MiniProject_Solution[[#This Row],[ราคาต่อชิ้น]]*MiniProject_Solution[[#This Row],[จำนวนชิ้น]]</f>
        <v>300</v>
      </c>
      <c r="J88" t="str">
        <f>IF(LEFT(VLOOKUP(MiniProject_Solution[[#This Row],[ผู้ขาย]],'Sales-Bio'!A:C,3,FALSE),3)="นาย","M","F")</f>
        <v>M</v>
      </c>
      <c r="K88" t="str">
        <f>VLOOKUP(TRIM(MiniProject_Solution[[#This Row],[ลูกค้า]]),'Customer-Country'!B:C,2,FALSE)</f>
        <v>ไทย</v>
      </c>
      <c r="L88">
        <f>VLOOKUP(MiniProject_Solution[[#This Row],[สินค้า]],'product cost'!A:B,2,FALSE)*MiniProject_Solution[[#This Row],[จำนวนชิ้น]]</f>
        <v>150</v>
      </c>
      <c r="M88">
        <f>MiniProject_Solution[[#This Row],[ยอดขาย]]-MiniProject_Solution[[#This Row],[ต้นทุน]]</f>
        <v>150</v>
      </c>
      <c r="N88">
        <f>MONTH(MiniProject_Solution[[#This Row],[วันที่]])</f>
        <v>6</v>
      </c>
      <c r="O88">
        <f>YEAR(MiniProject_Solution[[#This Row],[วันที่]])</f>
        <v>2018</v>
      </c>
      <c r="P88">
        <f>VLOOKUP(MiniProject_Solution[[#This Row],[ยอดขาย]],'Commission-solution'!$A$2:$C$6,3,TRUE)*MiniProject_Solution[[#This Row],[ยอดขาย]]</f>
        <v>9</v>
      </c>
      <c r="Q88" s="86" t="b">
        <f>WEEKDAY(MiniProject_Solution[[#This Row],[วันที่]],2)&gt;5</f>
        <v>0</v>
      </c>
    </row>
    <row r="89" spans="1:17">
      <c r="A89" t="s">
        <v>414</v>
      </c>
      <c r="B89" s="3">
        <v>43267</v>
      </c>
      <c r="C89" t="s">
        <v>73</v>
      </c>
      <c r="D89" t="s">
        <v>67</v>
      </c>
      <c r="E89" t="s">
        <v>76</v>
      </c>
      <c r="F89">
        <v>190</v>
      </c>
      <c r="G89">
        <v>2</v>
      </c>
      <c r="H89" t="s">
        <v>59</v>
      </c>
      <c r="I89">
        <f>MiniProject_Solution[[#This Row],[ราคาต่อชิ้น]]*MiniProject_Solution[[#This Row],[จำนวนชิ้น]]</f>
        <v>380</v>
      </c>
      <c r="J89" t="str">
        <f>IF(LEFT(VLOOKUP(MiniProject_Solution[[#This Row],[ผู้ขาย]],'Sales-Bio'!A:C,3,FALSE),3)="นาย","M","F")</f>
        <v>F</v>
      </c>
      <c r="K89" t="str">
        <f>VLOOKUP(TRIM(MiniProject_Solution[[#This Row],[ลูกค้า]]),'Customer-Country'!B:C,2,FALSE)</f>
        <v>พม่า</v>
      </c>
      <c r="L89">
        <f>VLOOKUP(MiniProject_Solution[[#This Row],[สินค้า]],'product cost'!A:B,2,FALSE)*MiniProject_Solution[[#This Row],[จำนวนชิ้น]]</f>
        <v>200</v>
      </c>
      <c r="M89">
        <f>MiniProject_Solution[[#This Row],[ยอดขาย]]-MiniProject_Solution[[#This Row],[ต้นทุน]]</f>
        <v>180</v>
      </c>
      <c r="N89">
        <f>MONTH(MiniProject_Solution[[#This Row],[วันที่]])</f>
        <v>6</v>
      </c>
      <c r="O89">
        <f>YEAR(MiniProject_Solution[[#This Row],[วันที่]])</f>
        <v>2018</v>
      </c>
      <c r="P89">
        <f>VLOOKUP(MiniProject_Solution[[#This Row],[ยอดขาย]],'Commission-solution'!$A$2:$C$6,3,TRUE)*MiniProject_Solution[[#This Row],[ยอดขาย]]</f>
        <v>11.4</v>
      </c>
      <c r="Q89" s="86" t="b">
        <f>WEEKDAY(MiniProject_Solution[[#This Row],[วันที่]],2)&gt;5</f>
        <v>1</v>
      </c>
    </row>
    <row r="90" spans="1:17">
      <c r="A90" t="s">
        <v>415</v>
      </c>
      <c r="B90" s="3">
        <v>43270</v>
      </c>
      <c r="C90" t="s">
        <v>78</v>
      </c>
      <c r="D90" t="s">
        <v>57</v>
      </c>
      <c r="E90" t="s">
        <v>58</v>
      </c>
      <c r="F90">
        <v>299</v>
      </c>
      <c r="G90">
        <v>2</v>
      </c>
      <c r="H90" t="s">
        <v>63</v>
      </c>
      <c r="I90">
        <f>MiniProject_Solution[[#This Row],[ราคาต่อชิ้น]]*MiniProject_Solution[[#This Row],[จำนวนชิ้น]]</f>
        <v>598</v>
      </c>
      <c r="J90" t="str">
        <f>IF(LEFT(VLOOKUP(MiniProject_Solution[[#This Row],[ผู้ขาย]],'Sales-Bio'!A:C,3,FALSE),3)="นาย","M","F")</f>
        <v>F</v>
      </c>
      <c r="K90" t="str">
        <f>VLOOKUP(TRIM(MiniProject_Solution[[#This Row],[ลูกค้า]]),'Customer-Country'!B:C,2,FALSE)</f>
        <v>พม่า</v>
      </c>
      <c r="L90">
        <f>VLOOKUP(MiniProject_Solution[[#This Row],[สินค้า]],'product cost'!A:B,2,FALSE)*MiniProject_Solution[[#This Row],[จำนวนชิ้น]]</f>
        <v>400</v>
      </c>
      <c r="M90">
        <f>MiniProject_Solution[[#This Row],[ยอดขาย]]-MiniProject_Solution[[#This Row],[ต้นทุน]]</f>
        <v>198</v>
      </c>
      <c r="N90">
        <f>MONTH(MiniProject_Solution[[#This Row],[วันที่]])</f>
        <v>6</v>
      </c>
      <c r="O90">
        <f>YEAR(MiniProject_Solution[[#This Row],[วันที่]])</f>
        <v>2018</v>
      </c>
      <c r="P90">
        <f>VLOOKUP(MiniProject_Solution[[#This Row],[ยอดขาย]],'Commission-solution'!$A$2:$C$6,3,TRUE)*MiniProject_Solution[[#This Row],[ยอดขาย]]</f>
        <v>29.900000000000002</v>
      </c>
      <c r="Q90" s="86" t="b">
        <f>WEEKDAY(MiniProject_Solution[[#This Row],[วันที่]],2)&gt;5</f>
        <v>0</v>
      </c>
    </row>
    <row r="91" spans="1:17">
      <c r="A91" t="s">
        <v>416</v>
      </c>
      <c r="B91" s="3">
        <v>43270</v>
      </c>
      <c r="C91" t="s">
        <v>64</v>
      </c>
      <c r="D91" t="s">
        <v>57</v>
      </c>
      <c r="E91" t="s">
        <v>14</v>
      </c>
      <c r="F91">
        <v>250</v>
      </c>
      <c r="G91">
        <v>2</v>
      </c>
      <c r="H91" t="s">
        <v>63</v>
      </c>
      <c r="I91">
        <f>MiniProject_Solution[[#This Row],[ราคาต่อชิ้น]]*MiniProject_Solution[[#This Row],[จำนวนชิ้น]]</f>
        <v>500</v>
      </c>
      <c r="J91" t="str">
        <f>IF(LEFT(VLOOKUP(MiniProject_Solution[[#This Row],[ผู้ขาย]],'Sales-Bio'!A:C,3,FALSE),3)="นาย","M","F")</f>
        <v>F</v>
      </c>
      <c r="K91" t="str">
        <f>VLOOKUP(TRIM(MiniProject_Solution[[#This Row],[ลูกค้า]]),'Customer-Country'!B:C,2,FALSE)</f>
        <v>ไทย</v>
      </c>
      <c r="L91">
        <f>VLOOKUP(MiniProject_Solution[[#This Row],[สินค้า]],'product cost'!A:B,2,FALSE)*MiniProject_Solution[[#This Row],[จำนวนชิ้น]]</f>
        <v>300</v>
      </c>
      <c r="M91">
        <f>MiniProject_Solution[[#This Row],[ยอดขาย]]-MiniProject_Solution[[#This Row],[ต้นทุน]]</f>
        <v>200</v>
      </c>
      <c r="N91">
        <f>MONTH(MiniProject_Solution[[#This Row],[วันที่]])</f>
        <v>6</v>
      </c>
      <c r="O91">
        <f>YEAR(MiniProject_Solution[[#This Row],[วันที่]])</f>
        <v>2018</v>
      </c>
      <c r="P91">
        <f>VLOOKUP(MiniProject_Solution[[#This Row],[ยอดขาย]],'Commission-solution'!$A$2:$C$6,3,TRUE)*MiniProject_Solution[[#This Row],[ยอดขาย]]</f>
        <v>25</v>
      </c>
      <c r="Q91" s="86" t="b">
        <f>WEEKDAY(MiniProject_Solution[[#This Row],[วันที่]],2)&gt;5</f>
        <v>0</v>
      </c>
    </row>
    <row r="92" spans="1:17">
      <c r="A92" t="s">
        <v>417</v>
      </c>
      <c r="B92" s="3">
        <v>43274</v>
      </c>
      <c r="C92" t="s">
        <v>73</v>
      </c>
      <c r="D92" t="s">
        <v>57</v>
      </c>
      <c r="E92" t="s">
        <v>62</v>
      </c>
      <c r="F92">
        <v>40</v>
      </c>
      <c r="G92">
        <v>3</v>
      </c>
      <c r="H92" t="s">
        <v>59</v>
      </c>
      <c r="I92">
        <f>MiniProject_Solution[[#This Row],[ราคาต่อชิ้น]]*MiniProject_Solution[[#This Row],[จำนวนชิ้น]]</f>
        <v>120</v>
      </c>
      <c r="J92" t="str">
        <f>IF(LEFT(VLOOKUP(MiniProject_Solution[[#This Row],[ผู้ขาย]],'Sales-Bio'!A:C,3,FALSE),3)="นาย","M","F")</f>
        <v>F</v>
      </c>
      <c r="K92" t="str">
        <f>VLOOKUP(TRIM(MiniProject_Solution[[#This Row],[ลูกค้า]]),'Customer-Country'!B:C,2,FALSE)</f>
        <v>พม่า</v>
      </c>
      <c r="L92">
        <f>VLOOKUP(MiniProject_Solution[[#This Row],[สินค้า]],'product cost'!A:B,2,FALSE)*MiniProject_Solution[[#This Row],[จำนวนชิ้น]]</f>
        <v>60</v>
      </c>
      <c r="M92">
        <f>MiniProject_Solution[[#This Row],[ยอดขาย]]-MiniProject_Solution[[#This Row],[ต้นทุน]]</f>
        <v>60</v>
      </c>
      <c r="N92">
        <f>MONTH(MiniProject_Solution[[#This Row],[วันที่]])</f>
        <v>6</v>
      </c>
      <c r="O92">
        <f>YEAR(MiniProject_Solution[[#This Row],[วันที่]])</f>
        <v>2018</v>
      </c>
      <c r="P92">
        <f>VLOOKUP(MiniProject_Solution[[#This Row],[ยอดขาย]],'Commission-solution'!$A$2:$C$6,3,TRUE)*MiniProject_Solution[[#This Row],[ยอดขาย]]</f>
        <v>0</v>
      </c>
      <c r="Q92" s="86" t="b">
        <f>WEEKDAY(MiniProject_Solution[[#This Row],[วันที่]],2)&gt;5</f>
        <v>1</v>
      </c>
    </row>
    <row r="93" spans="1:17">
      <c r="A93" t="s">
        <v>418</v>
      </c>
      <c r="B93" s="3">
        <v>43275</v>
      </c>
      <c r="C93" t="s">
        <v>70</v>
      </c>
      <c r="D93" t="s">
        <v>61</v>
      </c>
      <c r="E93" t="s">
        <v>62</v>
      </c>
      <c r="F93">
        <v>90</v>
      </c>
      <c r="G93">
        <v>4</v>
      </c>
      <c r="H93" t="s">
        <v>59</v>
      </c>
      <c r="I93">
        <f>MiniProject_Solution[[#This Row],[ราคาต่อชิ้น]]*MiniProject_Solution[[#This Row],[จำนวนชิ้น]]</f>
        <v>360</v>
      </c>
      <c r="J93" t="str">
        <f>IF(LEFT(VLOOKUP(MiniProject_Solution[[#This Row],[ผู้ขาย]],'Sales-Bio'!A:C,3,FALSE),3)="นาย","M","F")</f>
        <v>M</v>
      </c>
      <c r="K93" t="str">
        <f>VLOOKUP(TRIM(MiniProject_Solution[[#This Row],[ลูกค้า]]),'Customer-Country'!B:C,2,FALSE)</f>
        <v>ไทย</v>
      </c>
      <c r="L93">
        <f>VLOOKUP(MiniProject_Solution[[#This Row],[สินค้า]],'product cost'!A:B,2,FALSE)*MiniProject_Solution[[#This Row],[จำนวนชิ้น]]</f>
        <v>80</v>
      </c>
      <c r="M93">
        <f>MiniProject_Solution[[#This Row],[ยอดขาย]]-MiniProject_Solution[[#This Row],[ต้นทุน]]</f>
        <v>280</v>
      </c>
      <c r="N93">
        <f>MONTH(MiniProject_Solution[[#This Row],[วันที่]])</f>
        <v>6</v>
      </c>
      <c r="O93">
        <f>YEAR(MiniProject_Solution[[#This Row],[วันที่]])</f>
        <v>2018</v>
      </c>
      <c r="P93">
        <f>VLOOKUP(MiniProject_Solution[[#This Row],[ยอดขาย]],'Commission-solution'!$A$2:$C$6,3,TRUE)*MiniProject_Solution[[#This Row],[ยอดขาย]]</f>
        <v>10.799999999999999</v>
      </c>
      <c r="Q93" s="86" t="b">
        <f>WEEKDAY(MiniProject_Solution[[#This Row],[วันที่]],2)&gt;5</f>
        <v>1</v>
      </c>
    </row>
    <row r="94" spans="1:17">
      <c r="A94" t="s">
        <v>419</v>
      </c>
      <c r="B94" s="3">
        <v>43276</v>
      </c>
      <c r="C94" t="s">
        <v>70</v>
      </c>
      <c r="D94" t="s">
        <v>67</v>
      </c>
      <c r="E94" t="s">
        <v>62</v>
      </c>
      <c r="F94">
        <v>40</v>
      </c>
      <c r="G94">
        <v>1</v>
      </c>
      <c r="H94" t="s">
        <v>59</v>
      </c>
      <c r="I94">
        <f>MiniProject_Solution[[#This Row],[ราคาต่อชิ้น]]*MiniProject_Solution[[#This Row],[จำนวนชิ้น]]</f>
        <v>40</v>
      </c>
      <c r="J94" t="str">
        <f>IF(LEFT(VLOOKUP(MiniProject_Solution[[#This Row],[ผู้ขาย]],'Sales-Bio'!A:C,3,FALSE),3)="นาย","M","F")</f>
        <v>F</v>
      </c>
      <c r="K94" t="str">
        <f>VLOOKUP(TRIM(MiniProject_Solution[[#This Row],[ลูกค้า]]),'Customer-Country'!B:C,2,FALSE)</f>
        <v>ไทย</v>
      </c>
      <c r="L94">
        <f>VLOOKUP(MiniProject_Solution[[#This Row],[สินค้า]],'product cost'!A:B,2,FALSE)*MiniProject_Solution[[#This Row],[จำนวนชิ้น]]</f>
        <v>20</v>
      </c>
      <c r="M94">
        <f>MiniProject_Solution[[#This Row],[ยอดขาย]]-MiniProject_Solution[[#This Row],[ต้นทุน]]</f>
        <v>20</v>
      </c>
      <c r="N94">
        <f>MONTH(MiniProject_Solution[[#This Row],[วันที่]])</f>
        <v>6</v>
      </c>
      <c r="O94">
        <f>YEAR(MiniProject_Solution[[#This Row],[วันที่]])</f>
        <v>2018</v>
      </c>
      <c r="P94">
        <f>VLOOKUP(MiniProject_Solution[[#This Row],[ยอดขาย]],'Commission-solution'!$A$2:$C$6,3,TRUE)*MiniProject_Solution[[#This Row],[ยอดขาย]]</f>
        <v>0</v>
      </c>
      <c r="Q94" s="86" t="b">
        <f>WEEKDAY(MiniProject_Solution[[#This Row],[วันที่]],2)&gt;5</f>
        <v>0</v>
      </c>
    </row>
    <row r="95" spans="1:17">
      <c r="A95" t="s">
        <v>420</v>
      </c>
      <c r="B95" s="3">
        <v>43276</v>
      </c>
      <c r="C95" t="s">
        <v>70</v>
      </c>
      <c r="D95" t="s">
        <v>61</v>
      </c>
      <c r="E95" t="s">
        <v>76</v>
      </c>
      <c r="F95">
        <v>190</v>
      </c>
      <c r="G95">
        <v>3</v>
      </c>
      <c r="H95" t="s">
        <v>63</v>
      </c>
      <c r="I95">
        <f>MiniProject_Solution[[#This Row],[ราคาต่อชิ้น]]*MiniProject_Solution[[#This Row],[จำนวนชิ้น]]</f>
        <v>570</v>
      </c>
      <c r="J95" t="str">
        <f>IF(LEFT(VLOOKUP(MiniProject_Solution[[#This Row],[ผู้ขาย]],'Sales-Bio'!A:C,3,FALSE),3)="นาย","M","F")</f>
        <v>M</v>
      </c>
      <c r="K95" t="str">
        <f>VLOOKUP(TRIM(MiniProject_Solution[[#This Row],[ลูกค้า]]),'Customer-Country'!B:C,2,FALSE)</f>
        <v>ไทย</v>
      </c>
      <c r="L95">
        <f>VLOOKUP(MiniProject_Solution[[#This Row],[สินค้า]],'product cost'!A:B,2,FALSE)*MiniProject_Solution[[#This Row],[จำนวนชิ้น]]</f>
        <v>300</v>
      </c>
      <c r="M95">
        <f>MiniProject_Solution[[#This Row],[ยอดขาย]]-MiniProject_Solution[[#This Row],[ต้นทุน]]</f>
        <v>270</v>
      </c>
      <c r="N95">
        <f>MONTH(MiniProject_Solution[[#This Row],[วันที่]])</f>
        <v>6</v>
      </c>
      <c r="O95">
        <f>YEAR(MiniProject_Solution[[#This Row],[วันที่]])</f>
        <v>2018</v>
      </c>
      <c r="P95">
        <f>VLOOKUP(MiniProject_Solution[[#This Row],[ยอดขาย]],'Commission-solution'!$A$2:$C$6,3,TRUE)*MiniProject_Solution[[#This Row],[ยอดขาย]]</f>
        <v>28.5</v>
      </c>
      <c r="Q95" s="86" t="b">
        <f>WEEKDAY(MiniProject_Solution[[#This Row],[วันที่]],2)&gt;5</f>
        <v>0</v>
      </c>
    </row>
    <row r="96" spans="1:17">
      <c r="A96" t="s">
        <v>421</v>
      </c>
      <c r="B96" s="3">
        <v>43277</v>
      </c>
      <c r="C96" t="s">
        <v>75</v>
      </c>
      <c r="D96" t="s">
        <v>57</v>
      </c>
      <c r="E96" t="s">
        <v>58</v>
      </c>
      <c r="F96">
        <v>499</v>
      </c>
      <c r="G96">
        <v>2</v>
      </c>
      <c r="H96" t="s">
        <v>59</v>
      </c>
      <c r="I96">
        <f>MiniProject_Solution[[#This Row],[ราคาต่อชิ้น]]*MiniProject_Solution[[#This Row],[จำนวนชิ้น]]</f>
        <v>998</v>
      </c>
      <c r="J96" t="str">
        <f>IF(LEFT(VLOOKUP(MiniProject_Solution[[#This Row],[ผู้ขาย]],'Sales-Bio'!A:C,3,FALSE),3)="นาย","M","F")</f>
        <v>F</v>
      </c>
      <c r="K96" t="str">
        <f>VLOOKUP(TRIM(MiniProject_Solution[[#This Row],[ลูกค้า]]),'Customer-Country'!B:C,2,FALSE)</f>
        <v>ไทย</v>
      </c>
      <c r="L96">
        <f>VLOOKUP(MiniProject_Solution[[#This Row],[สินค้า]],'product cost'!A:B,2,FALSE)*MiniProject_Solution[[#This Row],[จำนวนชิ้น]]</f>
        <v>400</v>
      </c>
      <c r="M96">
        <f>MiniProject_Solution[[#This Row],[ยอดขาย]]-MiniProject_Solution[[#This Row],[ต้นทุน]]</f>
        <v>598</v>
      </c>
      <c r="N96">
        <f>MONTH(MiniProject_Solution[[#This Row],[วันที่]])</f>
        <v>6</v>
      </c>
      <c r="O96">
        <f>YEAR(MiniProject_Solution[[#This Row],[วันที่]])</f>
        <v>2018</v>
      </c>
      <c r="P96">
        <f>VLOOKUP(MiniProject_Solution[[#This Row],[ยอดขาย]],'Commission-solution'!$A$2:$C$6,3,TRUE)*MiniProject_Solution[[#This Row],[ยอดขาย]]</f>
        <v>69.860000000000014</v>
      </c>
      <c r="Q96" s="86" t="b">
        <f>WEEKDAY(MiniProject_Solution[[#This Row],[วันที่]],2)&gt;5</f>
        <v>0</v>
      </c>
    </row>
    <row r="97" spans="1:17">
      <c r="A97" t="s">
        <v>422</v>
      </c>
      <c r="B97" s="3">
        <v>43282</v>
      </c>
      <c r="C97" t="s">
        <v>64</v>
      </c>
      <c r="D97" t="s">
        <v>61</v>
      </c>
      <c r="E97" t="s">
        <v>76</v>
      </c>
      <c r="F97">
        <v>300</v>
      </c>
      <c r="G97">
        <v>2</v>
      </c>
      <c r="H97" t="s">
        <v>63</v>
      </c>
      <c r="I97">
        <f>MiniProject_Solution[[#This Row],[ราคาต่อชิ้น]]*MiniProject_Solution[[#This Row],[จำนวนชิ้น]]</f>
        <v>600</v>
      </c>
      <c r="J97" t="str">
        <f>IF(LEFT(VLOOKUP(MiniProject_Solution[[#This Row],[ผู้ขาย]],'Sales-Bio'!A:C,3,FALSE),3)="นาย","M","F")</f>
        <v>M</v>
      </c>
      <c r="K97" t="str">
        <f>VLOOKUP(TRIM(MiniProject_Solution[[#This Row],[ลูกค้า]]),'Customer-Country'!B:C,2,FALSE)</f>
        <v>ไทย</v>
      </c>
      <c r="L97">
        <f>VLOOKUP(MiniProject_Solution[[#This Row],[สินค้า]],'product cost'!A:B,2,FALSE)*MiniProject_Solution[[#This Row],[จำนวนชิ้น]]</f>
        <v>200</v>
      </c>
      <c r="M97">
        <f>MiniProject_Solution[[#This Row],[ยอดขาย]]-MiniProject_Solution[[#This Row],[ต้นทุน]]</f>
        <v>400</v>
      </c>
      <c r="N97">
        <f>MONTH(MiniProject_Solution[[#This Row],[วันที่]])</f>
        <v>7</v>
      </c>
      <c r="O97">
        <f>YEAR(MiniProject_Solution[[#This Row],[วันที่]])</f>
        <v>2018</v>
      </c>
      <c r="P97">
        <f>VLOOKUP(MiniProject_Solution[[#This Row],[ยอดขาย]],'Commission-solution'!$A$2:$C$6,3,TRUE)*MiniProject_Solution[[#This Row],[ยอดขาย]]</f>
        <v>30</v>
      </c>
      <c r="Q97" s="86" t="b">
        <f>WEEKDAY(MiniProject_Solution[[#This Row],[วันที่]],2)&gt;5</f>
        <v>1</v>
      </c>
    </row>
    <row r="98" spans="1:17">
      <c r="A98" t="s">
        <v>423</v>
      </c>
      <c r="B98" s="3">
        <v>43283</v>
      </c>
      <c r="C98" t="s">
        <v>66</v>
      </c>
      <c r="D98" t="s">
        <v>67</v>
      </c>
      <c r="E98" t="s">
        <v>76</v>
      </c>
      <c r="F98">
        <v>190</v>
      </c>
      <c r="G98">
        <v>3</v>
      </c>
      <c r="H98" t="s">
        <v>63</v>
      </c>
      <c r="I98">
        <f>MiniProject_Solution[[#This Row],[ราคาต่อชิ้น]]*MiniProject_Solution[[#This Row],[จำนวนชิ้น]]</f>
        <v>570</v>
      </c>
      <c r="J98" t="str">
        <f>IF(LEFT(VLOOKUP(MiniProject_Solution[[#This Row],[ผู้ขาย]],'Sales-Bio'!A:C,3,FALSE),3)="นาย","M","F")</f>
        <v>F</v>
      </c>
      <c r="K98" t="str">
        <f>VLOOKUP(TRIM(MiniProject_Solution[[#This Row],[ลูกค้า]]),'Customer-Country'!B:C,2,FALSE)</f>
        <v>ไทย</v>
      </c>
      <c r="L98">
        <f>VLOOKUP(MiniProject_Solution[[#This Row],[สินค้า]],'product cost'!A:B,2,FALSE)*MiniProject_Solution[[#This Row],[จำนวนชิ้น]]</f>
        <v>300</v>
      </c>
      <c r="M98">
        <f>MiniProject_Solution[[#This Row],[ยอดขาย]]-MiniProject_Solution[[#This Row],[ต้นทุน]]</f>
        <v>270</v>
      </c>
      <c r="N98">
        <f>MONTH(MiniProject_Solution[[#This Row],[วันที่]])</f>
        <v>7</v>
      </c>
      <c r="O98">
        <f>YEAR(MiniProject_Solution[[#This Row],[วันที่]])</f>
        <v>2018</v>
      </c>
      <c r="P98">
        <f>VLOOKUP(MiniProject_Solution[[#This Row],[ยอดขาย]],'Commission-solution'!$A$2:$C$6,3,TRUE)*MiniProject_Solution[[#This Row],[ยอดขาย]]</f>
        <v>28.5</v>
      </c>
      <c r="Q98" s="86" t="b">
        <f>WEEKDAY(MiniProject_Solution[[#This Row],[วันที่]],2)&gt;5</f>
        <v>0</v>
      </c>
    </row>
    <row r="99" spans="1:17">
      <c r="A99" t="s">
        <v>424</v>
      </c>
      <c r="B99" s="3">
        <v>43284</v>
      </c>
      <c r="C99" t="s">
        <v>71</v>
      </c>
      <c r="D99" t="s">
        <v>67</v>
      </c>
      <c r="E99" t="s">
        <v>62</v>
      </c>
      <c r="F99">
        <v>90</v>
      </c>
      <c r="G99">
        <v>6</v>
      </c>
      <c r="H99" t="s">
        <v>59</v>
      </c>
      <c r="I99">
        <f>MiniProject_Solution[[#This Row],[ราคาต่อชิ้น]]*MiniProject_Solution[[#This Row],[จำนวนชิ้น]]</f>
        <v>540</v>
      </c>
      <c r="J99" t="str">
        <f>IF(LEFT(VLOOKUP(MiniProject_Solution[[#This Row],[ผู้ขาย]],'Sales-Bio'!A:C,3,FALSE),3)="นาย","M","F")</f>
        <v>F</v>
      </c>
      <c r="K99" t="str">
        <f>VLOOKUP(TRIM(MiniProject_Solution[[#This Row],[ลูกค้า]]),'Customer-Country'!B:C,2,FALSE)</f>
        <v>ไทย</v>
      </c>
      <c r="L99">
        <f>VLOOKUP(MiniProject_Solution[[#This Row],[สินค้า]],'product cost'!A:B,2,FALSE)*MiniProject_Solution[[#This Row],[จำนวนชิ้น]]</f>
        <v>120</v>
      </c>
      <c r="M99">
        <f>MiniProject_Solution[[#This Row],[ยอดขาย]]-MiniProject_Solution[[#This Row],[ต้นทุน]]</f>
        <v>420</v>
      </c>
      <c r="N99">
        <f>MONTH(MiniProject_Solution[[#This Row],[วันที่]])</f>
        <v>7</v>
      </c>
      <c r="O99">
        <f>YEAR(MiniProject_Solution[[#This Row],[วันที่]])</f>
        <v>2018</v>
      </c>
      <c r="P99">
        <f>VLOOKUP(MiniProject_Solution[[#This Row],[ยอดขาย]],'Commission-solution'!$A$2:$C$6,3,TRUE)*MiniProject_Solution[[#This Row],[ยอดขาย]]</f>
        <v>27</v>
      </c>
      <c r="Q99" s="86" t="b">
        <f>WEEKDAY(MiniProject_Solution[[#This Row],[วันที่]],2)&gt;5</f>
        <v>0</v>
      </c>
    </row>
    <row r="100" spans="1:17">
      <c r="A100" t="s">
        <v>425</v>
      </c>
      <c r="B100" s="3">
        <v>43284</v>
      </c>
      <c r="C100" t="s">
        <v>65</v>
      </c>
      <c r="D100" t="s">
        <v>67</v>
      </c>
      <c r="E100" t="s">
        <v>76</v>
      </c>
      <c r="F100">
        <v>250</v>
      </c>
      <c r="G100">
        <v>3</v>
      </c>
      <c r="H100" t="s">
        <v>59</v>
      </c>
      <c r="I100">
        <f>MiniProject_Solution[[#This Row],[ราคาต่อชิ้น]]*MiniProject_Solution[[#This Row],[จำนวนชิ้น]]</f>
        <v>750</v>
      </c>
      <c r="J100" t="str">
        <f>IF(LEFT(VLOOKUP(MiniProject_Solution[[#This Row],[ผู้ขาย]],'Sales-Bio'!A:C,3,FALSE),3)="นาย","M","F")</f>
        <v>F</v>
      </c>
      <c r="K100" t="str">
        <f>VLOOKUP(TRIM(MiniProject_Solution[[#This Row],[ลูกค้า]]),'Customer-Country'!B:C,2,FALSE)</f>
        <v>ลาว</v>
      </c>
      <c r="L100">
        <f>VLOOKUP(MiniProject_Solution[[#This Row],[สินค้า]],'product cost'!A:B,2,FALSE)*MiniProject_Solution[[#This Row],[จำนวนชิ้น]]</f>
        <v>300</v>
      </c>
      <c r="M100">
        <f>MiniProject_Solution[[#This Row],[ยอดขาย]]-MiniProject_Solution[[#This Row],[ต้นทุน]]</f>
        <v>450</v>
      </c>
      <c r="N100">
        <f>MONTH(MiniProject_Solution[[#This Row],[วันที่]])</f>
        <v>7</v>
      </c>
      <c r="O100">
        <f>YEAR(MiniProject_Solution[[#This Row],[วันที่]])</f>
        <v>2018</v>
      </c>
      <c r="P100">
        <f>VLOOKUP(MiniProject_Solution[[#This Row],[ยอดขาย]],'Commission-solution'!$A$2:$C$6,3,TRUE)*MiniProject_Solution[[#This Row],[ยอดขาย]]</f>
        <v>52.500000000000007</v>
      </c>
      <c r="Q100" s="86" t="b">
        <f>WEEKDAY(MiniProject_Solution[[#This Row],[วันที่]],2)&gt;5</f>
        <v>0</v>
      </c>
    </row>
    <row r="101" spans="1:17">
      <c r="A101" t="s">
        <v>426</v>
      </c>
      <c r="B101" s="3">
        <v>43284</v>
      </c>
      <c r="C101" t="s">
        <v>71</v>
      </c>
      <c r="D101" t="s">
        <v>61</v>
      </c>
      <c r="E101" t="s">
        <v>62</v>
      </c>
      <c r="F101">
        <v>40</v>
      </c>
      <c r="G101">
        <v>4</v>
      </c>
      <c r="H101" t="s">
        <v>59</v>
      </c>
      <c r="I101">
        <f>MiniProject_Solution[[#This Row],[ราคาต่อชิ้น]]*MiniProject_Solution[[#This Row],[จำนวนชิ้น]]</f>
        <v>160</v>
      </c>
      <c r="J101" t="str">
        <f>IF(LEFT(VLOOKUP(MiniProject_Solution[[#This Row],[ผู้ขาย]],'Sales-Bio'!A:C,3,FALSE),3)="นาย","M","F")</f>
        <v>M</v>
      </c>
      <c r="K101" t="str">
        <f>VLOOKUP(TRIM(MiniProject_Solution[[#This Row],[ลูกค้า]]),'Customer-Country'!B:C,2,FALSE)</f>
        <v>ไทย</v>
      </c>
      <c r="L101">
        <f>VLOOKUP(MiniProject_Solution[[#This Row],[สินค้า]],'product cost'!A:B,2,FALSE)*MiniProject_Solution[[#This Row],[จำนวนชิ้น]]</f>
        <v>80</v>
      </c>
      <c r="M101">
        <f>MiniProject_Solution[[#This Row],[ยอดขาย]]-MiniProject_Solution[[#This Row],[ต้นทุน]]</f>
        <v>80</v>
      </c>
      <c r="N101">
        <f>MONTH(MiniProject_Solution[[#This Row],[วันที่]])</f>
        <v>7</v>
      </c>
      <c r="O101">
        <f>YEAR(MiniProject_Solution[[#This Row],[วันที่]])</f>
        <v>2018</v>
      </c>
      <c r="P101">
        <f>VLOOKUP(MiniProject_Solution[[#This Row],[ยอดขาย]],'Commission-solution'!$A$2:$C$6,3,TRUE)*MiniProject_Solution[[#This Row],[ยอดขาย]]</f>
        <v>0</v>
      </c>
      <c r="Q101" s="86" t="b">
        <f>WEEKDAY(MiniProject_Solution[[#This Row],[วันที่]],2)&gt;5</f>
        <v>0</v>
      </c>
    </row>
    <row r="102" spans="1:17">
      <c r="A102" t="s">
        <v>427</v>
      </c>
      <c r="B102" s="3">
        <v>43286</v>
      </c>
      <c r="C102" t="s">
        <v>70</v>
      </c>
      <c r="D102" t="s">
        <v>57</v>
      </c>
      <c r="E102" t="s">
        <v>14</v>
      </c>
      <c r="F102">
        <v>250</v>
      </c>
      <c r="G102">
        <v>2</v>
      </c>
      <c r="H102" t="s">
        <v>63</v>
      </c>
      <c r="I102">
        <f>MiniProject_Solution[[#This Row],[ราคาต่อชิ้น]]*MiniProject_Solution[[#This Row],[จำนวนชิ้น]]</f>
        <v>500</v>
      </c>
      <c r="J102" t="str">
        <f>IF(LEFT(VLOOKUP(MiniProject_Solution[[#This Row],[ผู้ขาย]],'Sales-Bio'!A:C,3,FALSE),3)="นาย","M","F")</f>
        <v>F</v>
      </c>
      <c r="K102" t="str">
        <f>VLOOKUP(TRIM(MiniProject_Solution[[#This Row],[ลูกค้า]]),'Customer-Country'!B:C,2,FALSE)</f>
        <v>ไทย</v>
      </c>
      <c r="L102">
        <f>VLOOKUP(MiniProject_Solution[[#This Row],[สินค้า]],'product cost'!A:B,2,FALSE)*MiniProject_Solution[[#This Row],[จำนวนชิ้น]]</f>
        <v>300</v>
      </c>
      <c r="M102">
        <f>MiniProject_Solution[[#This Row],[ยอดขาย]]-MiniProject_Solution[[#This Row],[ต้นทุน]]</f>
        <v>200</v>
      </c>
      <c r="N102">
        <f>MONTH(MiniProject_Solution[[#This Row],[วันที่]])</f>
        <v>7</v>
      </c>
      <c r="O102">
        <f>YEAR(MiniProject_Solution[[#This Row],[วันที่]])</f>
        <v>2018</v>
      </c>
      <c r="P102">
        <f>VLOOKUP(MiniProject_Solution[[#This Row],[ยอดขาย]],'Commission-solution'!$A$2:$C$6,3,TRUE)*MiniProject_Solution[[#This Row],[ยอดขาย]]</f>
        <v>25</v>
      </c>
      <c r="Q102" s="86" t="b">
        <f>WEEKDAY(MiniProject_Solution[[#This Row],[วันที่]],2)&gt;5</f>
        <v>0</v>
      </c>
    </row>
    <row r="103" spans="1:17">
      <c r="A103" t="s">
        <v>428</v>
      </c>
      <c r="B103" s="3">
        <v>43286</v>
      </c>
      <c r="C103" t="s">
        <v>71</v>
      </c>
      <c r="D103" t="s">
        <v>57</v>
      </c>
      <c r="E103" t="s">
        <v>62</v>
      </c>
      <c r="F103">
        <v>90</v>
      </c>
      <c r="G103">
        <v>4</v>
      </c>
      <c r="H103" t="s">
        <v>59</v>
      </c>
      <c r="I103">
        <f>MiniProject_Solution[[#This Row],[ราคาต่อชิ้น]]*MiniProject_Solution[[#This Row],[จำนวนชิ้น]]</f>
        <v>360</v>
      </c>
      <c r="J103" t="str">
        <f>IF(LEFT(VLOOKUP(MiniProject_Solution[[#This Row],[ผู้ขาย]],'Sales-Bio'!A:C,3,FALSE),3)="นาย","M","F")</f>
        <v>F</v>
      </c>
      <c r="K103" t="str">
        <f>VLOOKUP(TRIM(MiniProject_Solution[[#This Row],[ลูกค้า]]),'Customer-Country'!B:C,2,FALSE)</f>
        <v>ไทย</v>
      </c>
      <c r="L103">
        <f>VLOOKUP(MiniProject_Solution[[#This Row],[สินค้า]],'product cost'!A:B,2,FALSE)*MiniProject_Solution[[#This Row],[จำนวนชิ้น]]</f>
        <v>80</v>
      </c>
      <c r="M103">
        <f>MiniProject_Solution[[#This Row],[ยอดขาย]]-MiniProject_Solution[[#This Row],[ต้นทุน]]</f>
        <v>280</v>
      </c>
      <c r="N103">
        <f>MONTH(MiniProject_Solution[[#This Row],[วันที่]])</f>
        <v>7</v>
      </c>
      <c r="O103">
        <f>YEAR(MiniProject_Solution[[#This Row],[วันที่]])</f>
        <v>2018</v>
      </c>
      <c r="P103">
        <f>VLOOKUP(MiniProject_Solution[[#This Row],[ยอดขาย]],'Commission-solution'!$A$2:$C$6,3,TRUE)*MiniProject_Solution[[#This Row],[ยอดขาย]]</f>
        <v>10.799999999999999</v>
      </c>
      <c r="Q103" s="86" t="b">
        <f>WEEKDAY(MiniProject_Solution[[#This Row],[วันที่]],2)&gt;5</f>
        <v>0</v>
      </c>
    </row>
    <row r="104" spans="1:17">
      <c r="A104" t="s">
        <v>429</v>
      </c>
      <c r="B104" s="3">
        <v>43288</v>
      </c>
      <c r="C104" t="s">
        <v>60</v>
      </c>
      <c r="D104" t="s">
        <v>69</v>
      </c>
      <c r="E104" t="s">
        <v>58</v>
      </c>
      <c r="F104">
        <v>399</v>
      </c>
      <c r="G104">
        <v>3</v>
      </c>
      <c r="H104" t="s">
        <v>63</v>
      </c>
      <c r="I104">
        <f>MiniProject_Solution[[#This Row],[ราคาต่อชิ้น]]*MiniProject_Solution[[#This Row],[จำนวนชิ้น]]</f>
        <v>1197</v>
      </c>
      <c r="J104" t="str">
        <f>IF(LEFT(VLOOKUP(MiniProject_Solution[[#This Row],[ผู้ขาย]],'Sales-Bio'!A:C,3,FALSE),3)="นาย","M","F")</f>
        <v>M</v>
      </c>
      <c r="K104" t="str">
        <f>VLOOKUP(TRIM(MiniProject_Solution[[#This Row],[ลูกค้า]]),'Customer-Country'!B:C,2,FALSE)</f>
        <v>เวียดนาม</v>
      </c>
      <c r="L104">
        <f>VLOOKUP(MiniProject_Solution[[#This Row],[สินค้า]],'product cost'!A:B,2,FALSE)*MiniProject_Solution[[#This Row],[จำนวนชิ้น]]</f>
        <v>600</v>
      </c>
      <c r="M104">
        <f>MiniProject_Solution[[#This Row],[ยอดขาย]]-MiniProject_Solution[[#This Row],[ต้นทุน]]</f>
        <v>597</v>
      </c>
      <c r="N104">
        <f>MONTH(MiniProject_Solution[[#This Row],[วันที่]])</f>
        <v>7</v>
      </c>
      <c r="O104">
        <f>YEAR(MiniProject_Solution[[#This Row],[วันที่]])</f>
        <v>2018</v>
      </c>
      <c r="P104">
        <f>VLOOKUP(MiniProject_Solution[[#This Row],[ยอดขาย]],'Commission-solution'!$A$2:$C$6,3,TRUE)*MiniProject_Solution[[#This Row],[ยอดขาย]]</f>
        <v>119.7</v>
      </c>
      <c r="Q104" s="86" t="b">
        <f>WEEKDAY(MiniProject_Solution[[#This Row],[วันที่]],2)&gt;5</f>
        <v>1</v>
      </c>
    </row>
    <row r="105" spans="1:17">
      <c r="A105" t="s">
        <v>430</v>
      </c>
      <c r="B105" s="3">
        <v>43289</v>
      </c>
      <c r="C105" t="s">
        <v>70</v>
      </c>
      <c r="D105" t="s">
        <v>61</v>
      </c>
      <c r="E105" t="s">
        <v>14</v>
      </c>
      <c r="F105">
        <v>300</v>
      </c>
      <c r="G105">
        <v>1</v>
      </c>
      <c r="H105" t="s">
        <v>59</v>
      </c>
      <c r="I105">
        <f>MiniProject_Solution[[#This Row],[ราคาต่อชิ้น]]*MiniProject_Solution[[#This Row],[จำนวนชิ้น]]</f>
        <v>300</v>
      </c>
      <c r="J105" t="str">
        <f>IF(LEFT(VLOOKUP(MiniProject_Solution[[#This Row],[ผู้ขาย]],'Sales-Bio'!A:C,3,FALSE),3)="นาย","M","F")</f>
        <v>M</v>
      </c>
      <c r="K105" t="str">
        <f>VLOOKUP(TRIM(MiniProject_Solution[[#This Row],[ลูกค้า]]),'Customer-Country'!B:C,2,FALSE)</f>
        <v>ไทย</v>
      </c>
      <c r="L105">
        <f>VLOOKUP(MiniProject_Solution[[#This Row],[สินค้า]],'product cost'!A:B,2,FALSE)*MiniProject_Solution[[#This Row],[จำนวนชิ้น]]</f>
        <v>150</v>
      </c>
      <c r="M105">
        <f>MiniProject_Solution[[#This Row],[ยอดขาย]]-MiniProject_Solution[[#This Row],[ต้นทุน]]</f>
        <v>150</v>
      </c>
      <c r="N105">
        <f>MONTH(MiniProject_Solution[[#This Row],[วันที่]])</f>
        <v>7</v>
      </c>
      <c r="O105">
        <f>YEAR(MiniProject_Solution[[#This Row],[วันที่]])</f>
        <v>2018</v>
      </c>
      <c r="P105">
        <f>VLOOKUP(MiniProject_Solution[[#This Row],[ยอดขาย]],'Commission-solution'!$A$2:$C$6,3,TRUE)*MiniProject_Solution[[#This Row],[ยอดขาย]]</f>
        <v>9</v>
      </c>
      <c r="Q105" s="86" t="b">
        <f>WEEKDAY(MiniProject_Solution[[#This Row],[วันที่]],2)&gt;5</f>
        <v>1</v>
      </c>
    </row>
    <row r="106" spans="1:17">
      <c r="A106" t="s">
        <v>431</v>
      </c>
      <c r="B106" s="3">
        <v>43290</v>
      </c>
      <c r="C106" t="s">
        <v>75</v>
      </c>
      <c r="D106" t="s">
        <v>61</v>
      </c>
      <c r="E106" t="s">
        <v>76</v>
      </c>
      <c r="F106">
        <v>250</v>
      </c>
      <c r="G106">
        <v>2</v>
      </c>
      <c r="H106" t="s">
        <v>63</v>
      </c>
      <c r="I106">
        <f>MiniProject_Solution[[#This Row],[ราคาต่อชิ้น]]*MiniProject_Solution[[#This Row],[จำนวนชิ้น]]</f>
        <v>500</v>
      </c>
      <c r="J106" t="str">
        <f>IF(LEFT(VLOOKUP(MiniProject_Solution[[#This Row],[ผู้ขาย]],'Sales-Bio'!A:C,3,FALSE),3)="นาย","M","F")</f>
        <v>M</v>
      </c>
      <c r="K106" t="str">
        <f>VLOOKUP(TRIM(MiniProject_Solution[[#This Row],[ลูกค้า]]),'Customer-Country'!B:C,2,FALSE)</f>
        <v>ไทย</v>
      </c>
      <c r="L106">
        <f>VLOOKUP(MiniProject_Solution[[#This Row],[สินค้า]],'product cost'!A:B,2,FALSE)*MiniProject_Solution[[#This Row],[จำนวนชิ้น]]</f>
        <v>200</v>
      </c>
      <c r="M106">
        <f>MiniProject_Solution[[#This Row],[ยอดขาย]]-MiniProject_Solution[[#This Row],[ต้นทุน]]</f>
        <v>300</v>
      </c>
      <c r="N106">
        <f>MONTH(MiniProject_Solution[[#This Row],[วันที่]])</f>
        <v>7</v>
      </c>
      <c r="O106">
        <f>YEAR(MiniProject_Solution[[#This Row],[วันที่]])</f>
        <v>2018</v>
      </c>
      <c r="P106">
        <f>VLOOKUP(MiniProject_Solution[[#This Row],[ยอดขาย]],'Commission-solution'!$A$2:$C$6,3,TRUE)*MiniProject_Solution[[#This Row],[ยอดขาย]]</f>
        <v>25</v>
      </c>
      <c r="Q106" s="86" t="b">
        <f>WEEKDAY(MiniProject_Solution[[#This Row],[วันที่]],2)&gt;5</f>
        <v>0</v>
      </c>
    </row>
    <row r="107" spans="1:17">
      <c r="A107" t="s">
        <v>432</v>
      </c>
      <c r="B107" s="3">
        <v>43290</v>
      </c>
      <c r="C107" t="s">
        <v>79</v>
      </c>
      <c r="D107" t="s">
        <v>61</v>
      </c>
      <c r="E107" t="s">
        <v>62</v>
      </c>
      <c r="F107">
        <v>90</v>
      </c>
      <c r="G107">
        <v>4</v>
      </c>
      <c r="H107" t="s">
        <v>59</v>
      </c>
      <c r="I107">
        <f>MiniProject_Solution[[#This Row],[ราคาต่อชิ้น]]*MiniProject_Solution[[#This Row],[จำนวนชิ้น]]</f>
        <v>360</v>
      </c>
      <c r="J107" t="str">
        <f>IF(LEFT(VLOOKUP(MiniProject_Solution[[#This Row],[ผู้ขาย]],'Sales-Bio'!A:C,3,FALSE),3)="นาย","M","F")</f>
        <v>M</v>
      </c>
      <c r="K107" t="str">
        <f>VLOOKUP(TRIM(MiniProject_Solution[[#This Row],[ลูกค้า]]),'Customer-Country'!B:C,2,FALSE)</f>
        <v>ลาว</v>
      </c>
      <c r="L107">
        <f>VLOOKUP(MiniProject_Solution[[#This Row],[สินค้า]],'product cost'!A:B,2,FALSE)*MiniProject_Solution[[#This Row],[จำนวนชิ้น]]</f>
        <v>80</v>
      </c>
      <c r="M107">
        <f>MiniProject_Solution[[#This Row],[ยอดขาย]]-MiniProject_Solution[[#This Row],[ต้นทุน]]</f>
        <v>280</v>
      </c>
      <c r="N107">
        <f>MONTH(MiniProject_Solution[[#This Row],[วันที่]])</f>
        <v>7</v>
      </c>
      <c r="O107">
        <f>YEAR(MiniProject_Solution[[#This Row],[วันที่]])</f>
        <v>2018</v>
      </c>
      <c r="P107">
        <f>VLOOKUP(MiniProject_Solution[[#This Row],[ยอดขาย]],'Commission-solution'!$A$2:$C$6,3,TRUE)*MiniProject_Solution[[#This Row],[ยอดขาย]]</f>
        <v>10.799999999999999</v>
      </c>
      <c r="Q107" s="86" t="b">
        <f>WEEKDAY(MiniProject_Solution[[#This Row],[วันที่]],2)&gt;5</f>
        <v>0</v>
      </c>
    </row>
    <row r="108" spans="1:17">
      <c r="A108" t="s">
        <v>433</v>
      </c>
      <c r="B108" s="3">
        <v>43294</v>
      </c>
      <c r="C108" t="s">
        <v>78</v>
      </c>
      <c r="D108" t="s">
        <v>57</v>
      </c>
      <c r="E108" t="s">
        <v>14</v>
      </c>
      <c r="F108">
        <v>250</v>
      </c>
      <c r="G108">
        <v>1</v>
      </c>
      <c r="H108" t="s">
        <v>59</v>
      </c>
      <c r="I108">
        <f>MiniProject_Solution[[#This Row],[ราคาต่อชิ้น]]*MiniProject_Solution[[#This Row],[จำนวนชิ้น]]</f>
        <v>250</v>
      </c>
      <c r="J108" t="str">
        <f>IF(LEFT(VLOOKUP(MiniProject_Solution[[#This Row],[ผู้ขาย]],'Sales-Bio'!A:C,3,FALSE),3)="นาย","M","F")</f>
        <v>F</v>
      </c>
      <c r="K108" t="str">
        <f>VLOOKUP(TRIM(MiniProject_Solution[[#This Row],[ลูกค้า]]),'Customer-Country'!B:C,2,FALSE)</f>
        <v>พม่า</v>
      </c>
      <c r="L108">
        <f>VLOOKUP(MiniProject_Solution[[#This Row],[สินค้า]],'product cost'!A:B,2,FALSE)*MiniProject_Solution[[#This Row],[จำนวนชิ้น]]</f>
        <v>150</v>
      </c>
      <c r="M108">
        <f>MiniProject_Solution[[#This Row],[ยอดขาย]]-MiniProject_Solution[[#This Row],[ต้นทุน]]</f>
        <v>100</v>
      </c>
      <c r="N108">
        <f>MONTH(MiniProject_Solution[[#This Row],[วันที่]])</f>
        <v>7</v>
      </c>
      <c r="O108">
        <f>YEAR(MiniProject_Solution[[#This Row],[วันที่]])</f>
        <v>2018</v>
      </c>
      <c r="P108">
        <f>VLOOKUP(MiniProject_Solution[[#This Row],[ยอดขาย]],'Commission-solution'!$A$2:$C$6,3,TRUE)*MiniProject_Solution[[#This Row],[ยอดขาย]]</f>
        <v>7.5</v>
      </c>
      <c r="Q108" s="86" t="b">
        <f>WEEKDAY(MiniProject_Solution[[#This Row],[วันที่]],2)&gt;5</f>
        <v>0</v>
      </c>
    </row>
    <row r="109" spans="1:17">
      <c r="A109" t="s">
        <v>434</v>
      </c>
      <c r="B109" s="3">
        <v>43297</v>
      </c>
      <c r="C109" t="s">
        <v>64</v>
      </c>
      <c r="D109" t="s">
        <v>61</v>
      </c>
      <c r="E109" t="s">
        <v>76</v>
      </c>
      <c r="F109">
        <v>250</v>
      </c>
      <c r="G109">
        <v>3</v>
      </c>
      <c r="H109" t="s">
        <v>63</v>
      </c>
      <c r="I109">
        <f>MiniProject_Solution[[#This Row],[ราคาต่อชิ้น]]*MiniProject_Solution[[#This Row],[จำนวนชิ้น]]</f>
        <v>750</v>
      </c>
      <c r="J109" t="str">
        <f>IF(LEFT(VLOOKUP(MiniProject_Solution[[#This Row],[ผู้ขาย]],'Sales-Bio'!A:C,3,FALSE),3)="นาย","M","F")</f>
        <v>M</v>
      </c>
      <c r="K109" t="str">
        <f>VLOOKUP(TRIM(MiniProject_Solution[[#This Row],[ลูกค้า]]),'Customer-Country'!B:C,2,FALSE)</f>
        <v>ไทย</v>
      </c>
      <c r="L109">
        <f>VLOOKUP(MiniProject_Solution[[#This Row],[สินค้า]],'product cost'!A:B,2,FALSE)*MiniProject_Solution[[#This Row],[จำนวนชิ้น]]</f>
        <v>300</v>
      </c>
      <c r="M109">
        <f>MiniProject_Solution[[#This Row],[ยอดขาย]]-MiniProject_Solution[[#This Row],[ต้นทุน]]</f>
        <v>450</v>
      </c>
      <c r="N109">
        <f>MONTH(MiniProject_Solution[[#This Row],[วันที่]])</f>
        <v>7</v>
      </c>
      <c r="O109">
        <f>YEAR(MiniProject_Solution[[#This Row],[วันที่]])</f>
        <v>2018</v>
      </c>
      <c r="P109">
        <f>VLOOKUP(MiniProject_Solution[[#This Row],[ยอดขาย]],'Commission-solution'!$A$2:$C$6,3,TRUE)*MiniProject_Solution[[#This Row],[ยอดขาย]]</f>
        <v>52.500000000000007</v>
      </c>
      <c r="Q109" s="86" t="b">
        <f>WEEKDAY(MiniProject_Solution[[#This Row],[วันที่]],2)&gt;5</f>
        <v>0</v>
      </c>
    </row>
    <row r="110" spans="1:17">
      <c r="A110" t="s">
        <v>435</v>
      </c>
      <c r="B110" s="3">
        <v>43297</v>
      </c>
      <c r="C110" t="s">
        <v>73</v>
      </c>
      <c r="D110" t="s">
        <v>69</v>
      </c>
      <c r="E110" t="s">
        <v>62</v>
      </c>
      <c r="F110">
        <v>90</v>
      </c>
      <c r="G110">
        <v>3</v>
      </c>
      <c r="H110" t="s">
        <v>59</v>
      </c>
      <c r="I110">
        <f>MiniProject_Solution[[#This Row],[ราคาต่อชิ้น]]*MiniProject_Solution[[#This Row],[จำนวนชิ้น]]</f>
        <v>270</v>
      </c>
      <c r="J110" t="str">
        <f>IF(LEFT(VLOOKUP(MiniProject_Solution[[#This Row],[ผู้ขาย]],'Sales-Bio'!A:C,3,FALSE),3)="นาย","M","F")</f>
        <v>M</v>
      </c>
      <c r="K110" t="str">
        <f>VLOOKUP(TRIM(MiniProject_Solution[[#This Row],[ลูกค้า]]),'Customer-Country'!B:C,2,FALSE)</f>
        <v>พม่า</v>
      </c>
      <c r="L110">
        <f>VLOOKUP(MiniProject_Solution[[#This Row],[สินค้า]],'product cost'!A:B,2,FALSE)*MiniProject_Solution[[#This Row],[จำนวนชิ้น]]</f>
        <v>60</v>
      </c>
      <c r="M110">
        <f>MiniProject_Solution[[#This Row],[ยอดขาย]]-MiniProject_Solution[[#This Row],[ต้นทุน]]</f>
        <v>210</v>
      </c>
      <c r="N110">
        <f>MONTH(MiniProject_Solution[[#This Row],[วันที่]])</f>
        <v>7</v>
      </c>
      <c r="O110">
        <f>YEAR(MiniProject_Solution[[#This Row],[วันที่]])</f>
        <v>2018</v>
      </c>
      <c r="P110">
        <f>VLOOKUP(MiniProject_Solution[[#This Row],[ยอดขาย]],'Commission-solution'!$A$2:$C$6,3,TRUE)*MiniProject_Solution[[#This Row],[ยอดขาย]]</f>
        <v>8.1</v>
      </c>
      <c r="Q110" s="86" t="b">
        <f>WEEKDAY(MiniProject_Solution[[#This Row],[วันที่]],2)&gt;5</f>
        <v>0</v>
      </c>
    </row>
    <row r="111" spans="1:17">
      <c r="A111" t="s">
        <v>436</v>
      </c>
      <c r="B111" s="3">
        <v>43299</v>
      </c>
      <c r="C111" t="s">
        <v>77</v>
      </c>
      <c r="D111" t="s">
        <v>69</v>
      </c>
      <c r="E111" t="s">
        <v>14</v>
      </c>
      <c r="F111">
        <v>250</v>
      </c>
      <c r="G111">
        <v>2</v>
      </c>
      <c r="H111" t="s">
        <v>63</v>
      </c>
      <c r="I111">
        <f>MiniProject_Solution[[#This Row],[ราคาต่อชิ้น]]*MiniProject_Solution[[#This Row],[จำนวนชิ้น]]</f>
        <v>500</v>
      </c>
      <c r="J111" t="str">
        <f>IF(LEFT(VLOOKUP(MiniProject_Solution[[#This Row],[ผู้ขาย]],'Sales-Bio'!A:C,3,FALSE),3)="นาย","M","F")</f>
        <v>M</v>
      </c>
      <c r="K111" t="str">
        <f>VLOOKUP(TRIM(MiniProject_Solution[[#This Row],[ลูกค้า]]),'Customer-Country'!B:C,2,FALSE)</f>
        <v>เวียดนาม</v>
      </c>
      <c r="L111">
        <f>VLOOKUP(MiniProject_Solution[[#This Row],[สินค้า]],'product cost'!A:B,2,FALSE)*MiniProject_Solution[[#This Row],[จำนวนชิ้น]]</f>
        <v>300</v>
      </c>
      <c r="M111">
        <f>MiniProject_Solution[[#This Row],[ยอดขาย]]-MiniProject_Solution[[#This Row],[ต้นทุน]]</f>
        <v>200</v>
      </c>
      <c r="N111">
        <f>MONTH(MiniProject_Solution[[#This Row],[วันที่]])</f>
        <v>7</v>
      </c>
      <c r="O111">
        <f>YEAR(MiniProject_Solution[[#This Row],[วันที่]])</f>
        <v>2018</v>
      </c>
      <c r="P111">
        <f>VLOOKUP(MiniProject_Solution[[#This Row],[ยอดขาย]],'Commission-solution'!$A$2:$C$6,3,TRUE)*MiniProject_Solution[[#This Row],[ยอดขาย]]</f>
        <v>25</v>
      </c>
      <c r="Q111" s="86" t="b">
        <f>WEEKDAY(MiniProject_Solution[[#This Row],[วันที่]],2)&gt;5</f>
        <v>0</v>
      </c>
    </row>
    <row r="112" spans="1:17">
      <c r="A112" t="s">
        <v>437</v>
      </c>
      <c r="B112" s="3">
        <v>43300</v>
      </c>
      <c r="C112" t="s">
        <v>74</v>
      </c>
      <c r="D112" t="s">
        <v>69</v>
      </c>
      <c r="E112" t="s">
        <v>62</v>
      </c>
      <c r="F112">
        <v>40</v>
      </c>
      <c r="G112">
        <v>3</v>
      </c>
      <c r="H112" t="s">
        <v>63</v>
      </c>
      <c r="I112">
        <f>MiniProject_Solution[[#This Row],[ราคาต่อชิ้น]]*MiniProject_Solution[[#This Row],[จำนวนชิ้น]]</f>
        <v>120</v>
      </c>
      <c r="J112" t="str">
        <f>IF(LEFT(VLOOKUP(MiniProject_Solution[[#This Row],[ผู้ขาย]],'Sales-Bio'!A:C,3,FALSE),3)="นาย","M","F")</f>
        <v>M</v>
      </c>
      <c r="K112" t="str">
        <f>VLOOKUP(TRIM(MiniProject_Solution[[#This Row],[ลูกค้า]]),'Customer-Country'!B:C,2,FALSE)</f>
        <v>มาเลเซีย</v>
      </c>
      <c r="L112">
        <f>VLOOKUP(MiniProject_Solution[[#This Row],[สินค้า]],'product cost'!A:B,2,FALSE)*MiniProject_Solution[[#This Row],[จำนวนชิ้น]]</f>
        <v>60</v>
      </c>
      <c r="M112">
        <f>MiniProject_Solution[[#This Row],[ยอดขาย]]-MiniProject_Solution[[#This Row],[ต้นทุน]]</f>
        <v>60</v>
      </c>
      <c r="N112">
        <f>MONTH(MiniProject_Solution[[#This Row],[วันที่]])</f>
        <v>7</v>
      </c>
      <c r="O112">
        <f>YEAR(MiniProject_Solution[[#This Row],[วันที่]])</f>
        <v>2018</v>
      </c>
      <c r="P112">
        <f>VLOOKUP(MiniProject_Solution[[#This Row],[ยอดขาย]],'Commission-solution'!$A$2:$C$6,3,TRUE)*MiniProject_Solution[[#This Row],[ยอดขาย]]</f>
        <v>0</v>
      </c>
      <c r="Q112" s="86" t="b">
        <f>WEEKDAY(MiniProject_Solution[[#This Row],[วันที่]],2)&gt;5</f>
        <v>0</v>
      </c>
    </row>
    <row r="113" spans="1:17">
      <c r="A113" t="s">
        <v>438</v>
      </c>
      <c r="B113" s="3">
        <v>43301</v>
      </c>
      <c r="C113" t="s">
        <v>78</v>
      </c>
      <c r="D113" t="s">
        <v>69</v>
      </c>
      <c r="E113" t="s">
        <v>62</v>
      </c>
      <c r="F113">
        <v>90</v>
      </c>
      <c r="G113">
        <v>3</v>
      </c>
      <c r="H113" t="s">
        <v>59</v>
      </c>
      <c r="I113">
        <f>MiniProject_Solution[[#This Row],[ราคาต่อชิ้น]]*MiniProject_Solution[[#This Row],[จำนวนชิ้น]]</f>
        <v>270</v>
      </c>
      <c r="J113" t="str">
        <f>IF(LEFT(VLOOKUP(MiniProject_Solution[[#This Row],[ผู้ขาย]],'Sales-Bio'!A:C,3,FALSE),3)="นาย","M","F")</f>
        <v>M</v>
      </c>
      <c r="K113" t="str">
        <f>VLOOKUP(TRIM(MiniProject_Solution[[#This Row],[ลูกค้า]]),'Customer-Country'!B:C,2,FALSE)</f>
        <v>พม่า</v>
      </c>
      <c r="L113">
        <f>VLOOKUP(MiniProject_Solution[[#This Row],[สินค้า]],'product cost'!A:B,2,FALSE)*MiniProject_Solution[[#This Row],[จำนวนชิ้น]]</f>
        <v>60</v>
      </c>
      <c r="M113">
        <f>MiniProject_Solution[[#This Row],[ยอดขาย]]-MiniProject_Solution[[#This Row],[ต้นทุน]]</f>
        <v>210</v>
      </c>
      <c r="N113">
        <f>MONTH(MiniProject_Solution[[#This Row],[วันที่]])</f>
        <v>7</v>
      </c>
      <c r="O113">
        <f>YEAR(MiniProject_Solution[[#This Row],[วันที่]])</f>
        <v>2018</v>
      </c>
      <c r="P113">
        <f>VLOOKUP(MiniProject_Solution[[#This Row],[ยอดขาย]],'Commission-solution'!$A$2:$C$6,3,TRUE)*MiniProject_Solution[[#This Row],[ยอดขาย]]</f>
        <v>8.1</v>
      </c>
      <c r="Q113" s="86" t="b">
        <f>WEEKDAY(MiniProject_Solution[[#This Row],[วันที่]],2)&gt;5</f>
        <v>0</v>
      </c>
    </row>
    <row r="114" spans="1:17">
      <c r="A114" t="s">
        <v>439</v>
      </c>
      <c r="B114" s="3">
        <v>43302</v>
      </c>
      <c r="C114" t="s">
        <v>64</v>
      </c>
      <c r="D114" t="s">
        <v>61</v>
      </c>
      <c r="E114" t="s">
        <v>58</v>
      </c>
      <c r="F114">
        <v>499</v>
      </c>
      <c r="G114">
        <v>2</v>
      </c>
      <c r="H114" t="s">
        <v>59</v>
      </c>
      <c r="I114">
        <f>MiniProject_Solution[[#This Row],[ราคาต่อชิ้น]]*MiniProject_Solution[[#This Row],[จำนวนชิ้น]]</f>
        <v>998</v>
      </c>
      <c r="J114" t="str">
        <f>IF(LEFT(VLOOKUP(MiniProject_Solution[[#This Row],[ผู้ขาย]],'Sales-Bio'!A:C,3,FALSE),3)="นาย","M","F")</f>
        <v>M</v>
      </c>
      <c r="K114" t="str">
        <f>VLOOKUP(TRIM(MiniProject_Solution[[#This Row],[ลูกค้า]]),'Customer-Country'!B:C,2,FALSE)</f>
        <v>ไทย</v>
      </c>
      <c r="L114">
        <f>VLOOKUP(MiniProject_Solution[[#This Row],[สินค้า]],'product cost'!A:B,2,FALSE)*MiniProject_Solution[[#This Row],[จำนวนชิ้น]]</f>
        <v>400</v>
      </c>
      <c r="M114">
        <f>MiniProject_Solution[[#This Row],[ยอดขาย]]-MiniProject_Solution[[#This Row],[ต้นทุน]]</f>
        <v>598</v>
      </c>
      <c r="N114">
        <f>MONTH(MiniProject_Solution[[#This Row],[วันที่]])</f>
        <v>7</v>
      </c>
      <c r="O114">
        <f>YEAR(MiniProject_Solution[[#This Row],[วันที่]])</f>
        <v>2018</v>
      </c>
      <c r="P114">
        <f>VLOOKUP(MiniProject_Solution[[#This Row],[ยอดขาย]],'Commission-solution'!$A$2:$C$6,3,TRUE)*MiniProject_Solution[[#This Row],[ยอดขาย]]</f>
        <v>69.860000000000014</v>
      </c>
      <c r="Q114" s="86" t="b">
        <f>WEEKDAY(MiniProject_Solution[[#This Row],[วันที่]],2)&gt;5</f>
        <v>1</v>
      </c>
    </row>
    <row r="115" spans="1:17">
      <c r="A115" t="s">
        <v>440</v>
      </c>
      <c r="B115" s="3">
        <v>43303</v>
      </c>
      <c r="C115" t="s">
        <v>79</v>
      </c>
      <c r="D115" t="s">
        <v>61</v>
      </c>
      <c r="E115" t="s">
        <v>62</v>
      </c>
      <c r="F115">
        <v>40</v>
      </c>
      <c r="G115">
        <v>1</v>
      </c>
      <c r="H115" t="s">
        <v>63</v>
      </c>
      <c r="I115">
        <f>MiniProject_Solution[[#This Row],[ราคาต่อชิ้น]]*MiniProject_Solution[[#This Row],[จำนวนชิ้น]]</f>
        <v>40</v>
      </c>
      <c r="J115" t="str">
        <f>IF(LEFT(VLOOKUP(MiniProject_Solution[[#This Row],[ผู้ขาย]],'Sales-Bio'!A:C,3,FALSE),3)="นาย","M","F")</f>
        <v>M</v>
      </c>
      <c r="K115" t="str">
        <f>VLOOKUP(TRIM(MiniProject_Solution[[#This Row],[ลูกค้า]]),'Customer-Country'!B:C,2,FALSE)</f>
        <v>ลาว</v>
      </c>
      <c r="L115">
        <f>VLOOKUP(MiniProject_Solution[[#This Row],[สินค้า]],'product cost'!A:B,2,FALSE)*MiniProject_Solution[[#This Row],[จำนวนชิ้น]]</f>
        <v>20</v>
      </c>
      <c r="M115">
        <f>MiniProject_Solution[[#This Row],[ยอดขาย]]-MiniProject_Solution[[#This Row],[ต้นทุน]]</f>
        <v>20</v>
      </c>
      <c r="N115">
        <f>MONTH(MiniProject_Solution[[#This Row],[วันที่]])</f>
        <v>7</v>
      </c>
      <c r="O115">
        <f>YEAR(MiniProject_Solution[[#This Row],[วันที่]])</f>
        <v>2018</v>
      </c>
      <c r="P115">
        <f>VLOOKUP(MiniProject_Solution[[#This Row],[ยอดขาย]],'Commission-solution'!$A$2:$C$6,3,TRUE)*MiniProject_Solution[[#This Row],[ยอดขาย]]</f>
        <v>0</v>
      </c>
      <c r="Q115" s="86" t="b">
        <f>WEEKDAY(MiniProject_Solution[[#This Row],[วันที่]],2)&gt;5</f>
        <v>1</v>
      </c>
    </row>
    <row r="116" spans="1:17">
      <c r="A116" t="s">
        <v>441</v>
      </c>
      <c r="B116" s="3">
        <v>43307</v>
      </c>
      <c r="C116" t="s">
        <v>66</v>
      </c>
      <c r="D116" t="s">
        <v>61</v>
      </c>
      <c r="E116" t="s">
        <v>58</v>
      </c>
      <c r="F116">
        <v>499</v>
      </c>
      <c r="G116">
        <v>1</v>
      </c>
      <c r="H116" t="s">
        <v>63</v>
      </c>
      <c r="I116">
        <f>MiniProject_Solution[[#This Row],[ราคาต่อชิ้น]]*MiniProject_Solution[[#This Row],[จำนวนชิ้น]]</f>
        <v>499</v>
      </c>
      <c r="J116" t="str">
        <f>IF(LEFT(VLOOKUP(MiniProject_Solution[[#This Row],[ผู้ขาย]],'Sales-Bio'!A:C,3,FALSE),3)="นาย","M","F")</f>
        <v>M</v>
      </c>
      <c r="K116" t="str">
        <f>VLOOKUP(TRIM(MiniProject_Solution[[#This Row],[ลูกค้า]]),'Customer-Country'!B:C,2,FALSE)</f>
        <v>ไทย</v>
      </c>
      <c r="L116">
        <f>VLOOKUP(MiniProject_Solution[[#This Row],[สินค้า]],'product cost'!A:B,2,FALSE)*MiniProject_Solution[[#This Row],[จำนวนชิ้น]]</f>
        <v>200</v>
      </c>
      <c r="M116">
        <f>MiniProject_Solution[[#This Row],[ยอดขาย]]-MiniProject_Solution[[#This Row],[ต้นทุน]]</f>
        <v>299</v>
      </c>
      <c r="N116">
        <f>MONTH(MiniProject_Solution[[#This Row],[วันที่]])</f>
        <v>7</v>
      </c>
      <c r="O116">
        <f>YEAR(MiniProject_Solution[[#This Row],[วันที่]])</f>
        <v>2018</v>
      </c>
      <c r="P116">
        <f>VLOOKUP(MiniProject_Solution[[#This Row],[ยอดขาย]],'Commission-solution'!$A$2:$C$6,3,TRUE)*MiniProject_Solution[[#This Row],[ยอดขาย]]</f>
        <v>24.950000000000003</v>
      </c>
      <c r="Q116" s="86" t="b">
        <f>WEEKDAY(MiniProject_Solution[[#This Row],[วันที่]],2)&gt;5</f>
        <v>0</v>
      </c>
    </row>
    <row r="117" spans="1:17">
      <c r="A117" t="s">
        <v>442</v>
      </c>
      <c r="B117" s="3">
        <v>43307</v>
      </c>
      <c r="C117" t="s">
        <v>60</v>
      </c>
      <c r="D117" t="s">
        <v>67</v>
      </c>
      <c r="E117" t="s">
        <v>62</v>
      </c>
      <c r="F117">
        <v>90</v>
      </c>
      <c r="G117">
        <v>3</v>
      </c>
      <c r="H117" t="s">
        <v>63</v>
      </c>
      <c r="I117">
        <f>MiniProject_Solution[[#This Row],[ราคาต่อชิ้น]]*MiniProject_Solution[[#This Row],[จำนวนชิ้น]]</f>
        <v>270</v>
      </c>
      <c r="J117" t="str">
        <f>IF(LEFT(VLOOKUP(MiniProject_Solution[[#This Row],[ผู้ขาย]],'Sales-Bio'!A:C,3,FALSE),3)="นาย","M","F")</f>
        <v>F</v>
      </c>
      <c r="K117" t="str">
        <f>VLOOKUP(TRIM(MiniProject_Solution[[#This Row],[ลูกค้า]]),'Customer-Country'!B:C,2,FALSE)</f>
        <v>เวียดนาม</v>
      </c>
      <c r="L117">
        <f>VLOOKUP(MiniProject_Solution[[#This Row],[สินค้า]],'product cost'!A:B,2,FALSE)*MiniProject_Solution[[#This Row],[จำนวนชิ้น]]</f>
        <v>60</v>
      </c>
      <c r="M117">
        <f>MiniProject_Solution[[#This Row],[ยอดขาย]]-MiniProject_Solution[[#This Row],[ต้นทุน]]</f>
        <v>210</v>
      </c>
      <c r="N117">
        <f>MONTH(MiniProject_Solution[[#This Row],[วันที่]])</f>
        <v>7</v>
      </c>
      <c r="O117">
        <f>YEAR(MiniProject_Solution[[#This Row],[วันที่]])</f>
        <v>2018</v>
      </c>
      <c r="P117">
        <f>VLOOKUP(MiniProject_Solution[[#This Row],[ยอดขาย]],'Commission-solution'!$A$2:$C$6,3,TRUE)*MiniProject_Solution[[#This Row],[ยอดขาย]]</f>
        <v>8.1</v>
      </c>
      <c r="Q117" s="86" t="b">
        <f>WEEKDAY(MiniProject_Solution[[#This Row],[วันที่]],2)&gt;5</f>
        <v>0</v>
      </c>
    </row>
    <row r="118" spans="1:17">
      <c r="A118" t="s">
        <v>443</v>
      </c>
      <c r="B118" s="3">
        <v>43308</v>
      </c>
      <c r="C118" t="s">
        <v>60</v>
      </c>
      <c r="D118" t="s">
        <v>67</v>
      </c>
      <c r="E118" t="s">
        <v>62</v>
      </c>
      <c r="F118">
        <v>40</v>
      </c>
      <c r="G118">
        <v>5</v>
      </c>
      <c r="H118" t="s">
        <v>63</v>
      </c>
      <c r="I118">
        <f>MiniProject_Solution[[#This Row],[ราคาต่อชิ้น]]*MiniProject_Solution[[#This Row],[จำนวนชิ้น]]</f>
        <v>200</v>
      </c>
      <c r="J118" t="str">
        <f>IF(LEFT(VLOOKUP(MiniProject_Solution[[#This Row],[ผู้ขาย]],'Sales-Bio'!A:C,3,FALSE),3)="นาย","M","F")</f>
        <v>F</v>
      </c>
      <c r="K118" t="str">
        <f>VLOOKUP(TRIM(MiniProject_Solution[[#This Row],[ลูกค้า]]),'Customer-Country'!B:C,2,FALSE)</f>
        <v>เวียดนาม</v>
      </c>
      <c r="L118">
        <f>VLOOKUP(MiniProject_Solution[[#This Row],[สินค้า]],'product cost'!A:B,2,FALSE)*MiniProject_Solution[[#This Row],[จำนวนชิ้น]]</f>
        <v>100</v>
      </c>
      <c r="M118">
        <f>MiniProject_Solution[[#This Row],[ยอดขาย]]-MiniProject_Solution[[#This Row],[ต้นทุน]]</f>
        <v>100</v>
      </c>
      <c r="N118">
        <f>MONTH(MiniProject_Solution[[#This Row],[วันที่]])</f>
        <v>7</v>
      </c>
      <c r="O118">
        <f>YEAR(MiniProject_Solution[[#This Row],[วันที่]])</f>
        <v>2018</v>
      </c>
      <c r="P118">
        <f>VLOOKUP(MiniProject_Solution[[#This Row],[ยอดขาย]],'Commission-solution'!$A$2:$C$6,3,TRUE)*MiniProject_Solution[[#This Row],[ยอดขาย]]</f>
        <v>6</v>
      </c>
      <c r="Q118" s="86" t="b">
        <f>WEEKDAY(MiniProject_Solution[[#This Row],[วันที่]],2)&gt;5</f>
        <v>0</v>
      </c>
    </row>
    <row r="119" spans="1:17">
      <c r="A119" t="s">
        <v>444</v>
      </c>
      <c r="B119" s="3">
        <v>43309</v>
      </c>
      <c r="C119" t="s">
        <v>65</v>
      </c>
      <c r="D119" t="s">
        <v>69</v>
      </c>
      <c r="E119" t="s">
        <v>62</v>
      </c>
      <c r="F119">
        <v>70</v>
      </c>
      <c r="G119">
        <v>2</v>
      </c>
      <c r="H119" t="s">
        <v>59</v>
      </c>
      <c r="I119">
        <f>MiniProject_Solution[[#This Row],[ราคาต่อชิ้น]]*MiniProject_Solution[[#This Row],[จำนวนชิ้น]]</f>
        <v>140</v>
      </c>
      <c r="J119" t="str">
        <f>IF(LEFT(VLOOKUP(MiniProject_Solution[[#This Row],[ผู้ขาย]],'Sales-Bio'!A:C,3,FALSE),3)="นาย","M","F")</f>
        <v>M</v>
      </c>
      <c r="K119" t="str">
        <f>VLOOKUP(TRIM(MiniProject_Solution[[#This Row],[ลูกค้า]]),'Customer-Country'!B:C,2,FALSE)</f>
        <v>ลาว</v>
      </c>
      <c r="L119">
        <f>VLOOKUP(MiniProject_Solution[[#This Row],[สินค้า]],'product cost'!A:B,2,FALSE)*MiniProject_Solution[[#This Row],[จำนวนชิ้น]]</f>
        <v>40</v>
      </c>
      <c r="M119">
        <f>MiniProject_Solution[[#This Row],[ยอดขาย]]-MiniProject_Solution[[#This Row],[ต้นทุน]]</f>
        <v>100</v>
      </c>
      <c r="N119">
        <f>MONTH(MiniProject_Solution[[#This Row],[วันที่]])</f>
        <v>7</v>
      </c>
      <c r="O119">
        <f>YEAR(MiniProject_Solution[[#This Row],[วันที่]])</f>
        <v>2018</v>
      </c>
      <c r="P119">
        <f>VLOOKUP(MiniProject_Solution[[#This Row],[ยอดขาย]],'Commission-solution'!$A$2:$C$6,3,TRUE)*MiniProject_Solution[[#This Row],[ยอดขาย]]</f>
        <v>0</v>
      </c>
      <c r="Q119" s="86" t="b">
        <f>WEEKDAY(MiniProject_Solution[[#This Row],[วันที่]],2)&gt;5</f>
        <v>1</v>
      </c>
    </row>
    <row r="120" spans="1:17">
      <c r="A120" t="s">
        <v>445</v>
      </c>
      <c r="B120" s="3">
        <v>43311</v>
      </c>
      <c r="C120" t="s">
        <v>75</v>
      </c>
      <c r="D120" t="s">
        <v>61</v>
      </c>
      <c r="E120" t="s">
        <v>14</v>
      </c>
      <c r="F120">
        <v>300</v>
      </c>
      <c r="G120">
        <v>1</v>
      </c>
      <c r="H120" t="s">
        <v>59</v>
      </c>
      <c r="I120">
        <f>MiniProject_Solution[[#This Row],[ราคาต่อชิ้น]]*MiniProject_Solution[[#This Row],[จำนวนชิ้น]]</f>
        <v>300</v>
      </c>
      <c r="J120" t="str">
        <f>IF(LEFT(VLOOKUP(MiniProject_Solution[[#This Row],[ผู้ขาย]],'Sales-Bio'!A:C,3,FALSE),3)="นาย","M","F")</f>
        <v>M</v>
      </c>
      <c r="K120" t="str">
        <f>VLOOKUP(TRIM(MiniProject_Solution[[#This Row],[ลูกค้า]]),'Customer-Country'!B:C,2,FALSE)</f>
        <v>ไทย</v>
      </c>
      <c r="L120">
        <f>VLOOKUP(MiniProject_Solution[[#This Row],[สินค้า]],'product cost'!A:B,2,FALSE)*MiniProject_Solution[[#This Row],[จำนวนชิ้น]]</f>
        <v>150</v>
      </c>
      <c r="M120">
        <f>MiniProject_Solution[[#This Row],[ยอดขาย]]-MiniProject_Solution[[#This Row],[ต้นทุน]]</f>
        <v>150</v>
      </c>
      <c r="N120">
        <f>MONTH(MiniProject_Solution[[#This Row],[วันที่]])</f>
        <v>7</v>
      </c>
      <c r="O120">
        <f>YEAR(MiniProject_Solution[[#This Row],[วันที่]])</f>
        <v>2018</v>
      </c>
      <c r="P120">
        <f>VLOOKUP(MiniProject_Solution[[#This Row],[ยอดขาย]],'Commission-solution'!$A$2:$C$6,3,TRUE)*MiniProject_Solution[[#This Row],[ยอดขาย]]</f>
        <v>9</v>
      </c>
      <c r="Q120" s="86" t="b">
        <f>WEEKDAY(MiniProject_Solution[[#This Row],[วันที่]],2)&gt;5</f>
        <v>0</v>
      </c>
    </row>
    <row r="121" spans="1:17">
      <c r="A121" t="s">
        <v>446</v>
      </c>
      <c r="B121" s="3">
        <v>43314</v>
      </c>
      <c r="C121" t="s">
        <v>78</v>
      </c>
      <c r="D121" t="s">
        <v>61</v>
      </c>
      <c r="E121" t="s">
        <v>58</v>
      </c>
      <c r="F121">
        <v>299</v>
      </c>
      <c r="G121">
        <v>2</v>
      </c>
      <c r="H121" t="s">
        <v>59</v>
      </c>
      <c r="I121">
        <f>MiniProject_Solution[[#This Row],[ราคาต่อชิ้น]]*MiniProject_Solution[[#This Row],[จำนวนชิ้น]]</f>
        <v>598</v>
      </c>
      <c r="J121" t="str">
        <f>IF(LEFT(VLOOKUP(MiniProject_Solution[[#This Row],[ผู้ขาย]],'Sales-Bio'!A:C,3,FALSE),3)="นาย","M","F")</f>
        <v>M</v>
      </c>
      <c r="K121" t="str">
        <f>VLOOKUP(TRIM(MiniProject_Solution[[#This Row],[ลูกค้า]]),'Customer-Country'!B:C,2,FALSE)</f>
        <v>พม่า</v>
      </c>
      <c r="L121">
        <f>VLOOKUP(MiniProject_Solution[[#This Row],[สินค้า]],'product cost'!A:B,2,FALSE)*MiniProject_Solution[[#This Row],[จำนวนชิ้น]]</f>
        <v>400</v>
      </c>
      <c r="M121">
        <f>MiniProject_Solution[[#This Row],[ยอดขาย]]-MiniProject_Solution[[#This Row],[ต้นทุน]]</f>
        <v>198</v>
      </c>
      <c r="N121">
        <f>MONTH(MiniProject_Solution[[#This Row],[วันที่]])</f>
        <v>8</v>
      </c>
      <c r="O121">
        <f>YEAR(MiniProject_Solution[[#This Row],[วันที่]])</f>
        <v>2018</v>
      </c>
      <c r="P121">
        <f>VLOOKUP(MiniProject_Solution[[#This Row],[ยอดขาย]],'Commission-solution'!$A$2:$C$6,3,TRUE)*MiniProject_Solution[[#This Row],[ยอดขาย]]</f>
        <v>29.900000000000002</v>
      </c>
      <c r="Q121" s="86" t="b">
        <f>WEEKDAY(MiniProject_Solution[[#This Row],[วันที่]],2)&gt;5</f>
        <v>0</v>
      </c>
    </row>
    <row r="122" spans="1:17">
      <c r="A122" t="s">
        <v>447</v>
      </c>
      <c r="B122" s="3">
        <v>43318</v>
      </c>
      <c r="C122" t="s">
        <v>77</v>
      </c>
      <c r="D122" t="s">
        <v>67</v>
      </c>
      <c r="E122" t="s">
        <v>14</v>
      </c>
      <c r="F122">
        <v>300</v>
      </c>
      <c r="G122">
        <v>1</v>
      </c>
      <c r="H122" t="s">
        <v>59</v>
      </c>
      <c r="I122">
        <f>MiniProject_Solution[[#This Row],[ราคาต่อชิ้น]]*MiniProject_Solution[[#This Row],[จำนวนชิ้น]]</f>
        <v>300</v>
      </c>
      <c r="J122" t="str">
        <f>IF(LEFT(VLOOKUP(MiniProject_Solution[[#This Row],[ผู้ขาย]],'Sales-Bio'!A:C,3,FALSE),3)="นาย","M","F")</f>
        <v>F</v>
      </c>
      <c r="K122" t="str">
        <f>VLOOKUP(TRIM(MiniProject_Solution[[#This Row],[ลูกค้า]]),'Customer-Country'!B:C,2,FALSE)</f>
        <v>เวียดนาม</v>
      </c>
      <c r="L122">
        <f>VLOOKUP(MiniProject_Solution[[#This Row],[สินค้า]],'product cost'!A:B,2,FALSE)*MiniProject_Solution[[#This Row],[จำนวนชิ้น]]</f>
        <v>150</v>
      </c>
      <c r="M122">
        <f>MiniProject_Solution[[#This Row],[ยอดขาย]]-MiniProject_Solution[[#This Row],[ต้นทุน]]</f>
        <v>150</v>
      </c>
      <c r="N122">
        <f>MONTH(MiniProject_Solution[[#This Row],[วันที่]])</f>
        <v>8</v>
      </c>
      <c r="O122">
        <f>YEAR(MiniProject_Solution[[#This Row],[วันที่]])</f>
        <v>2018</v>
      </c>
      <c r="P122">
        <f>VLOOKUP(MiniProject_Solution[[#This Row],[ยอดขาย]],'Commission-solution'!$A$2:$C$6,3,TRUE)*MiniProject_Solution[[#This Row],[ยอดขาย]]</f>
        <v>9</v>
      </c>
      <c r="Q122" s="86" t="b">
        <f>WEEKDAY(MiniProject_Solution[[#This Row],[วันที่]],2)&gt;5</f>
        <v>0</v>
      </c>
    </row>
    <row r="123" spans="1:17">
      <c r="A123" t="s">
        <v>448</v>
      </c>
      <c r="B123" s="3">
        <v>43318</v>
      </c>
      <c r="C123" t="s">
        <v>70</v>
      </c>
      <c r="D123" t="s">
        <v>61</v>
      </c>
      <c r="E123" t="s">
        <v>14</v>
      </c>
      <c r="F123">
        <v>300</v>
      </c>
      <c r="G123">
        <v>1</v>
      </c>
      <c r="H123" t="s">
        <v>59</v>
      </c>
      <c r="I123">
        <f>MiniProject_Solution[[#This Row],[ราคาต่อชิ้น]]*MiniProject_Solution[[#This Row],[จำนวนชิ้น]]</f>
        <v>300</v>
      </c>
      <c r="J123" t="str">
        <f>IF(LEFT(VLOOKUP(MiniProject_Solution[[#This Row],[ผู้ขาย]],'Sales-Bio'!A:C,3,FALSE),3)="นาย","M","F")</f>
        <v>M</v>
      </c>
      <c r="K123" t="str">
        <f>VLOOKUP(TRIM(MiniProject_Solution[[#This Row],[ลูกค้า]]),'Customer-Country'!B:C,2,FALSE)</f>
        <v>ไทย</v>
      </c>
      <c r="L123">
        <f>VLOOKUP(MiniProject_Solution[[#This Row],[สินค้า]],'product cost'!A:B,2,FALSE)*MiniProject_Solution[[#This Row],[จำนวนชิ้น]]</f>
        <v>150</v>
      </c>
      <c r="M123">
        <f>MiniProject_Solution[[#This Row],[ยอดขาย]]-MiniProject_Solution[[#This Row],[ต้นทุน]]</f>
        <v>150</v>
      </c>
      <c r="N123">
        <f>MONTH(MiniProject_Solution[[#This Row],[วันที่]])</f>
        <v>8</v>
      </c>
      <c r="O123">
        <f>YEAR(MiniProject_Solution[[#This Row],[วันที่]])</f>
        <v>2018</v>
      </c>
      <c r="P123">
        <f>VLOOKUP(MiniProject_Solution[[#This Row],[ยอดขาย]],'Commission-solution'!$A$2:$C$6,3,TRUE)*MiniProject_Solution[[#This Row],[ยอดขาย]]</f>
        <v>9</v>
      </c>
      <c r="Q123" s="86" t="b">
        <f>WEEKDAY(MiniProject_Solution[[#This Row],[วันที่]],2)&gt;5</f>
        <v>0</v>
      </c>
    </row>
    <row r="124" spans="1:17">
      <c r="A124" t="s">
        <v>449</v>
      </c>
      <c r="B124" s="3">
        <v>43320</v>
      </c>
      <c r="C124" t="s">
        <v>65</v>
      </c>
      <c r="D124" t="s">
        <v>61</v>
      </c>
      <c r="E124" t="s">
        <v>14</v>
      </c>
      <c r="F124">
        <v>300</v>
      </c>
      <c r="G124">
        <v>1</v>
      </c>
      <c r="H124" t="s">
        <v>59</v>
      </c>
      <c r="I124">
        <f>MiniProject_Solution[[#This Row],[ราคาต่อชิ้น]]*MiniProject_Solution[[#This Row],[จำนวนชิ้น]]</f>
        <v>300</v>
      </c>
      <c r="J124" t="str">
        <f>IF(LEFT(VLOOKUP(MiniProject_Solution[[#This Row],[ผู้ขาย]],'Sales-Bio'!A:C,3,FALSE),3)="นาย","M","F")</f>
        <v>M</v>
      </c>
      <c r="K124" t="str">
        <f>VLOOKUP(TRIM(MiniProject_Solution[[#This Row],[ลูกค้า]]),'Customer-Country'!B:C,2,FALSE)</f>
        <v>ลาว</v>
      </c>
      <c r="L124">
        <f>VLOOKUP(MiniProject_Solution[[#This Row],[สินค้า]],'product cost'!A:B,2,FALSE)*MiniProject_Solution[[#This Row],[จำนวนชิ้น]]</f>
        <v>150</v>
      </c>
      <c r="M124">
        <f>MiniProject_Solution[[#This Row],[ยอดขาย]]-MiniProject_Solution[[#This Row],[ต้นทุน]]</f>
        <v>150</v>
      </c>
      <c r="N124">
        <f>MONTH(MiniProject_Solution[[#This Row],[วันที่]])</f>
        <v>8</v>
      </c>
      <c r="O124">
        <f>YEAR(MiniProject_Solution[[#This Row],[วันที่]])</f>
        <v>2018</v>
      </c>
      <c r="P124">
        <f>VLOOKUP(MiniProject_Solution[[#This Row],[ยอดขาย]],'Commission-solution'!$A$2:$C$6,3,TRUE)*MiniProject_Solution[[#This Row],[ยอดขาย]]</f>
        <v>9</v>
      </c>
      <c r="Q124" s="86" t="b">
        <f>WEEKDAY(MiniProject_Solution[[#This Row],[วันที่]],2)&gt;5</f>
        <v>0</v>
      </c>
    </row>
    <row r="125" spans="1:17">
      <c r="A125" t="s">
        <v>450</v>
      </c>
      <c r="B125" s="3">
        <v>43320</v>
      </c>
      <c r="C125" t="s">
        <v>60</v>
      </c>
      <c r="D125" t="s">
        <v>67</v>
      </c>
      <c r="E125" t="s">
        <v>62</v>
      </c>
      <c r="F125">
        <v>40</v>
      </c>
      <c r="G125">
        <v>4</v>
      </c>
      <c r="H125" t="s">
        <v>63</v>
      </c>
      <c r="I125">
        <f>MiniProject_Solution[[#This Row],[ราคาต่อชิ้น]]*MiniProject_Solution[[#This Row],[จำนวนชิ้น]]</f>
        <v>160</v>
      </c>
      <c r="J125" t="str">
        <f>IF(LEFT(VLOOKUP(MiniProject_Solution[[#This Row],[ผู้ขาย]],'Sales-Bio'!A:C,3,FALSE),3)="นาย","M","F")</f>
        <v>F</v>
      </c>
      <c r="K125" t="str">
        <f>VLOOKUP(TRIM(MiniProject_Solution[[#This Row],[ลูกค้า]]),'Customer-Country'!B:C,2,FALSE)</f>
        <v>เวียดนาม</v>
      </c>
      <c r="L125">
        <f>VLOOKUP(MiniProject_Solution[[#This Row],[สินค้า]],'product cost'!A:B,2,FALSE)*MiniProject_Solution[[#This Row],[จำนวนชิ้น]]</f>
        <v>80</v>
      </c>
      <c r="M125">
        <f>MiniProject_Solution[[#This Row],[ยอดขาย]]-MiniProject_Solution[[#This Row],[ต้นทุน]]</f>
        <v>80</v>
      </c>
      <c r="N125">
        <f>MONTH(MiniProject_Solution[[#This Row],[วันที่]])</f>
        <v>8</v>
      </c>
      <c r="O125">
        <f>YEAR(MiniProject_Solution[[#This Row],[วันที่]])</f>
        <v>2018</v>
      </c>
      <c r="P125">
        <f>VLOOKUP(MiniProject_Solution[[#This Row],[ยอดขาย]],'Commission-solution'!$A$2:$C$6,3,TRUE)*MiniProject_Solution[[#This Row],[ยอดขาย]]</f>
        <v>0</v>
      </c>
      <c r="Q125" s="86" t="b">
        <f>WEEKDAY(MiniProject_Solution[[#This Row],[วันที่]],2)&gt;5</f>
        <v>0</v>
      </c>
    </row>
    <row r="126" spans="1:17">
      <c r="A126" t="s">
        <v>451</v>
      </c>
      <c r="B126" s="3">
        <v>43324</v>
      </c>
      <c r="C126" t="s">
        <v>75</v>
      </c>
      <c r="D126" t="s">
        <v>57</v>
      </c>
      <c r="E126" t="s">
        <v>76</v>
      </c>
      <c r="F126">
        <v>190</v>
      </c>
      <c r="G126">
        <v>2</v>
      </c>
      <c r="H126" t="s">
        <v>63</v>
      </c>
      <c r="I126">
        <f>MiniProject_Solution[[#This Row],[ราคาต่อชิ้น]]*MiniProject_Solution[[#This Row],[จำนวนชิ้น]]</f>
        <v>380</v>
      </c>
      <c r="J126" t="str">
        <f>IF(LEFT(VLOOKUP(MiniProject_Solution[[#This Row],[ผู้ขาย]],'Sales-Bio'!A:C,3,FALSE),3)="นาย","M","F")</f>
        <v>F</v>
      </c>
      <c r="K126" t="str">
        <f>VLOOKUP(TRIM(MiniProject_Solution[[#This Row],[ลูกค้า]]),'Customer-Country'!B:C,2,FALSE)</f>
        <v>ไทย</v>
      </c>
      <c r="L126">
        <f>VLOOKUP(MiniProject_Solution[[#This Row],[สินค้า]],'product cost'!A:B,2,FALSE)*MiniProject_Solution[[#This Row],[จำนวนชิ้น]]</f>
        <v>200</v>
      </c>
      <c r="M126">
        <f>MiniProject_Solution[[#This Row],[ยอดขาย]]-MiniProject_Solution[[#This Row],[ต้นทุน]]</f>
        <v>180</v>
      </c>
      <c r="N126">
        <f>MONTH(MiniProject_Solution[[#This Row],[วันที่]])</f>
        <v>8</v>
      </c>
      <c r="O126">
        <f>YEAR(MiniProject_Solution[[#This Row],[วันที่]])</f>
        <v>2018</v>
      </c>
      <c r="P126">
        <f>VLOOKUP(MiniProject_Solution[[#This Row],[ยอดขาย]],'Commission-solution'!$A$2:$C$6,3,TRUE)*MiniProject_Solution[[#This Row],[ยอดขาย]]</f>
        <v>11.4</v>
      </c>
      <c r="Q126" s="86" t="b">
        <f>WEEKDAY(MiniProject_Solution[[#This Row],[วันที่]],2)&gt;5</f>
        <v>1</v>
      </c>
    </row>
    <row r="127" spans="1:17">
      <c r="A127" t="s">
        <v>452</v>
      </c>
      <c r="B127" s="3">
        <v>43327</v>
      </c>
      <c r="C127" t="s">
        <v>77</v>
      </c>
      <c r="D127" t="s">
        <v>57</v>
      </c>
      <c r="E127" t="s">
        <v>58</v>
      </c>
      <c r="F127">
        <v>499</v>
      </c>
      <c r="G127">
        <v>2</v>
      </c>
      <c r="H127" t="s">
        <v>59</v>
      </c>
      <c r="I127">
        <f>MiniProject_Solution[[#This Row],[ราคาต่อชิ้น]]*MiniProject_Solution[[#This Row],[จำนวนชิ้น]]</f>
        <v>998</v>
      </c>
      <c r="J127" t="str">
        <f>IF(LEFT(VLOOKUP(MiniProject_Solution[[#This Row],[ผู้ขาย]],'Sales-Bio'!A:C,3,FALSE),3)="นาย","M","F")</f>
        <v>F</v>
      </c>
      <c r="K127" t="str">
        <f>VLOOKUP(TRIM(MiniProject_Solution[[#This Row],[ลูกค้า]]),'Customer-Country'!B:C,2,FALSE)</f>
        <v>เวียดนาม</v>
      </c>
      <c r="L127">
        <f>VLOOKUP(MiniProject_Solution[[#This Row],[สินค้า]],'product cost'!A:B,2,FALSE)*MiniProject_Solution[[#This Row],[จำนวนชิ้น]]</f>
        <v>400</v>
      </c>
      <c r="M127">
        <f>MiniProject_Solution[[#This Row],[ยอดขาย]]-MiniProject_Solution[[#This Row],[ต้นทุน]]</f>
        <v>598</v>
      </c>
      <c r="N127">
        <f>MONTH(MiniProject_Solution[[#This Row],[วันที่]])</f>
        <v>8</v>
      </c>
      <c r="O127">
        <f>YEAR(MiniProject_Solution[[#This Row],[วันที่]])</f>
        <v>2018</v>
      </c>
      <c r="P127">
        <f>VLOOKUP(MiniProject_Solution[[#This Row],[ยอดขาย]],'Commission-solution'!$A$2:$C$6,3,TRUE)*MiniProject_Solution[[#This Row],[ยอดขาย]]</f>
        <v>69.860000000000014</v>
      </c>
      <c r="Q127" s="86" t="b">
        <f>WEEKDAY(MiniProject_Solution[[#This Row],[วันที่]],2)&gt;5</f>
        <v>0</v>
      </c>
    </row>
    <row r="128" spans="1:17">
      <c r="A128" t="s">
        <v>453</v>
      </c>
      <c r="B128" s="3">
        <v>43327</v>
      </c>
      <c r="C128" t="s">
        <v>56</v>
      </c>
      <c r="D128" t="s">
        <v>57</v>
      </c>
      <c r="E128" t="s">
        <v>76</v>
      </c>
      <c r="F128">
        <v>190</v>
      </c>
      <c r="G128">
        <v>2</v>
      </c>
      <c r="H128" t="s">
        <v>59</v>
      </c>
      <c r="I128">
        <f>MiniProject_Solution[[#This Row],[ราคาต่อชิ้น]]*MiniProject_Solution[[#This Row],[จำนวนชิ้น]]</f>
        <v>380</v>
      </c>
      <c r="J128" t="str">
        <f>IF(LEFT(VLOOKUP(MiniProject_Solution[[#This Row],[ผู้ขาย]],'Sales-Bio'!A:C,3,FALSE),3)="นาย","M","F")</f>
        <v>F</v>
      </c>
      <c r="K128" t="str">
        <f>VLOOKUP(TRIM(MiniProject_Solution[[#This Row],[ลูกค้า]]),'Customer-Country'!B:C,2,FALSE)</f>
        <v>ลาว</v>
      </c>
      <c r="L128">
        <f>VLOOKUP(MiniProject_Solution[[#This Row],[สินค้า]],'product cost'!A:B,2,FALSE)*MiniProject_Solution[[#This Row],[จำนวนชิ้น]]</f>
        <v>200</v>
      </c>
      <c r="M128">
        <f>MiniProject_Solution[[#This Row],[ยอดขาย]]-MiniProject_Solution[[#This Row],[ต้นทุน]]</f>
        <v>180</v>
      </c>
      <c r="N128">
        <f>MONTH(MiniProject_Solution[[#This Row],[วันที่]])</f>
        <v>8</v>
      </c>
      <c r="O128">
        <f>YEAR(MiniProject_Solution[[#This Row],[วันที่]])</f>
        <v>2018</v>
      </c>
      <c r="P128">
        <f>VLOOKUP(MiniProject_Solution[[#This Row],[ยอดขาย]],'Commission-solution'!$A$2:$C$6,3,TRUE)*MiniProject_Solution[[#This Row],[ยอดขาย]]</f>
        <v>11.4</v>
      </c>
      <c r="Q128" s="86" t="b">
        <f>WEEKDAY(MiniProject_Solution[[#This Row],[วันที่]],2)&gt;5</f>
        <v>0</v>
      </c>
    </row>
    <row r="129" spans="1:17">
      <c r="A129" t="s">
        <v>454</v>
      </c>
      <c r="B129" s="3">
        <v>43332</v>
      </c>
      <c r="C129" t="s">
        <v>75</v>
      </c>
      <c r="D129" t="s">
        <v>61</v>
      </c>
      <c r="E129" t="s">
        <v>14</v>
      </c>
      <c r="F129">
        <v>250</v>
      </c>
      <c r="G129">
        <v>1</v>
      </c>
      <c r="H129" t="s">
        <v>59</v>
      </c>
      <c r="I129">
        <f>MiniProject_Solution[[#This Row],[ราคาต่อชิ้น]]*MiniProject_Solution[[#This Row],[จำนวนชิ้น]]</f>
        <v>250</v>
      </c>
      <c r="J129" t="str">
        <f>IF(LEFT(VLOOKUP(MiniProject_Solution[[#This Row],[ผู้ขาย]],'Sales-Bio'!A:C,3,FALSE),3)="นาย","M","F")</f>
        <v>M</v>
      </c>
      <c r="K129" t="str">
        <f>VLOOKUP(TRIM(MiniProject_Solution[[#This Row],[ลูกค้า]]),'Customer-Country'!B:C,2,FALSE)</f>
        <v>ไทย</v>
      </c>
      <c r="L129">
        <f>VLOOKUP(MiniProject_Solution[[#This Row],[สินค้า]],'product cost'!A:B,2,FALSE)*MiniProject_Solution[[#This Row],[จำนวนชิ้น]]</f>
        <v>150</v>
      </c>
      <c r="M129">
        <f>MiniProject_Solution[[#This Row],[ยอดขาย]]-MiniProject_Solution[[#This Row],[ต้นทุน]]</f>
        <v>100</v>
      </c>
      <c r="N129">
        <f>MONTH(MiniProject_Solution[[#This Row],[วันที่]])</f>
        <v>8</v>
      </c>
      <c r="O129">
        <f>YEAR(MiniProject_Solution[[#This Row],[วันที่]])</f>
        <v>2018</v>
      </c>
      <c r="P129">
        <f>VLOOKUP(MiniProject_Solution[[#This Row],[ยอดขาย]],'Commission-solution'!$A$2:$C$6,3,TRUE)*MiniProject_Solution[[#This Row],[ยอดขาย]]</f>
        <v>7.5</v>
      </c>
      <c r="Q129" s="86" t="b">
        <f>WEEKDAY(MiniProject_Solution[[#This Row],[วันที่]],2)&gt;5</f>
        <v>0</v>
      </c>
    </row>
    <row r="130" spans="1:17">
      <c r="A130" t="s">
        <v>455</v>
      </c>
      <c r="B130" s="3">
        <v>43335</v>
      </c>
      <c r="C130" t="s">
        <v>65</v>
      </c>
      <c r="D130" t="s">
        <v>67</v>
      </c>
      <c r="E130" t="s">
        <v>62</v>
      </c>
      <c r="F130">
        <v>90</v>
      </c>
      <c r="G130">
        <v>2</v>
      </c>
      <c r="H130" t="s">
        <v>59</v>
      </c>
      <c r="I130">
        <f>MiniProject_Solution[[#This Row],[ราคาต่อชิ้น]]*MiniProject_Solution[[#This Row],[จำนวนชิ้น]]</f>
        <v>180</v>
      </c>
      <c r="J130" t="str">
        <f>IF(LEFT(VLOOKUP(MiniProject_Solution[[#This Row],[ผู้ขาย]],'Sales-Bio'!A:C,3,FALSE),3)="นาย","M","F")</f>
        <v>F</v>
      </c>
      <c r="K130" t="str">
        <f>VLOOKUP(TRIM(MiniProject_Solution[[#This Row],[ลูกค้า]]),'Customer-Country'!B:C,2,FALSE)</f>
        <v>ลาว</v>
      </c>
      <c r="L130">
        <f>VLOOKUP(MiniProject_Solution[[#This Row],[สินค้า]],'product cost'!A:B,2,FALSE)*MiniProject_Solution[[#This Row],[จำนวนชิ้น]]</f>
        <v>40</v>
      </c>
      <c r="M130">
        <f>MiniProject_Solution[[#This Row],[ยอดขาย]]-MiniProject_Solution[[#This Row],[ต้นทุน]]</f>
        <v>140</v>
      </c>
      <c r="N130">
        <f>MONTH(MiniProject_Solution[[#This Row],[วันที่]])</f>
        <v>8</v>
      </c>
      <c r="O130">
        <f>YEAR(MiniProject_Solution[[#This Row],[วันที่]])</f>
        <v>2018</v>
      </c>
      <c r="P130">
        <f>VLOOKUP(MiniProject_Solution[[#This Row],[ยอดขาย]],'Commission-solution'!$A$2:$C$6,3,TRUE)*MiniProject_Solution[[#This Row],[ยอดขาย]]</f>
        <v>0</v>
      </c>
      <c r="Q130" s="86" t="b">
        <f>WEEKDAY(MiniProject_Solution[[#This Row],[วันที่]],2)&gt;5</f>
        <v>0</v>
      </c>
    </row>
    <row r="131" spans="1:17">
      <c r="A131" t="s">
        <v>456</v>
      </c>
      <c r="B131" s="3">
        <v>43335</v>
      </c>
      <c r="C131" t="s">
        <v>75</v>
      </c>
      <c r="D131" t="s">
        <v>61</v>
      </c>
      <c r="E131" t="s">
        <v>14</v>
      </c>
      <c r="F131">
        <v>300</v>
      </c>
      <c r="G131">
        <v>1</v>
      </c>
      <c r="H131" t="s">
        <v>59</v>
      </c>
      <c r="I131">
        <f>MiniProject_Solution[[#This Row],[ราคาต่อชิ้น]]*MiniProject_Solution[[#This Row],[จำนวนชิ้น]]</f>
        <v>300</v>
      </c>
      <c r="J131" t="str">
        <f>IF(LEFT(VLOOKUP(MiniProject_Solution[[#This Row],[ผู้ขาย]],'Sales-Bio'!A:C,3,FALSE),3)="นาย","M","F")</f>
        <v>M</v>
      </c>
      <c r="K131" t="str">
        <f>VLOOKUP(TRIM(MiniProject_Solution[[#This Row],[ลูกค้า]]),'Customer-Country'!B:C,2,FALSE)</f>
        <v>ไทย</v>
      </c>
      <c r="L131">
        <f>VLOOKUP(MiniProject_Solution[[#This Row],[สินค้า]],'product cost'!A:B,2,FALSE)*MiniProject_Solution[[#This Row],[จำนวนชิ้น]]</f>
        <v>150</v>
      </c>
      <c r="M131">
        <f>MiniProject_Solution[[#This Row],[ยอดขาย]]-MiniProject_Solution[[#This Row],[ต้นทุน]]</f>
        <v>150</v>
      </c>
      <c r="N131">
        <f>MONTH(MiniProject_Solution[[#This Row],[วันที่]])</f>
        <v>8</v>
      </c>
      <c r="O131">
        <f>YEAR(MiniProject_Solution[[#This Row],[วันที่]])</f>
        <v>2018</v>
      </c>
      <c r="P131">
        <f>VLOOKUP(MiniProject_Solution[[#This Row],[ยอดขาย]],'Commission-solution'!$A$2:$C$6,3,TRUE)*MiniProject_Solution[[#This Row],[ยอดขาย]]</f>
        <v>9</v>
      </c>
      <c r="Q131" s="86" t="b">
        <f>WEEKDAY(MiniProject_Solution[[#This Row],[วันที่]],2)&gt;5</f>
        <v>0</v>
      </c>
    </row>
    <row r="132" spans="1:17">
      <c r="A132" t="s">
        <v>457</v>
      </c>
      <c r="B132" s="3">
        <v>43340</v>
      </c>
      <c r="C132" t="s">
        <v>71</v>
      </c>
      <c r="D132" t="s">
        <v>61</v>
      </c>
      <c r="E132" t="s">
        <v>58</v>
      </c>
      <c r="F132">
        <v>299</v>
      </c>
      <c r="G132">
        <v>2</v>
      </c>
      <c r="H132" t="s">
        <v>59</v>
      </c>
      <c r="I132">
        <f>MiniProject_Solution[[#This Row],[ราคาต่อชิ้น]]*MiniProject_Solution[[#This Row],[จำนวนชิ้น]]</f>
        <v>598</v>
      </c>
      <c r="J132" t="str">
        <f>IF(LEFT(VLOOKUP(MiniProject_Solution[[#This Row],[ผู้ขาย]],'Sales-Bio'!A:C,3,FALSE),3)="นาย","M","F")</f>
        <v>M</v>
      </c>
      <c r="K132" t="str">
        <f>VLOOKUP(TRIM(MiniProject_Solution[[#This Row],[ลูกค้า]]),'Customer-Country'!B:C,2,FALSE)</f>
        <v>ไทย</v>
      </c>
      <c r="L132">
        <f>VLOOKUP(MiniProject_Solution[[#This Row],[สินค้า]],'product cost'!A:B,2,FALSE)*MiniProject_Solution[[#This Row],[จำนวนชิ้น]]</f>
        <v>400</v>
      </c>
      <c r="M132">
        <f>MiniProject_Solution[[#This Row],[ยอดขาย]]-MiniProject_Solution[[#This Row],[ต้นทุน]]</f>
        <v>198</v>
      </c>
      <c r="N132">
        <f>MONTH(MiniProject_Solution[[#This Row],[วันที่]])</f>
        <v>8</v>
      </c>
      <c r="O132">
        <f>YEAR(MiniProject_Solution[[#This Row],[วันที่]])</f>
        <v>2018</v>
      </c>
      <c r="P132">
        <f>VLOOKUP(MiniProject_Solution[[#This Row],[ยอดขาย]],'Commission-solution'!$A$2:$C$6,3,TRUE)*MiniProject_Solution[[#This Row],[ยอดขาย]]</f>
        <v>29.900000000000002</v>
      </c>
      <c r="Q132" s="86" t="b">
        <f>WEEKDAY(MiniProject_Solution[[#This Row],[วันที่]],2)&gt;5</f>
        <v>0</v>
      </c>
    </row>
    <row r="133" spans="1:17">
      <c r="A133" t="s">
        <v>458</v>
      </c>
      <c r="B133" s="3">
        <v>43340</v>
      </c>
      <c r="C133" t="s">
        <v>64</v>
      </c>
      <c r="D133" t="s">
        <v>61</v>
      </c>
      <c r="E133" t="s">
        <v>62</v>
      </c>
      <c r="F133">
        <v>90</v>
      </c>
      <c r="G133">
        <v>4</v>
      </c>
      <c r="H133" t="s">
        <v>59</v>
      </c>
      <c r="I133">
        <f>MiniProject_Solution[[#This Row],[ราคาต่อชิ้น]]*MiniProject_Solution[[#This Row],[จำนวนชิ้น]]</f>
        <v>360</v>
      </c>
      <c r="J133" t="str">
        <f>IF(LEFT(VLOOKUP(MiniProject_Solution[[#This Row],[ผู้ขาย]],'Sales-Bio'!A:C,3,FALSE),3)="นาย","M","F")</f>
        <v>M</v>
      </c>
      <c r="K133" t="str">
        <f>VLOOKUP(TRIM(MiniProject_Solution[[#This Row],[ลูกค้า]]),'Customer-Country'!B:C,2,FALSE)</f>
        <v>ไทย</v>
      </c>
      <c r="L133">
        <f>VLOOKUP(MiniProject_Solution[[#This Row],[สินค้า]],'product cost'!A:B,2,FALSE)*MiniProject_Solution[[#This Row],[จำนวนชิ้น]]</f>
        <v>80</v>
      </c>
      <c r="M133">
        <f>MiniProject_Solution[[#This Row],[ยอดขาย]]-MiniProject_Solution[[#This Row],[ต้นทุน]]</f>
        <v>280</v>
      </c>
      <c r="N133">
        <f>MONTH(MiniProject_Solution[[#This Row],[วันที่]])</f>
        <v>8</v>
      </c>
      <c r="O133">
        <f>YEAR(MiniProject_Solution[[#This Row],[วันที่]])</f>
        <v>2018</v>
      </c>
      <c r="P133">
        <f>VLOOKUP(MiniProject_Solution[[#This Row],[ยอดขาย]],'Commission-solution'!$A$2:$C$6,3,TRUE)*MiniProject_Solution[[#This Row],[ยอดขาย]]</f>
        <v>10.799999999999999</v>
      </c>
      <c r="Q133" s="86" t="b">
        <f>WEEKDAY(MiniProject_Solution[[#This Row],[วันที่]],2)&gt;5</f>
        <v>0</v>
      </c>
    </row>
    <row r="134" spans="1:17">
      <c r="A134" t="s">
        <v>459</v>
      </c>
      <c r="B134" s="3">
        <v>43341</v>
      </c>
      <c r="C134" t="s">
        <v>66</v>
      </c>
      <c r="D134" t="s">
        <v>67</v>
      </c>
      <c r="E134" t="s">
        <v>14</v>
      </c>
      <c r="F134">
        <v>250</v>
      </c>
      <c r="G134">
        <v>2</v>
      </c>
      <c r="H134" t="s">
        <v>59</v>
      </c>
      <c r="I134">
        <f>MiniProject_Solution[[#This Row],[ราคาต่อชิ้น]]*MiniProject_Solution[[#This Row],[จำนวนชิ้น]]</f>
        <v>500</v>
      </c>
      <c r="J134" t="str">
        <f>IF(LEFT(VLOOKUP(MiniProject_Solution[[#This Row],[ผู้ขาย]],'Sales-Bio'!A:C,3,FALSE),3)="นาย","M","F")</f>
        <v>F</v>
      </c>
      <c r="K134" t="str">
        <f>VLOOKUP(TRIM(MiniProject_Solution[[#This Row],[ลูกค้า]]),'Customer-Country'!B:C,2,FALSE)</f>
        <v>ไทย</v>
      </c>
      <c r="L134">
        <f>VLOOKUP(MiniProject_Solution[[#This Row],[สินค้า]],'product cost'!A:B,2,FALSE)*MiniProject_Solution[[#This Row],[จำนวนชิ้น]]</f>
        <v>300</v>
      </c>
      <c r="M134">
        <f>MiniProject_Solution[[#This Row],[ยอดขาย]]-MiniProject_Solution[[#This Row],[ต้นทุน]]</f>
        <v>200</v>
      </c>
      <c r="N134">
        <f>MONTH(MiniProject_Solution[[#This Row],[วันที่]])</f>
        <v>8</v>
      </c>
      <c r="O134">
        <f>YEAR(MiniProject_Solution[[#This Row],[วันที่]])</f>
        <v>2018</v>
      </c>
      <c r="P134">
        <f>VLOOKUP(MiniProject_Solution[[#This Row],[ยอดขาย]],'Commission-solution'!$A$2:$C$6,3,TRUE)*MiniProject_Solution[[#This Row],[ยอดขาย]]</f>
        <v>25</v>
      </c>
      <c r="Q134" s="86" t="b">
        <f>WEEKDAY(MiniProject_Solution[[#This Row],[วันที่]],2)&gt;5</f>
        <v>0</v>
      </c>
    </row>
    <row r="135" spans="1:17">
      <c r="A135" t="s">
        <v>460</v>
      </c>
      <c r="B135" s="3">
        <v>43341</v>
      </c>
      <c r="C135" t="s">
        <v>73</v>
      </c>
      <c r="D135" t="s">
        <v>67</v>
      </c>
      <c r="E135" t="s">
        <v>14</v>
      </c>
      <c r="F135">
        <v>190</v>
      </c>
      <c r="G135">
        <v>1</v>
      </c>
      <c r="H135" t="s">
        <v>59</v>
      </c>
      <c r="I135">
        <f>MiniProject_Solution[[#This Row],[ราคาต่อชิ้น]]*MiniProject_Solution[[#This Row],[จำนวนชิ้น]]</f>
        <v>190</v>
      </c>
      <c r="J135" t="str">
        <f>IF(LEFT(VLOOKUP(MiniProject_Solution[[#This Row],[ผู้ขาย]],'Sales-Bio'!A:C,3,FALSE),3)="นาย","M","F")</f>
        <v>F</v>
      </c>
      <c r="K135" t="str">
        <f>VLOOKUP(TRIM(MiniProject_Solution[[#This Row],[ลูกค้า]]),'Customer-Country'!B:C,2,FALSE)</f>
        <v>พม่า</v>
      </c>
      <c r="L135">
        <f>VLOOKUP(MiniProject_Solution[[#This Row],[สินค้า]],'product cost'!A:B,2,FALSE)*MiniProject_Solution[[#This Row],[จำนวนชิ้น]]</f>
        <v>150</v>
      </c>
      <c r="M135">
        <f>MiniProject_Solution[[#This Row],[ยอดขาย]]-MiniProject_Solution[[#This Row],[ต้นทุน]]</f>
        <v>40</v>
      </c>
      <c r="N135">
        <f>MONTH(MiniProject_Solution[[#This Row],[วันที่]])</f>
        <v>8</v>
      </c>
      <c r="O135">
        <f>YEAR(MiniProject_Solution[[#This Row],[วันที่]])</f>
        <v>2018</v>
      </c>
      <c r="P135">
        <f>VLOOKUP(MiniProject_Solution[[#This Row],[ยอดขาย]],'Commission-solution'!$A$2:$C$6,3,TRUE)*MiniProject_Solution[[#This Row],[ยอดขาย]]</f>
        <v>0</v>
      </c>
      <c r="Q135" s="86" t="b">
        <f>WEEKDAY(MiniProject_Solution[[#This Row],[วันที่]],2)&gt;5</f>
        <v>0</v>
      </c>
    </row>
    <row r="136" spans="1:17">
      <c r="A136" t="s">
        <v>461</v>
      </c>
      <c r="B136" s="3">
        <v>43342</v>
      </c>
      <c r="C136" t="s">
        <v>56</v>
      </c>
      <c r="D136" t="s">
        <v>67</v>
      </c>
      <c r="E136" t="s">
        <v>62</v>
      </c>
      <c r="F136">
        <v>40</v>
      </c>
      <c r="G136">
        <v>3</v>
      </c>
      <c r="H136" t="s">
        <v>59</v>
      </c>
      <c r="I136">
        <f>MiniProject_Solution[[#This Row],[ราคาต่อชิ้น]]*MiniProject_Solution[[#This Row],[จำนวนชิ้น]]</f>
        <v>120</v>
      </c>
      <c r="J136" t="str">
        <f>IF(LEFT(VLOOKUP(MiniProject_Solution[[#This Row],[ผู้ขาย]],'Sales-Bio'!A:C,3,FALSE),3)="นาย","M","F")</f>
        <v>F</v>
      </c>
      <c r="K136" t="str">
        <f>VLOOKUP(TRIM(MiniProject_Solution[[#This Row],[ลูกค้า]]),'Customer-Country'!B:C,2,FALSE)</f>
        <v>ลาว</v>
      </c>
      <c r="L136">
        <f>VLOOKUP(MiniProject_Solution[[#This Row],[สินค้า]],'product cost'!A:B,2,FALSE)*MiniProject_Solution[[#This Row],[จำนวนชิ้น]]</f>
        <v>60</v>
      </c>
      <c r="M136">
        <f>MiniProject_Solution[[#This Row],[ยอดขาย]]-MiniProject_Solution[[#This Row],[ต้นทุน]]</f>
        <v>60</v>
      </c>
      <c r="N136">
        <f>MONTH(MiniProject_Solution[[#This Row],[วันที่]])</f>
        <v>8</v>
      </c>
      <c r="O136">
        <f>YEAR(MiniProject_Solution[[#This Row],[วันที่]])</f>
        <v>2018</v>
      </c>
      <c r="P136">
        <f>VLOOKUP(MiniProject_Solution[[#This Row],[ยอดขาย]],'Commission-solution'!$A$2:$C$6,3,TRUE)*MiniProject_Solution[[#This Row],[ยอดขาย]]</f>
        <v>0</v>
      </c>
      <c r="Q136" s="86" t="b">
        <f>WEEKDAY(MiniProject_Solution[[#This Row],[วันที่]],2)&gt;5</f>
        <v>0</v>
      </c>
    </row>
    <row r="137" spans="1:17">
      <c r="A137" t="s">
        <v>462</v>
      </c>
      <c r="B137" s="3">
        <v>43342</v>
      </c>
      <c r="C137" t="s">
        <v>73</v>
      </c>
      <c r="D137" t="s">
        <v>57</v>
      </c>
      <c r="E137" t="s">
        <v>14</v>
      </c>
      <c r="F137">
        <v>250</v>
      </c>
      <c r="G137">
        <v>1</v>
      </c>
      <c r="H137" t="s">
        <v>59</v>
      </c>
      <c r="I137">
        <f>MiniProject_Solution[[#This Row],[ราคาต่อชิ้น]]*MiniProject_Solution[[#This Row],[จำนวนชิ้น]]</f>
        <v>250</v>
      </c>
      <c r="J137" t="str">
        <f>IF(LEFT(VLOOKUP(MiniProject_Solution[[#This Row],[ผู้ขาย]],'Sales-Bio'!A:C,3,FALSE),3)="นาย","M","F")</f>
        <v>F</v>
      </c>
      <c r="K137" t="str">
        <f>VLOOKUP(TRIM(MiniProject_Solution[[#This Row],[ลูกค้า]]),'Customer-Country'!B:C,2,FALSE)</f>
        <v>พม่า</v>
      </c>
      <c r="L137">
        <f>VLOOKUP(MiniProject_Solution[[#This Row],[สินค้า]],'product cost'!A:B,2,FALSE)*MiniProject_Solution[[#This Row],[จำนวนชิ้น]]</f>
        <v>150</v>
      </c>
      <c r="M137">
        <f>MiniProject_Solution[[#This Row],[ยอดขาย]]-MiniProject_Solution[[#This Row],[ต้นทุน]]</f>
        <v>100</v>
      </c>
      <c r="N137">
        <f>MONTH(MiniProject_Solution[[#This Row],[วันที่]])</f>
        <v>8</v>
      </c>
      <c r="O137">
        <f>YEAR(MiniProject_Solution[[#This Row],[วันที่]])</f>
        <v>2018</v>
      </c>
      <c r="P137">
        <f>VLOOKUP(MiniProject_Solution[[#This Row],[ยอดขาย]],'Commission-solution'!$A$2:$C$6,3,TRUE)*MiniProject_Solution[[#This Row],[ยอดขาย]]</f>
        <v>7.5</v>
      </c>
      <c r="Q137" s="86" t="b">
        <f>WEEKDAY(MiniProject_Solution[[#This Row],[วันที่]],2)&gt;5</f>
        <v>0</v>
      </c>
    </row>
    <row r="138" spans="1:17">
      <c r="A138" t="s">
        <v>463</v>
      </c>
      <c r="B138" s="3">
        <v>43343</v>
      </c>
      <c r="C138" t="s">
        <v>66</v>
      </c>
      <c r="D138" t="s">
        <v>67</v>
      </c>
      <c r="E138" t="s">
        <v>58</v>
      </c>
      <c r="F138">
        <v>299</v>
      </c>
      <c r="G138">
        <v>2</v>
      </c>
      <c r="H138" t="s">
        <v>63</v>
      </c>
      <c r="I138">
        <f>MiniProject_Solution[[#This Row],[ราคาต่อชิ้น]]*MiniProject_Solution[[#This Row],[จำนวนชิ้น]]</f>
        <v>598</v>
      </c>
      <c r="J138" t="str">
        <f>IF(LEFT(VLOOKUP(MiniProject_Solution[[#This Row],[ผู้ขาย]],'Sales-Bio'!A:C,3,FALSE),3)="นาย","M","F")</f>
        <v>F</v>
      </c>
      <c r="K138" t="str">
        <f>VLOOKUP(TRIM(MiniProject_Solution[[#This Row],[ลูกค้า]]),'Customer-Country'!B:C,2,FALSE)</f>
        <v>ไทย</v>
      </c>
      <c r="L138">
        <f>VLOOKUP(MiniProject_Solution[[#This Row],[สินค้า]],'product cost'!A:B,2,FALSE)*MiniProject_Solution[[#This Row],[จำนวนชิ้น]]</f>
        <v>400</v>
      </c>
      <c r="M138">
        <f>MiniProject_Solution[[#This Row],[ยอดขาย]]-MiniProject_Solution[[#This Row],[ต้นทุน]]</f>
        <v>198</v>
      </c>
      <c r="N138">
        <f>MONTH(MiniProject_Solution[[#This Row],[วันที่]])</f>
        <v>8</v>
      </c>
      <c r="O138">
        <f>YEAR(MiniProject_Solution[[#This Row],[วันที่]])</f>
        <v>2018</v>
      </c>
      <c r="P138">
        <f>VLOOKUP(MiniProject_Solution[[#This Row],[ยอดขาย]],'Commission-solution'!$A$2:$C$6,3,TRUE)*MiniProject_Solution[[#This Row],[ยอดขาย]]</f>
        <v>29.900000000000002</v>
      </c>
      <c r="Q138" s="86" t="b">
        <f>WEEKDAY(MiniProject_Solution[[#This Row],[วันที่]],2)&gt;5</f>
        <v>0</v>
      </c>
    </row>
    <row r="139" spans="1:17">
      <c r="A139" t="s">
        <v>464</v>
      </c>
      <c r="B139" s="3">
        <v>43345</v>
      </c>
      <c r="C139" t="s">
        <v>71</v>
      </c>
      <c r="D139" t="s">
        <v>61</v>
      </c>
      <c r="E139" t="s">
        <v>62</v>
      </c>
      <c r="F139">
        <v>90</v>
      </c>
      <c r="G139">
        <v>4</v>
      </c>
      <c r="H139" t="s">
        <v>59</v>
      </c>
      <c r="I139">
        <f>MiniProject_Solution[[#This Row],[ราคาต่อชิ้น]]*MiniProject_Solution[[#This Row],[จำนวนชิ้น]]</f>
        <v>360</v>
      </c>
      <c r="J139" t="str">
        <f>IF(LEFT(VLOOKUP(MiniProject_Solution[[#This Row],[ผู้ขาย]],'Sales-Bio'!A:C,3,FALSE),3)="นาย","M","F")</f>
        <v>M</v>
      </c>
      <c r="K139" t="str">
        <f>VLOOKUP(TRIM(MiniProject_Solution[[#This Row],[ลูกค้า]]),'Customer-Country'!B:C,2,FALSE)</f>
        <v>ไทย</v>
      </c>
      <c r="L139">
        <f>VLOOKUP(MiniProject_Solution[[#This Row],[สินค้า]],'product cost'!A:B,2,FALSE)*MiniProject_Solution[[#This Row],[จำนวนชิ้น]]</f>
        <v>80</v>
      </c>
      <c r="M139">
        <f>MiniProject_Solution[[#This Row],[ยอดขาย]]-MiniProject_Solution[[#This Row],[ต้นทุน]]</f>
        <v>280</v>
      </c>
      <c r="N139">
        <f>MONTH(MiniProject_Solution[[#This Row],[วันที่]])</f>
        <v>9</v>
      </c>
      <c r="O139">
        <f>YEAR(MiniProject_Solution[[#This Row],[วันที่]])</f>
        <v>2018</v>
      </c>
      <c r="P139">
        <f>VLOOKUP(MiniProject_Solution[[#This Row],[ยอดขาย]],'Commission-solution'!$A$2:$C$6,3,TRUE)*MiniProject_Solution[[#This Row],[ยอดขาย]]</f>
        <v>10.799999999999999</v>
      </c>
      <c r="Q139" s="86" t="b">
        <f>WEEKDAY(MiniProject_Solution[[#This Row],[วันที่]],2)&gt;5</f>
        <v>1</v>
      </c>
    </row>
    <row r="140" spans="1:17">
      <c r="A140" t="s">
        <v>465</v>
      </c>
      <c r="B140" s="3">
        <v>43347</v>
      </c>
      <c r="C140" t="s">
        <v>79</v>
      </c>
      <c r="D140" t="s">
        <v>61</v>
      </c>
      <c r="E140" t="s">
        <v>62</v>
      </c>
      <c r="F140">
        <v>90</v>
      </c>
      <c r="G140">
        <v>4</v>
      </c>
      <c r="H140" t="s">
        <v>59</v>
      </c>
      <c r="I140">
        <f>MiniProject_Solution[[#This Row],[ราคาต่อชิ้น]]*MiniProject_Solution[[#This Row],[จำนวนชิ้น]]</f>
        <v>360</v>
      </c>
      <c r="J140" t="str">
        <f>IF(LEFT(VLOOKUP(MiniProject_Solution[[#This Row],[ผู้ขาย]],'Sales-Bio'!A:C,3,FALSE),3)="นาย","M","F")</f>
        <v>M</v>
      </c>
      <c r="K140" t="str">
        <f>VLOOKUP(TRIM(MiniProject_Solution[[#This Row],[ลูกค้า]]),'Customer-Country'!B:C,2,FALSE)</f>
        <v>ลาว</v>
      </c>
      <c r="L140">
        <f>VLOOKUP(MiniProject_Solution[[#This Row],[สินค้า]],'product cost'!A:B,2,FALSE)*MiniProject_Solution[[#This Row],[จำนวนชิ้น]]</f>
        <v>80</v>
      </c>
      <c r="M140">
        <f>MiniProject_Solution[[#This Row],[ยอดขาย]]-MiniProject_Solution[[#This Row],[ต้นทุน]]</f>
        <v>280</v>
      </c>
      <c r="N140">
        <f>MONTH(MiniProject_Solution[[#This Row],[วันที่]])</f>
        <v>9</v>
      </c>
      <c r="O140">
        <f>YEAR(MiniProject_Solution[[#This Row],[วันที่]])</f>
        <v>2018</v>
      </c>
      <c r="P140">
        <f>VLOOKUP(MiniProject_Solution[[#This Row],[ยอดขาย]],'Commission-solution'!$A$2:$C$6,3,TRUE)*MiniProject_Solution[[#This Row],[ยอดขาย]]</f>
        <v>10.799999999999999</v>
      </c>
      <c r="Q140" s="86" t="b">
        <f>WEEKDAY(MiniProject_Solution[[#This Row],[วันที่]],2)&gt;5</f>
        <v>0</v>
      </c>
    </row>
    <row r="141" spans="1:17">
      <c r="A141" t="s">
        <v>466</v>
      </c>
      <c r="B141" s="3">
        <v>43347</v>
      </c>
      <c r="C141" t="s">
        <v>75</v>
      </c>
      <c r="D141" t="s">
        <v>61</v>
      </c>
      <c r="E141" t="s">
        <v>76</v>
      </c>
      <c r="F141">
        <v>250</v>
      </c>
      <c r="G141">
        <v>2</v>
      </c>
      <c r="H141" t="s">
        <v>63</v>
      </c>
      <c r="I141">
        <f>MiniProject_Solution[[#This Row],[ราคาต่อชิ้น]]*MiniProject_Solution[[#This Row],[จำนวนชิ้น]]</f>
        <v>500</v>
      </c>
      <c r="J141" t="str">
        <f>IF(LEFT(VLOOKUP(MiniProject_Solution[[#This Row],[ผู้ขาย]],'Sales-Bio'!A:C,3,FALSE),3)="นาย","M","F")</f>
        <v>M</v>
      </c>
      <c r="K141" t="str">
        <f>VLOOKUP(TRIM(MiniProject_Solution[[#This Row],[ลูกค้า]]),'Customer-Country'!B:C,2,FALSE)</f>
        <v>ไทย</v>
      </c>
      <c r="L141">
        <f>VLOOKUP(MiniProject_Solution[[#This Row],[สินค้า]],'product cost'!A:B,2,FALSE)*MiniProject_Solution[[#This Row],[จำนวนชิ้น]]</f>
        <v>200</v>
      </c>
      <c r="M141">
        <f>MiniProject_Solution[[#This Row],[ยอดขาย]]-MiniProject_Solution[[#This Row],[ต้นทุน]]</f>
        <v>300</v>
      </c>
      <c r="N141">
        <f>MONTH(MiniProject_Solution[[#This Row],[วันที่]])</f>
        <v>9</v>
      </c>
      <c r="O141">
        <f>YEAR(MiniProject_Solution[[#This Row],[วันที่]])</f>
        <v>2018</v>
      </c>
      <c r="P141">
        <f>VLOOKUP(MiniProject_Solution[[#This Row],[ยอดขาย]],'Commission-solution'!$A$2:$C$6,3,TRUE)*MiniProject_Solution[[#This Row],[ยอดขาย]]</f>
        <v>25</v>
      </c>
      <c r="Q141" s="86" t="b">
        <f>WEEKDAY(MiniProject_Solution[[#This Row],[วันที่]],2)&gt;5</f>
        <v>0</v>
      </c>
    </row>
    <row r="142" spans="1:17">
      <c r="A142" t="s">
        <v>467</v>
      </c>
      <c r="B142" s="3">
        <v>43348</v>
      </c>
      <c r="C142" t="s">
        <v>77</v>
      </c>
      <c r="D142" t="s">
        <v>67</v>
      </c>
      <c r="E142" t="s">
        <v>62</v>
      </c>
      <c r="F142">
        <v>40</v>
      </c>
      <c r="G142">
        <v>3</v>
      </c>
      <c r="H142" t="s">
        <v>59</v>
      </c>
      <c r="I142">
        <f>MiniProject_Solution[[#This Row],[ราคาต่อชิ้น]]*MiniProject_Solution[[#This Row],[จำนวนชิ้น]]</f>
        <v>120</v>
      </c>
      <c r="J142" t="str">
        <f>IF(LEFT(VLOOKUP(MiniProject_Solution[[#This Row],[ผู้ขาย]],'Sales-Bio'!A:C,3,FALSE),3)="นาย","M","F")</f>
        <v>F</v>
      </c>
      <c r="K142" t="str">
        <f>VLOOKUP(TRIM(MiniProject_Solution[[#This Row],[ลูกค้า]]),'Customer-Country'!B:C,2,FALSE)</f>
        <v>เวียดนาม</v>
      </c>
      <c r="L142">
        <f>VLOOKUP(MiniProject_Solution[[#This Row],[สินค้า]],'product cost'!A:B,2,FALSE)*MiniProject_Solution[[#This Row],[จำนวนชิ้น]]</f>
        <v>60</v>
      </c>
      <c r="M142">
        <f>MiniProject_Solution[[#This Row],[ยอดขาย]]-MiniProject_Solution[[#This Row],[ต้นทุน]]</f>
        <v>60</v>
      </c>
      <c r="N142">
        <f>MONTH(MiniProject_Solution[[#This Row],[วันที่]])</f>
        <v>9</v>
      </c>
      <c r="O142">
        <f>YEAR(MiniProject_Solution[[#This Row],[วันที่]])</f>
        <v>2018</v>
      </c>
      <c r="P142">
        <f>VLOOKUP(MiniProject_Solution[[#This Row],[ยอดขาย]],'Commission-solution'!$A$2:$C$6,3,TRUE)*MiniProject_Solution[[#This Row],[ยอดขาย]]</f>
        <v>0</v>
      </c>
      <c r="Q142" s="86" t="b">
        <f>WEEKDAY(MiniProject_Solution[[#This Row],[วันที่]],2)&gt;5</f>
        <v>0</v>
      </c>
    </row>
    <row r="143" spans="1:17">
      <c r="A143" t="s">
        <v>468</v>
      </c>
      <c r="B143" s="3">
        <v>43348</v>
      </c>
      <c r="C143" t="s">
        <v>64</v>
      </c>
      <c r="D143" t="s">
        <v>61</v>
      </c>
      <c r="E143" t="s">
        <v>14</v>
      </c>
      <c r="F143">
        <v>190</v>
      </c>
      <c r="G143">
        <v>2</v>
      </c>
      <c r="H143" t="s">
        <v>63</v>
      </c>
      <c r="I143">
        <f>MiniProject_Solution[[#This Row],[ราคาต่อชิ้น]]*MiniProject_Solution[[#This Row],[จำนวนชิ้น]]</f>
        <v>380</v>
      </c>
      <c r="J143" t="str">
        <f>IF(LEFT(VLOOKUP(MiniProject_Solution[[#This Row],[ผู้ขาย]],'Sales-Bio'!A:C,3,FALSE),3)="นาย","M","F")</f>
        <v>M</v>
      </c>
      <c r="K143" t="str">
        <f>VLOOKUP(TRIM(MiniProject_Solution[[#This Row],[ลูกค้า]]),'Customer-Country'!B:C,2,FALSE)</f>
        <v>ไทย</v>
      </c>
      <c r="L143">
        <f>VLOOKUP(MiniProject_Solution[[#This Row],[สินค้า]],'product cost'!A:B,2,FALSE)*MiniProject_Solution[[#This Row],[จำนวนชิ้น]]</f>
        <v>300</v>
      </c>
      <c r="M143">
        <f>MiniProject_Solution[[#This Row],[ยอดขาย]]-MiniProject_Solution[[#This Row],[ต้นทุน]]</f>
        <v>80</v>
      </c>
      <c r="N143">
        <f>MONTH(MiniProject_Solution[[#This Row],[วันที่]])</f>
        <v>9</v>
      </c>
      <c r="O143">
        <f>YEAR(MiniProject_Solution[[#This Row],[วันที่]])</f>
        <v>2018</v>
      </c>
      <c r="P143">
        <f>VLOOKUP(MiniProject_Solution[[#This Row],[ยอดขาย]],'Commission-solution'!$A$2:$C$6,3,TRUE)*MiniProject_Solution[[#This Row],[ยอดขาย]]</f>
        <v>11.4</v>
      </c>
      <c r="Q143" s="86" t="b">
        <f>WEEKDAY(MiniProject_Solution[[#This Row],[วันที่]],2)&gt;5</f>
        <v>0</v>
      </c>
    </row>
    <row r="144" spans="1:17">
      <c r="A144" t="s">
        <v>469</v>
      </c>
      <c r="B144" s="3">
        <v>43351</v>
      </c>
      <c r="C144" t="s">
        <v>78</v>
      </c>
      <c r="D144" t="s">
        <v>57</v>
      </c>
      <c r="E144" t="s">
        <v>76</v>
      </c>
      <c r="F144">
        <v>250</v>
      </c>
      <c r="G144">
        <v>3</v>
      </c>
      <c r="H144" t="s">
        <v>63</v>
      </c>
      <c r="I144">
        <f>MiniProject_Solution[[#This Row],[ราคาต่อชิ้น]]*MiniProject_Solution[[#This Row],[จำนวนชิ้น]]</f>
        <v>750</v>
      </c>
      <c r="J144" t="str">
        <f>IF(LEFT(VLOOKUP(MiniProject_Solution[[#This Row],[ผู้ขาย]],'Sales-Bio'!A:C,3,FALSE),3)="นาย","M","F")</f>
        <v>F</v>
      </c>
      <c r="K144" t="str">
        <f>VLOOKUP(TRIM(MiniProject_Solution[[#This Row],[ลูกค้า]]),'Customer-Country'!B:C,2,FALSE)</f>
        <v>พม่า</v>
      </c>
      <c r="L144">
        <f>VLOOKUP(MiniProject_Solution[[#This Row],[สินค้า]],'product cost'!A:B,2,FALSE)*MiniProject_Solution[[#This Row],[จำนวนชิ้น]]</f>
        <v>300</v>
      </c>
      <c r="M144">
        <f>MiniProject_Solution[[#This Row],[ยอดขาย]]-MiniProject_Solution[[#This Row],[ต้นทุน]]</f>
        <v>450</v>
      </c>
      <c r="N144">
        <f>MONTH(MiniProject_Solution[[#This Row],[วันที่]])</f>
        <v>9</v>
      </c>
      <c r="O144">
        <f>YEAR(MiniProject_Solution[[#This Row],[วันที่]])</f>
        <v>2018</v>
      </c>
      <c r="P144">
        <f>VLOOKUP(MiniProject_Solution[[#This Row],[ยอดขาย]],'Commission-solution'!$A$2:$C$6,3,TRUE)*MiniProject_Solution[[#This Row],[ยอดขาย]]</f>
        <v>52.500000000000007</v>
      </c>
      <c r="Q144" s="86" t="b">
        <f>WEEKDAY(MiniProject_Solution[[#This Row],[วันที่]],2)&gt;5</f>
        <v>1</v>
      </c>
    </row>
    <row r="145" spans="1:17">
      <c r="A145" t="s">
        <v>470</v>
      </c>
      <c r="B145" s="3">
        <v>43352</v>
      </c>
      <c r="C145" t="s">
        <v>64</v>
      </c>
      <c r="D145" t="s">
        <v>61</v>
      </c>
      <c r="E145" t="s">
        <v>14</v>
      </c>
      <c r="F145">
        <v>300</v>
      </c>
      <c r="G145">
        <v>1</v>
      </c>
      <c r="H145" t="s">
        <v>63</v>
      </c>
      <c r="I145">
        <f>MiniProject_Solution[[#This Row],[ราคาต่อชิ้น]]*MiniProject_Solution[[#This Row],[จำนวนชิ้น]]</f>
        <v>300</v>
      </c>
      <c r="J145" t="str">
        <f>IF(LEFT(VLOOKUP(MiniProject_Solution[[#This Row],[ผู้ขาย]],'Sales-Bio'!A:C,3,FALSE),3)="นาย","M","F")</f>
        <v>M</v>
      </c>
      <c r="K145" t="str">
        <f>VLOOKUP(TRIM(MiniProject_Solution[[#This Row],[ลูกค้า]]),'Customer-Country'!B:C,2,FALSE)</f>
        <v>ไทย</v>
      </c>
      <c r="L145">
        <f>VLOOKUP(MiniProject_Solution[[#This Row],[สินค้า]],'product cost'!A:B,2,FALSE)*MiniProject_Solution[[#This Row],[จำนวนชิ้น]]</f>
        <v>150</v>
      </c>
      <c r="M145">
        <f>MiniProject_Solution[[#This Row],[ยอดขาย]]-MiniProject_Solution[[#This Row],[ต้นทุน]]</f>
        <v>150</v>
      </c>
      <c r="N145">
        <f>MONTH(MiniProject_Solution[[#This Row],[วันที่]])</f>
        <v>9</v>
      </c>
      <c r="O145">
        <f>YEAR(MiniProject_Solution[[#This Row],[วันที่]])</f>
        <v>2018</v>
      </c>
      <c r="P145">
        <f>VLOOKUP(MiniProject_Solution[[#This Row],[ยอดขาย]],'Commission-solution'!$A$2:$C$6,3,TRUE)*MiniProject_Solution[[#This Row],[ยอดขาย]]</f>
        <v>9</v>
      </c>
      <c r="Q145" s="86" t="b">
        <f>WEEKDAY(MiniProject_Solution[[#This Row],[วันที่]],2)&gt;5</f>
        <v>1</v>
      </c>
    </row>
    <row r="146" spans="1:17">
      <c r="A146" t="s">
        <v>471</v>
      </c>
      <c r="B146" s="3">
        <v>43354</v>
      </c>
      <c r="C146" t="s">
        <v>79</v>
      </c>
      <c r="D146" t="s">
        <v>67</v>
      </c>
      <c r="E146" t="s">
        <v>14</v>
      </c>
      <c r="F146">
        <v>300</v>
      </c>
      <c r="G146">
        <v>1</v>
      </c>
      <c r="H146" t="s">
        <v>63</v>
      </c>
      <c r="I146">
        <f>MiniProject_Solution[[#This Row],[ราคาต่อชิ้น]]*MiniProject_Solution[[#This Row],[จำนวนชิ้น]]</f>
        <v>300</v>
      </c>
      <c r="J146" t="str">
        <f>IF(LEFT(VLOOKUP(MiniProject_Solution[[#This Row],[ผู้ขาย]],'Sales-Bio'!A:C,3,FALSE),3)="นาย","M","F")</f>
        <v>F</v>
      </c>
      <c r="K146" t="str">
        <f>VLOOKUP(TRIM(MiniProject_Solution[[#This Row],[ลูกค้า]]),'Customer-Country'!B:C,2,FALSE)</f>
        <v>ลาว</v>
      </c>
      <c r="L146">
        <f>VLOOKUP(MiniProject_Solution[[#This Row],[สินค้า]],'product cost'!A:B,2,FALSE)*MiniProject_Solution[[#This Row],[จำนวนชิ้น]]</f>
        <v>150</v>
      </c>
      <c r="M146">
        <f>MiniProject_Solution[[#This Row],[ยอดขาย]]-MiniProject_Solution[[#This Row],[ต้นทุน]]</f>
        <v>150</v>
      </c>
      <c r="N146">
        <f>MONTH(MiniProject_Solution[[#This Row],[วันที่]])</f>
        <v>9</v>
      </c>
      <c r="O146">
        <f>YEAR(MiniProject_Solution[[#This Row],[วันที่]])</f>
        <v>2018</v>
      </c>
      <c r="P146">
        <f>VLOOKUP(MiniProject_Solution[[#This Row],[ยอดขาย]],'Commission-solution'!$A$2:$C$6,3,TRUE)*MiniProject_Solution[[#This Row],[ยอดขาย]]</f>
        <v>9</v>
      </c>
      <c r="Q146" s="86" t="b">
        <f>WEEKDAY(MiniProject_Solution[[#This Row],[วันที่]],2)&gt;5</f>
        <v>0</v>
      </c>
    </row>
    <row r="147" spans="1:17">
      <c r="A147" t="s">
        <v>472</v>
      </c>
      <c r="B147" s="3">
        <v>43354</v>
      </c>
      <c r="C147" t="s">
        <v>71</v>
      </c>
      <c r="D147" t="s">
        <v>61</v>
      </c>
      <c r="E147" t="s">
        <v>76</v>
      </c>
      <c r="F147">
        <v>250</v>
      </c>
      <c r="G147">
        <v>2</v>
      </c>
      <c r="H147" t="s">
        <v>63</v>
      </c>
      <c r="I147">
        <f>MiniProject_Solution[[#This Row],[ราคาต่อชิ้น]]*MiniProject_Solution[[#This Row],[จำนวนชิ้น]]</f>
        <v>500</v>
      </c>
      <c r="J147" t="str">
        <f>IF(LEFT(VLOOKUP(MiniProject_Solution[[#This Row],[ผู้ขาย]],'Sales-Bio'!A:C,3,FALSE),3)="นาย","M","F")</f>
        <v>M</v>
      </c>
      <c r="K147" t="str">
        <f>VLOOKUP(TRIM(MiniProject_Solution[[#This Row],[ลูกค้า]]),'Customer-Country'!B:C,2,FALSE)</f>
        <v>ไทย</v>
      </c>
      <c r="L147">
        <f>VLOOKUP(MiniProject_Solution[[#This Row],[สินค้า]],'product cost'!A:B,2,FALSE)*MiniProject_Solution[[#This Row],[จำนวนชิ้น]]</f>
        <v>200</v>
      </c>
      <c r="M147">
        <f>MiniProject_Solution[[#This Row],[ยอดขาย]]-MiniProject_Solution[[#This Row],[ต้นทุน]]</f>
        <v>300</v>
      </c>
      <c r="N147">
        <f>MONTH(MiniProject_Solution[[#This Row],[วันที่]])</f>
        <v>9</v>
      </c>
      <c r="O147">
        <f>YEAR(MiniProject_Solution[[#This Row],[วันที่]])</f>
        <v>2018</v>
      </c>
      <c r="P147">
        <f>VLOOKUP(MiniProject_Solution[[#This Row],[ยอดขาย]],'Commission-solution'!$A$2:$C$6,3,TRUE)*MiniProject_Solution[[#This Row],[ยอดขาย]]</f>
        <v>25</v>
      </c>
      <c r="Q147" s="86" t="b">
        <f>WEEKDAY(MiniProject_Solution[[#This Row],[วันที่]],2)&gt;5</f>
        <v>0</v>
      </c>
    </row>
    <row r="148" spans="1:17">
      <c r="A148" t="s">
        <v>473</v>
      </c>
      <c r="B148" s="3">
        <v>43354</v>
      </c>
      <c r="C148" t="s">
        <v>74</v>
      </c>
      <c r="D148" t="s">
        <v>67</v>
      </c>
      <c r="E148" t="s">
        <v>62</v>
      </c>
      <c r="F148">
        <v>40</v>
      </c>
      <c r="G148">
        <v>4</v>
      </c>
      <c r="H148" t="s">
        <v>63</v>
      </c>
      <c r="I148">
        <f>MiniProject_Solution[[#This Row],[ราคาต่อชิ้น]]*MiniProject_Solution[[#This Row],[จำนวนชิ้น]]</f>
        <v>160</v>
      </c>
      <c r="J148" t="str">
        <f>IF(LEFT(VLOOKUP(MiniProject_Solution[[#This Row],[ผู้ขาย]],'Sales-Bio'!A:C,3,FALSE),3)="นาย","M","F")</f>
        <v>F</v>
      </c>
      <c r="K148" t="str">
        <f>VLOOKUP(TRIM(MiniProject_Solution[[#This Row],[ลูกค้า]]),'Customer-Country'!B:C,2,FALSE)</f>
        <v>มาเลเซีย</v>
      </c>
      <c r="L148">
        <f>VLOOKUP(MiniProject_Solution[[#This Row],[สินค้า]],'product cost'!A:B,2,FALSE)*MiniProject_Solution[[#This Row],[จำนวนชิ้น]]</f>
        <v>80</v>
      </c>
      <c r="M148">
        <f>MiniProject_Solution[[#This Row],[ยอดขาย]]-MiniProject_Solution[[#This Row],[ต้นทุน]]</f>
        <v>80</v>
      </c>
      <c r="N148">
        <f>MONTH(MiniProject_Solution[[#This Row],[วันที่]])</f>
        <v>9</v>
      </c>
      <c r="O148">
        <f>YEAR(MiniProject_Solution[[#This Row],[วันที่]])</f>
        <v>2018</v>
      </c>
      <c r="P148">
        <f>VLOOKUP(MiniProject_Solution[[#This Row],[ยอดขาย]],'Commission-solution'!$A$2:$C$6,3,TRUE)*MiniProject_Solution[[#This Row],[ยอดขาย]]</f>
        <v>0</v>
      </c>
      <c r="Q148" s="86" t="b">
        <f>WEEKDAY(MiniProject_Solution[[#This Row],[วันที่]],2)&gt;5</f>
        <v>0</v>
      </c>
    </row>
    <row r="149" spans="1:17">
      <c r="A149" t="s">
        <v>474</v>
      </c>
      <c r="B149" s="3">
        <v>43355</v>
      </c>
      <c r="C149" t="s">
        <v>68</v>
      </c>
      <c r="D149" t="s">
        <v>69</v>
      </c>
      <c r="E149" t="s">
        <v>62</v>
      </c>
      <c r="F149">
        <v>40</v>
      </c>
      <c r="G149">
        <v>3</v>
      </c>
      <c r="H149" t="s">
        <v>59</v>
      </c>
      <c r="I149">
        <f>MiniProject_Solution[[#This Row],[ราคาต่อชิ้น]]*MiniProject_Solution[[#This Row],[จำนวนชิ้น]]</f>
        <v>120</v>
      </c>
      <c r="J149" t="str">
        <f>IF(LEFT(VLOOKUP(MiniProject_Solution[[#This Row],[ผู้ขาย]],'Sales-Bio'!A:C,3,FALSE),3)="นาย","M","F")</f>
        <v>M</v>
      </c>
      <c r="K149" t="str">
        <f>VLOOKUP(TRIM(MiniProject_Solution[[#This Row],[ลูกค้า]]),'Customer-Country'!B:C,2,FALSE)</f>
        <v>ไทย</v>
      </c>
      <c r="L149">
        <f>VLOOKUP(MiniProject_Solution[[#This Row],[สินค้า]],'product cost'!A:B,2,FALSE)*MiniProject_Solution[[#This Row],[จำนวนชิ้น]]</f>
        <v>60</v>
      </c>
      <c r="M149">
        <f>MiniProject_Solution[[#This Row],[ยอดขาย]]-MiniProject_Solution[[#This Row],[ต้นทุน]]</f>
        <v>60</v>
      </c>
      <c r="N149">
        <f>MONTH(MiniProject_Solution[[#This Row],[วันที่]])</f>
        <v>9</v>
      </c>
      <c r="O149">
        <f>YEAR(MiniProject_Solution[[#This Row],[วันที่]])</f>
        <v>2018</v>
      </c>
      <c r="P149">
        <f>VLOOKUP(MiniProject_Solution[[#This Row],[ยอดขาย]],'Commission-solution'!$A$2:$C$6,3,TRUE)*MiniProject_Solution[[#This Row],[ยอดขาย]]</f>
        <v>0</v>
      </c>
      <c r="Q149" s="86" t="b">
        <f>WEEKDAY(MiniProject_Solution[[#This Row],[วันที่]],2)&gt;5</f>
        <v>0</v>
      </c>
    </row>
    <row r="150" spans="1:17">
      <c r="A150" t="s">
        <v>475</v>
      </c>
      <c r="B150" s="3">
        <v>43356</v>
      </c>
      <c r="C150" t="s">
        <v>77</v>
      </c>
      <c r="D150" t="s">
        <v>57</v>
      </c>
      <c r="E150" t="s">
        <v>14</v>
      </c>
      <c r="F150">
        <v>300</v>
      </c>
      <c r="G150">
        <v>1</v>
      </c>
      <c r="H150" t="s">
        <v>59</v>
      </c>
      <c r="I150">
        <f>MiniProject_Solution[[#This Row],[ราคาต่อชิ้น]]*MiniProject_Solution[[#This Row],[จำนวนชิ้น]]</f>
        <v>300</v>
      </c>
      <c r="J150" t="str">
        <f>IF(LEFT(VLOOKUP(MiniProject_Solution[[#This Row],[ผู้ขาย]],'Sales-Bio'!A:C,3,FALSE),3)="นาย","M","F")</f>
        <v>F</v>
      </c>
      <c r="K150" t="str">
        <f>VLOOKUP(TRIM(MiniProject_Solution[[#This Row],[ลูกค้า]]),'Customer-Country'!B:C,2,FALSE)</f>
        <v>เวียดนาม</v>
      </c>
      <c r="L150">
        <f>VLOOKUP(MiniProject_Solution[[#This Row],[สินค้า]],'product cost'!A:B,2,FALSE)*MiniProject_Solution[[#This Row],[จำนวนชิ้น]]</f>
        <v>150</v>
      </c>
      <c r="M150">
        <f>MiniProject_Solution[[#This Row],[ยอดขาย]]-MiniProject_Solution[[#This Row],[ต้นทุน]]</f>
        <v>150</v>
      </c>
      <c r="N150">
        <f>MONTH(MiniProject_Solution[[#This Row],[วันที่]])</f>
        <v>9</v>
      </c>
      <c r="O150">
        <f>YEAR(MiniProject_Solution[[#This Row],[วันที่]])</f>
        <v>2018</v>
      </c>
      <c r="P150">
        <f>VLOOKUP(MiniProject_Solution[[#This Row],[ยอดขาย]],'Commission-solution'!$A$2:$C$6,3,TRUE)*MiniProject_Solution[[#This Row],[ยอดขาย]]</f>
        <v>9</v>
      </c>
      <c r="Q150" s="86" t="b">
        <f>WEEKDAY(MiniProject_Solution[[#This Row],[วันที่]],2)&gt;5</f>
        <v>0</v>
      </c>
    </row>
    <row r="151" spans="1:17">
      <c r="A151" t="s">
        <v>476</v>
      </c>
      <c r="B151" s="3">
        <v>43356</v>
      </c>
      <c r="C151" t="s">
        <v>74</v>
      </c>
      <c r="D151" t="s">
        <v>67</v>
      </c>
      <c r="E151" t="s">
        <v>58</v>
      </c>
      <c r="F151">
        <v>499</v>
      </c>
      <c r="G151">
        <v>2</v>
      </c>
      <c r="H151" t="s">
        <v>59</v>
      </c>
      <c r="I151">
        <f>MiniProject_Solution[[#This Row],[ราคาต่อชิ้น]]*MiniProject_Solution[[#This Row],[จำนวนชิ้น]]</f>
        <v>998</v>
      </c>
      <c r="J151" t="str">
        <f>IF(LEFT(VLOOKUP(MiniProject_Solution[[#This Row],[ผู้ขาย]],'Sales-Bio'!A:C,3,FALSE),3)="นาย","M","F")</f>
        <v>F</v>
      </c>
      <c r="K151" t="str">
        <f>VLOOKUP(TRIM(MiniProject_Solution[[#This Row],[ลูกค้า]]),'Customer-Country'!B:C,2,FALSE)</f>
        <v>มาเลเซีย</v>
      </c>
      <c r="L151">
        <f>VLOOKUP(MiniProject_Solution[[#This Row],[สินค้า]],'product cost'!A:B,2,FALSE)*MiniProject_Solution[[#This Row],[จำนวนชิ้น]]</f>
        <v>400</v>
      </c>
      <c r="M151">
        <f>MiniProject_Solution[[#This Row],[ยอดขาย]]-MiniProject_Solution[[#This Row],[ต้นทุน]]</f>
        <v>598</v>
      </c>
      <c r="N151">
        <f>MONTH(MiniProject_Solution[[#This Row],[วันที่]])</f>
        <v>9</v>
      </c>
      <c r="O151">
        <f>YEAR(MiniProject_Solution[[#This Row],[วันที่]])</f>
        <v>2018</v>
      </c>
      <c r="P151">
        <f>VLOOKUP(MiniProject_Solution[[#This Row],[ยอดขาย]],'Commission-solution'!$A$2:$C$6,3,TRUE)*MiniProject_Solution[[#This Row],[ยอดขาย]]</f>
        <v>69.860000000000014</v>
      </c>
      <c r="Q151" s="86" t="b">
        <f>WEEKDAY(MiniProject_Solution[[#This Row],[วันที่]],2)&gt;5</f>
        <v>0</v>
      </c>
    </row>
    <row r="152" spans="1:17">
      <c r="A152" t="s">
        <v>477</v>
      </c>
      <c r="B152" s="3">
        <v>43361</v>
      </c>
      <c r="C152" t="s">
        <v>78</v>
      </c>
      <c r="D152" t="s">
        <v>57</v>
      </c>
      <c r="E152" t="s">
        <v>76</v>
      </c>
      <c r="F152">
        <v>190</v>
      </c>
      <c r="G152">
        <v>2</v>
      </c>
      <c r="H152" t="s">
        <v>63</v>
      </c>
      <c r="I152">
        <f>MiniProject_Solution[[#This Row],[ราคาต่อชิ้น]]*MiniProject_Solution[[#This Row],[จำนวนชิ้น]]</f>
        <v>380</v>
      </c>
      <c r="J152" t="str">
        <f>IF(LEFT(VLOOKUP(MiniProject_Solution[[#This Row],[ผู้ขาย]],'Sales-Bio'!A:C,3,FALSE),3)="นาย","M","F")</f>
        <v>F</v>
      </c>
      <c r="K152" t="str">
        <f>VLOOKUP(TRIM(MiniProject_Solution[[#This Row],[ลูกค้า]]),'Customer-Country'!B:C,2,FALSE)</f>
        <v>พม่า</v>
      </c>
      <c r="L152">
        <f>VLOOKUP(MiniProject_Solution[[#This Row],[สินค้า]],'product cost'!A:B,2,FALSE)*MiniProject_Solution[[#This Row],[จำนวนชิ้น]]</f>
        <v>200</v>
      </c>
      <c r="M152">
        <f>MiniProject_Solution[[#This Row],[ยอดขาย]]-MiniProject_Solution[[#This Row],[ต้นทุน]]</f>
        <v>180</v>
      </c>
      <c r="N152">
        <f>MONTH(MiniProject_Solution[[#This Row],[วันที่]])</f>
        <v>9</v>
      </c>
      <c r="O152">
        <f>YEAR(MiniProject_Solution[[#This Row],[วันที่]])</f>
        <v>2018</v>
      </c>
      <c r="P152">
        <f>VLOOKUP(MiniProject_Solution[[#This Row],[ยอดขาย]],'Commission-solution'!$A$2:$C$6,3,TRUE)*MiniProject_Solution[[#This Row],[ยอดขาย]]</f>
        <v>11.4</v>
      </c>
      <c r="Q152" s="86" t="b">
        <f>WEEKDAY(MiniProject_Solution[[#This Row],[วันที่]],2)&gt;5</f>
        <v>0</v>
      </c>
    </row>
    <row r="153" spans="1:17">
      <c r="A153" t="s">
        <v>478</v>
      </c>
      <c r="B153" s="3">
        <v>43365</v>
      </c>
      <c r="C153" t="s">
        <v>70</v>
      </c>
      <c r="D153" t="s">
        <v>67</v>
      </c>
      <c r="E153" t="s">
        <v>62</v>
      </c>
      <c r="F153">
        <v>40</v>
      </c>
      <c r="G153">
        <v>6</v>
      </c>
      <c r="H153" t="s">
        <v>59</v>
      </c>
      <c r="I153">
        <f>MiniProject_Solution[[#This Row],[ราคาต่อชิ้น]]*MiniProject_Solution[[#This Row],[จำนวนชิ้น]]</f>
        <v>240</v>
      </c>
      <c r="J153" t="str">
        <f>IF(LEFT(VLOOKUP(MiniProject_Solution[[#This Row],[ผู้ขาย]],'Sales-Bio'!A:C,3,FALSE),3)="นาย","M","F")</f>
        <v>F</v>
      </c>
      <c r="K153" t="str">
        <f>VLOOKUP(TRIM(MiniProject_Solution[[#This Row],[ลูกค้า]]),'Customer-Country'!B:C,2,FALSE)</f>
        <v>ไทย</v>
      </c>
      <c r="L153">
        <f>VLOOKUP(MiniProject_Solution[[#This Row],[สินค้า]],'product cost'!A:B,2,FALSE)*MiniProject_Solution[[#This Row],[จำนวนชิ้น]]</f>
        <v>120</v>
      </c>
      <c r="M153">
        <f>MiniProject_Solution[[#This Row],[ยอดขาย]]-MiniProject_Solution[[#This Row],[ต้นทุน]]</f>
        <v>120</v>
      </c>
      <c r="N153">
        <f>MONTH(MiniProject_Solution[[#This Row],[วันที่]])</f>
        <v>9</v>
      </c>
      <c r="O153">
        <f>YEAR(MiniProject_Solution[[#This Row],[วันที่]])</f>
        <v>2018</v>
      </c>
      <c r="P153">
        <f>VLOOKUP(MiniProject_Solution[[#This Row],[ยอดขาย]],'Commission-solution'!$A$2:$C$6,3,TRUE)*MiniProject_Solution[[#This Row],[ยอดขาย]]</f>
        <v>7.1999999999999993</v>
      </c>
      <c r="Q153" s="86" t="b">
        <f>WEEKDAY(MiniProject_Solution[[#This Row],[วันที่]],2)&gt;5</f>
        <v>1</v>
      </c>
    </row>
    <row r="154" spans="1:17">
      <c r="A154" t="s">
        <v>479</v>
      </c>
      <c r="B154" s="3">
        <v>43365</v>
      </c>
      <c r="C154" t="s">
        <v>71</v>
      </c>
      <c r="D154" t="s">
        <v>61</v>
      </c>
      <c r="E154" t="s">
        <v>58</v>
      </c>
      <c r="F154">
        <v>299</v>
      </c>
      <c r="G154">
        <v>2</v>
      </c>
      <c r="H154" t="s">
        <v>59</v>
      </c>
      <c r="I154">
        <f>MiniProject_Solution[[#This Row],[ราคาต่อชิ้น]]*MiniProject_Solution[[#This Row],[จำนวนชิ้น]]</f>
        <v>598</v>
      </c>
      <c r="J154" t="str">
        <f>IF(LEFT(VLOOKUP(MiniProject_Solution[[#This Row],[ผู้ขาย]],'Sales-Bio'!A:C,3,FALSE),3)="นาย","M","F")</f>
        <v>M</v>
      </c>
      <c r="K154" t="str">
        <f>VLOOKUP(TRIM(MiniProject_Solution[[#This Row],[ลูกค้า]]),'Customer-Country'!B:C,2,FALSE)</f>
        <v>ไทย</v>
      </c>
      <c r="L154">
        <f>VLOOKUP(MiniProject_Solution[[#This Row],[สินค้า]],'product cost'!A:B,2,FALSE)*MiniProject_Solution[[#This Row],[จำนวนชิ้น]]</f>
        <v>400</v>
      </c>
      <c r="M154">
        <f>MiniProject_Solution[[#This Row],[ยอดขาย]]-MiniProject_Solution[[#This Row],[ต้นทุน]]</f>
        <v>198</v>
      </c>
      <c r="N154">
        <f>MONTH(MiniProject_Solution[[#This Row],[วันที่]])</f>
        <v>9</v>
      </c>
      <c r="O154">
        <f>YEAR(MiniProject_Solution[[#This Row],[วันที่]])</f>
        <v>2018</v>
      </c>
      <c r="P154">
        <f>VLOOKUP(MiniProject_Solution[[#This Row],[ยอดขาย]],'Commission-solution'!$A$2:$C$6,3,TRUE)*MiniProject_Solution[[#This Row],[ยอดขาย]]</f>
        <v>29.900000000000002</v>
      </c>
      <c r="Q154" s="86" t="b">
        <f>WEEKDAY(MiniProject_Solution[[#This Row],[วันที่]],2)&gt;5</f>
        <v>1</v>
      </c>
    </row>
    <row r="155" spans="1:17">
      <c r="A155" t="s">
        <v>480</v>
      </c>
      <c r="B155" s="3">
        <v>43366</v>
      </c>
      <c r="C155" t="s">
        <v>75</v>
      </c>
      <c r="D155" t="s">
        <v>61</v>
      </c>
      <c r="E155" t="s">
        <v>76</v>
      </c>
      <c r="F155">
        <v>190</v>
      </c>
      <c r="G155">
        <v>3</v>
      </c>
      <c r="H155" t="s">
        <v>63</v>
      </c>
      <c r="I155">
        <f>MiniProject_Solution[[#This Row],[ราคาต่อชิ้น]]*MiniProject_Solution[[#This Row],[จำนวนชิ้น]]</f>
        <v>570</v>
      </c>
      <c r="J155" t="str">
        <f>IF(LEFT(VLOOKUP(MiniProject_Solution[[#This Row],[ผู้ขาย]],'Sales-Bio'!A:C,3,FALSE),3)="นาย","M","F")</f>
        <v>M</v>
      </c>
      <c r="K155" t="str">
        <f>VLOOKUP(TRIM(MiniProject_Solution[[#This Row],[ลูกค้า]]),'Customer-Country'!B:C,2,FALSE)</f>
        <v>ไทย</v>
      </c>
      <c r="L155">
        <f>VLOOKUP(MiniProject_Solution[[#This Row],[สินค้า]],'product cost'!A:B,2,FALSE)*MiniProject_Solution[[#This Row],[จำนวนชิ้น]]</f>
        <v>300</v>
      </c>
      <c r="M155">
        <f>MiniProject_Solution[[#This Row],[ยอดขาย]]-MiniProject_Solution[[#This Row],[ต้นทุน]]</f>
        <v>270</v>
      </c>
      <c r="N155">
        <f>MONTH(MiniProject_Solution[[#This Row],[วันที่]])</f>
        <v>9</v>
      </c>
      <c r="O155">
        <f>YEAR(MiniProject_Solution[[#This Row],[วันที่]])</f>
        <v>2018</v>
      </c>
      <c r="P155">
        <f>VLOOKUP(MiniProject_Solution[[#This Row],[ยอดขาย]],'Commission-solution'!$A$2:$C$6,3,TRUE)*MiniProject_Solution[[#This Row],[ยอดขาย]]</f>
        <v>28.5</v>
      </c>
      <c r="Q155" s="86" t="b">
        <f>WEEKDAY(MiniProject_Solution[[#This Row],[วันที่]],2)&gt;5</f>
        <v>1</v>
      </c>
    </row>
    <row r="156" spans="1:17">
      <c r="A156" t="s">
        <v>481</v>
      </c>
      <c r="B156" s="3">
        <v>43370</v>
      </c>
      <c r="C156" t="s">
        <v>77</v>
      </c>
      <c r="D156" t="s">
        <v>57</v>
      </c>
      <c r="E156" t="s">
        <v>14</v>
      </c>
      <c r="F156">
        <v>300</v>
      </c>
      <c r="G156">
        <v>2</v>
      </c>
      <c r="H156" t="s">
        <v>59</v>
      </c>
      <c r="I156">
        <f>MiniProject_Solution[[#This Row],[ราคาต่อชิ้น]]*MiniProject_Solution[[#This Row],[จำนวนชิ้น]]</f>
        <v>600</v>
      </c>
      <c r="J156" t="str">
        <f>IF(LEFT(VLOOKUP(MiniProject_Solution[[#This Row],[ผู้ขาย]],'Sales-Bio'!A:C,3,FALSE),3)="นาย","M","F")</f>
        <v>F</v>
      </c>
      <c r="K156" t="str">
        <f>VLOOKUP(TRIM(MiniProject_Solution[[#This Row],[ลูกค้า]]),'Customer-Country'!B:C,2,FALSE)</f>
        <v>เวียดนาม</v>
      </c>
      <c r="L156">
        <f>VLOOKUP(MiniProject_Solution[[#This Row],[สินค้า]],'product cost'!A:B,2,FALSE)*MiniProject_Solution[[#This Row],[จำนวนชิ้น]]</f>
        <v>300</v>
      </c>
      <c r="M156">
        <f>MiniProject_Solution[[#This Row],[ยอดขาย]]-MiniProject_Solution[[#This Row],[ต้นทุน]]</f>
        <v>300</v>
      </c>
      <c r="N156">
        <f>MONTH(MiniProject_Solution[[#This Row],[วันที่]])</f>
        <v>9</v>
      </c>
      <c r="O156">
        <f>YEAR(MiniProject_Solution[[#This Row],[วันที่]])</f>
        <v>2018</v>
      </c>
      <c r="P156">
        <f>VLOOKUP(MiniProject_Solution[[#This Row],[ยอดขาย]],'Commission-solution'!$A$2:$C$6,3,TRUE)*MiniProject_Solution[[#This Row],[ยอดขาย]]</f>
        <v>30</v>
      </c>
      <c r="Q156" s="86" t="b">
        <f>WEEKDAY(MiniProject_Solution[[#This Row],[วันที่]],2)&gt;5</f>
        <v>0</v>
      </c>
    </row>
    <row r="157" spans="1:17">
      <c r="A157" t="s">
        <v>482</v>
      </c>
      <c r="B157" s="3">
        <v>43372</v>
      </c>
      <c r="C157" t="s">
        <v>78</v>
      </c>
      <c r="D157" t="s">
        <v>57</v>
      </c>
      <c r="E157" t="s">
        <v>14</v>
      </c>
      <c r="F157">
        <v>250</v>
      </c>
      <c r="G157">
        <v>2</v>
      </c>
      <c r="H157" t="s">
        <v>63</v>
      </c>
      <c r="I157">
        <f>MiniProject_Solution[[#This Row],[ราคาต่อชิ้น]]*MiniProject_Solution[[#This Row],[จำนวนชิ้น]]</f>
        <v>500</v>
      </c>
      <c r="J157" t="str">
        <f>IF(LEFT(VLOOKUP(MiniProject_Solution[[#This Row],[ผู้ขาย]],'Sales-Bio'!A:C,3,FALSE),3)="นาย","M","F")</f>
        <v>F</v>
      </c>
      <c r="K157" t="str">
        <f>VLOOKUP(TRIM(MiniProject_Solution[[#This Row],[ลูกค้า]]),'Customer-Country'!B:C,2,FALSE)</f>
        <v>พม่า</v>
      </c>
      <c r="L157">
        <f>VLOOKUP(MiniProject_Solution[[#This Row],[สินค้า]],'product cost'!A:B,2,FALSE)*MiniProject_Solution[[#This Row],[จำนวนชิ้น]]</f>
        <v>300</v>
      </c>
      <c r="M157">
        <f>MiniProject_Solution[[#This Row],[ยอดขาย]]-MiniProject_Solution[[#This Row],[ต้นทุน]]</f>
        <v>200</v>
      </c>
      <c r="N157">
        <f>MONTH(MiniProject_Solution[[#This Row],[วันที่]])</f>
        <v>9</v>
      </c>
      <c r="O157">
        <f>YEAR(MiniProject_Solution[[#This Row],[วันที่]])</f>
        <v>2018</v>
      </c>
      <c r="P157">
        <f>VLOOKUP(MiniProject_Solution[[#This Row],[ยอดขาย]],'Commission-solution'!$A$2:$C$6,3,TRUE)*MiniProject_Solution[[#This Row],[ยอดขาย]]</f>
        <v>25</v>
      </c>
      <c r="Q157" s="86" t="b">
        <f>WEEKDAY(MiniProject_Solution[[#This Row],[วันที่]],2)&gt;5</f>
        <v>1</v>
      </c>
    </row>
    <row r="158" spans="1:17">
      <c r="A158" t="s">
        <v>483</v>
      </c>
      <c r="B158" s="3">
        <v>43379</v>
      </c>
      <c r="C158" t="s">
        <v>72</v>
      </c>
      <c r="D158" t="s">
        <v>69</v>
      </c>
      <c r="E158" t="s">
        <v>62</v>
      </c>
      <c r="F158">
        <v>90</v>
      </c>
      <c r="G158">
        <v>3</v>
      </c>
      <c r="H158" t="s">
        <v>59</v>
      </c>
      <c r="I158">
        <f>MiniProject_Solution[[#This Row],[ราคาต่อชิ้น]]*MiniProject_Solution[[#This Row],[จำนวนชิ้น]]</f>
        <v>270</v>
      </c>
      <c r="J158" t="str">
        <f>IF(LEFT(VLOOKUP(MiniProject_Solution[[#This Row],[ผู้ขาย]],'Sales-Bio'!A:C,3,FALSE),3)="นาย","M","F")</f>
        <v>M</v>
      </c>
      <c r="K158" t="str">
        <f>VLOOKUP(TRIM(MiniProject_Solution[[#This Row],[ลูกค้า]]),'Customer-Country'!B:C,2,FALSE)</f>
        <v>เวียดนาม</v>
      </c>
      <c r="L158">
        <f>VLOOKUP(MiniProject_Solution[[#This Row],[สินค้า]],'product cost'!A:B,2,FALSE)*MiniProject_Solution[[#This Row],[จำนวนชิ้น]]</f>
        <v>60</v>
      </c>
      <c r="M158">
        <f>MiniProject_Solution[[#This Row],[ยอดขาย]]-MiniProject_Solution[[#This Row],[ต้นทุน]]</f>
        <v>210</v>
      </c>
      <c r="N158">
        <f>MONTH(MiniProject_Solution[[#This Row],[วันที่]])</f>
        <v>10</v>
      </c>
      <c r="O158">
        <f>YEAR(MiniProject_Solution[[#This Row],[วันที่]])</f>
        <v>2018</v>
      </c>
      <c r="P158">
        <f>VLOOKUP(MiniProject_Solution[[#This Row],[ยอดขาย]],'Commission-solution'!$A$2:$C$6,3,TRUE)*MiniProject_Solution[[#This Row],[ยอดขาย]]</f>
        <v>8.1</v>
      </c>
      <c r="Q158" s="86" t="b">
        <f>WEEKDAY(MiniProject_Solution[[#This Row],[วันที่]],2)&gt;5</f>
        <v>1</v>
      </c>
    </row>
    <row r="159" spans="1:17">
      <c r="A159" t="s">
        <v>484</v>
      </c>
      <c r="B159" s="3">
        <v>43382</v>
      </c>
      <c r="C159" t="s">
        <v>77</v>
      </c>
      <c r="D159" t="s">
        <v>57</v>
      </c>
      <c r="E159" t="s">
        <v>76</v>
      </c>
      <c r="F159">
        <v>250</v>
      </c>
      <c r="G159">
        <v>2</v>
      </c>
      <c r="H159" t="s">
        <v>59</v>
      </c>
      <c r="I159">
        <f>MiniProject_Solution[[#This Row],[ราคาต่อชิ้น]]*MiniProject_Solution[[#This Row],[จำนวนชิ้น]]</f>
        <v>500</v>
      </c>
      <c r="J159" t="str">
        <f>IF(LEFT(VLOOKUP(MiniProject_Solution[[#This Row],[ผู้ขาย]],'Sales-Bio'!A:C,3,FALSE),3)="นาย","M","F")</f>
        <v>F</v>
      </c>
      <c r="K159" t="str">
        <f>VLOOKUP(TRIM(MiniProject_Solution[[#This Row],[ลูกค้า]]),'Customer-Country'!B:C,2,FALSE)</f>
        <v>เวียดนาม</v>
      </c>
      <c r="L159">
        <f>VLOOKUP(MiniProject_Solution[[#This Row],[สินค้า]],'product cost'!A:B,2,FALSE)*MiniProject_Solution[[#This Row],[จำนวนชิ้น]]</f>
        <v>200</v>
      </c>
      <c r="M159">
        <f>MiniProject_Solution[[#This Row],[ยอดขาย]]-MiniProject_Solution[[#This Row],[ต้นทุน]]</f>
        <v>300</v>
      </c>
      <c r="N159">
        <f>MONTH(MiniProject_Solution[[#This Row],[วันที่]])</f>
        <v>10</v>
      </c>
      <c r="O159">
        <f>YEAR(MiniProject_Solution[[#This Row],[วันที่]])</f>
        <v>2018</v>
      </c>
      <c r="P159">
        <f>VLOOKUP(MiniProject_Solution[[#This Row],[ยอดขาย]],'Commission-solution'!$A$2:$C$6,3,TRUE)*MiniProject_Solution[[#This Row],[ยอดขาย]]</f>
        <v>25</v>
      </c>
      <c r="Q159" s="86" t="b">
        <f>WEEKDAY(MiniProject_Solution[[#This Row],[วันที่]],2)&gt;5</f>
        <v>0</v>
      </c>
    </row>
    <row r="160" spans="1:17">
      <c r="A160" t="s">
        <v>485</v>
      </c>
      <c r="B160" s="3">
        <v>43383</v>
      </c>
      <c r="C160" t="s">
        <v>75</v>
      </c>
      <c r="D160" t="s">
        <v>61</v>
      </c>
      <c r="E160" t="s">
        <v>62</v>
      </c>
      <c r="F160">
        <v>40</v>
      </c>
      <c r="G160">
        <v>2</v>
      </c>
      <c r="H160" t="s">
        <v>63</v>
      </c>
      <c r="I160">
        <f>MiniProject_Solution[[#This Row],[ราคาต่อชิ้น]]*MiniProject_Solution[[#This Row],[จำนวนชิ้น]]</f>
        <v>80</v>
      </c>
      <c r="J160" t="str">
        <f>IF(LEFT(VLOOKUP(MiniProject_Solution[[#This Row],[ผู้ขาย]],'Sales-Bio'!A:C,3,FALSE),3)="นาย","M","F")</f>
        <v>M</v>
      </c>
      <c r="K160" t="str">
        <f>VLOOKUP(TRIM(MiniProject_Solution[[#This Row],[ลูกค้า]]),'Customer-Country'!B:C,2,FALSE)</f>
        <v>ไทย</v>
      </c>
      <c r="L160">
        <f>VLOOKUP(MiniProject_Solution[[#This Row],[สินค้า]],'product cost'!A:B,2,FALSE)*MiniProject_Solution[[#This Row],[จำนวนชิ้น]]</f>
        <v>40</v>
      </c>
      <c r="M160">
        <f>MiniProject_Solution[[#This Row],[ยอดขาย]]-MiniProject_Solution[[#This Row],[ต้นทุน]]</f>
        <v>40</v>
      </c>
      <c r="N160">
        <f>MONTH(MiniProject_Solution[[#This Row],[วันที่]])</f>
        <v>10</v>
      </c>
      <c r="O160">
        <f>YEAR(MiniProject_Solution[[#This Row],[วันที่]])</f>
        <v>2018</v>
      </c>
      <c r="P160">
        <f>VLOOKUP(MiniProject_Solution[[#This Row],[ยอดขาย]],'Commission-solution'!$A$2:$C$6,3,TRUE)*MiniProject_Solution[[#This Row],[ยอดขาย]]</f>
        <v>0</v>
      </c>
      <c r="Q160" s="86" t="b">
        <f>WEEKDAY(MiniProject_Solution[[#This Row],[วันที่]],2)&gt;5</f>
        <v>0</v>
      </c>
    </row>
    <row r="161" spans="1:17">
      <c r="A161" t="s">
        <v>486</v>
      </c>
      <c r="B161" s="3">
        <v>43384</v>
      </c>
      <c r="C161" t="s">
        <v>64</v>
      </c>
      <c r="D161" t="s">
        <v>61</v>
      </c>
      <c r="E161" t="s">
        <v>62</v>
      </c>
      <c r="F161">
        <v>90</v>
      </c>
      <c r="G161">
        <v>2</v>
      </c>
      <c r="H161" t="s">
        <v>63</v>
      </c>
      <c r="I161">
        <f>MiniProject_Solution[[#This Row],[ราคาต่อชิ้น]]*MiniProject_Solution[[#This Row],[จำนวนชิ้น]]</f>
        <v>180</v>
      </c>
      <c r="J161" t="str">
        <f>IF(LEFT(VLOOKUP(MiniProject_Solution[[#This Row],[ผู้ขาย]],'Sales-Bio'!A:C,3,FALSE),3)="นาย","M","F")</f>
        <v>M</v>
      </c>
      <c r="K161" t="str">
        <f>VLOOKUP(TRIM(MiniProject_Solution[[#This Row],[ลูกค้า]]),'Customer-Country'!B:C,2,FALSE)</f>
        <v>ไทย</v>
      </c>
      <c r="L161">
        <f>VLOOKUP(MiniProject_Solution[[#This Row],[สินค้า]],'product cost'!A:B,2,FALSE)*MiniProject_Solution[[#This Row],[จำนวนชิ้น]]</f>
        <v>40</v>
      </c>
      <c r="M161">
        <f>MiniProject_Solution[[#This Row],[ยอดขาย]]-MiniProject_Solution[[#This Row],[ต้นทุน]]</f>
        <v>140</v>
      </c>
      <c r="N161">
        <f>MONTH(MiniProject_Solution[[#This Row],[วันที่]])</f>
        <v>10</v>
      </c>
      <c r="O161">
        <f>YEAR(MiniProject_Solution[[#This Row],[วันที่]])</f>
        <v>2018</v>
      </c>
      <c r="P161">
        <f>VLOOKUP(MiniProject_Solution[[#This Row],[ยอดขาย]],'Commission-solution'!$A$2:$C$6,3,TRUE)*MiniProject_Solution[[#This Row],[ยอดขาย]]</f>
        <v>0</v>
      </c>
      <c r="Q161" s="86" t="b">
        <f>WEEKDAY(MiniProject_Solution[[#This Row],[วันที่]],2)&gt;5</f>
        <v>0</v>
      </c>
    </row>
    <row r="162" spans="1:17">
      <c r="A162" t="s">
        <v>487</v>
      </c>
      <c r="B162" s="3">
        <v>43385</v>
      </c>
      <c r="C162" t="s">
        <v>64</v>
      </c>
      <c r="D162" t="s">
        <v>61</v>
      </c>
      <c r="E162" t="s">
        <v>62</v>
      </c>
      <c r="F162">
        <v>40</v>
      </c>
      <c r="G162">
        <v>4</v>
      </c>
      <c r="H162" t="s">
        <v>63</v>
      </c>
      <c r="I162">
        <f>MiniProject_Solution[[#This Row],[ราคาต่อชิ้น]]*MiniProject_Solution[[#This Row],[จำนวนชิ้น]]</f>
        <v>160</v>
      </c>
      <c r="J162" t="str">
        <f>IF(LEFT(VLOOKUP(MiniProject_Solution[[#This Row],[ผู้ขาย]],'Sales-Bio'!A:C,3,FALSE),3)="นาย","M","F")</f>
        <v>M</v>
      </c>
      <c r="K162" t="str">
        <f>VLOOKUP(TRIM(MiniProject_Solution[[#This Row],[ลูกค้า]]),'Customer-Country'!B:C,2,FALSE)</f>
        <v>ไทย</v>
      </c>
      <c r="L162">
        <f>VLOOKUP(MiniProject_Solution[[#This Row],[สินค้า]],'product cost'!A:B,2,FALSE)*MiniProject_Solution[[#This Row],[จำนวนชิ้น]]</f>
        <v>80</v>
      </c>
      <c r="M162">
        <f>MiniProject_Solution[[#This Row],[ยอดขาย]]-MiniProject_Solution[[#This Row],[ต้นทุน]]</f>
        <v>80</v>
      </c>
      <c r="N162">
        <f>MONTH(MiniProject_Solution[[#This Row],[วันที่]])</f>
        <v>10</v>
      </c>
      <c r="O162">
        <f>YEAR(MiniProject_Solution[[#This Row],[วันที่]])</f>
        <v>2018</v>
      </c>
      <c r="P162">
        <f>VLOOKUP(MiniProject_Solution[[#This Row],[ยอดขาย]],'Commission-solution'!$A$2:$C$6,3,TRUE)*MiniProject_Solution[[#This Row],[ยอดขาย]]</f>
        <v>0</v>
      </c>
      <c r="Q162" s="86" t="b">
        <f>WEEKDAY(MiniProject_Solution[[#This Row],[วันที่]],2)&gt;5</f>
        <v>0</v>
      </c>
    </row>
    <row r="163" spans="1:17">
      <c r="A163" t="s">
        <v>488</v>
      </c>
      <c r="B163" s="3">
        <v>43387</v>
      </c>
      <c r="C163" t="s">
        <v>60</v>
      </c>
      <c r="D163" t="s">
        <v>57</v>
      </c>
      <c r="E163" t="s">
        <v>58</v>
      </c>
      <c r="F163">
        <v>299</v>
      </c>
      <c r="G163">
        <v>2</v>
      </c>
      <c r="H163" t="s">
        <v>63</v>
      </c>
      <c r="I163">
        <f>MiniProject_Solution[[#This Row],[ราคาต่อชิ้น]]*MiniProject_Solution[[#This Row],[จำนวนชิ้น]]</f>
        <v>598</v>
      </c>
      <c r="J163" t="str">
        <f>IF(LEFT(VLOOKUP(MiniProject_Solution[[#This Row],[ผู้ขาย]],'Sales-Bio'!A:C,3,FALSE),3)="นาย","M","F")</f>
        <v>F</v>
      </c>
      <c r="K163" t="str">
        <f>VLOOKUP(TRIM(MiniProject_Solution[[#This Row],[ลูกค้า]]),'Customer-Country'!B:C,2,FALSE)</f>
        <v>เวียดนาม</v>
      </c>
      <c r="L163">
        <f>VLOOKUP(MiniProject_Solution[[#This Row],[สินค้า]],'product cost'!A:B,2,FALSE)*MiniProject_Solution[[#This Row],[จำนวนชิ้น]]</f>
        <v>400</v>
      </c>
      <c r="M163">
        <f>MiniProject_Solution[[#This Row],[ยอดขาย]]-MiniProject_Solution[[#This Row],[ต้นทุน]]</f>
        <v>198</v>
      </c>
      <c r="N163">
        <f>MONTH(MiniProject_Solution[[#This Row],[วันที่]])</f>
        <v>10</v>
      </c>
      <c r="O163">
        <f>YEAR(MiniProject_Solution[[#This Row],[วันที่]])</f>
        <v>2018</v>
      </c>
      <c r="P163">
        <f>VLOOKUP(MiniProject_Solution[[#This Row],[ยอดขาย]],'Commission-solution'!$A$2:$C$6,3,TRUE)*MiniProject_Solution[[#This Row],[ยอดขาย]]</f>
        <v>29.900000000000002</v>
      </c>
      <c r="Q163" s="86" t="b">
        <f>WEEKDAY(MiniProject_Solution[[#This Row],[วันที่]],2)&gt;5</f>
        <v>1</v>
      </c>
    </row>
    <row r="164" spans="1:17">
      <c r="A164" t="s">
        <v>489</v>
      </c>
      <c r="B164" s="3">
        <v>43389</v>
      </c>
      <c r="C164" t="s">
        <v>68</v>
      </c>
      <c r="D164" t="s">
        <v>69</v>
      </c>
      <c r="E164" t="s">
        <v>62</v>
      </c>
      <c r="F164">
        <v>40</v>
      </c>
      <c r="G164">
        <v>3</v>
      </c>
      <c r="H164" t="s">
        <v>59</v>
      </c>
      <c r="I164">
        <f>MiniProject_Solution[[#This Row],[ราคาต่อชิ้น]]*MiniProject_Solution[[#This Row],[จำนวนชิ้น]]</f>
        <v>120</v>
      </c>
      <c r="J164" t="str">
        <f>IF(LEFT(VLOOKUP(MiniProject_Solution[[#This Row],[ผู้ขาย]],'Sales-Bio'!A:C,3,FALSE),3)="นาย","M","F")</f>
        <v>M</v>
      </c>
      <c r="K164" t="str">
        <f>VLOOKUP(TRIM(MiniProject_Solution[[#This Row],[ลูกค้า]]),'Customer-Country'!B:C,2,FALSE)</f>
        <v>ไทย</v>
      </c>
      <c r="L164">
        <f>VLOOKUP(MiniProject_Solution[[#This Row],[สินค้า]],'product cost'!A:B,2,FALSE)*MiniProject_Solution[[#This Row],[จำนวนชิ้น]]</f>
        <v>60</v>
      </c>
      <c r="M164">
        <f>MiniProject_Solution[[#This Row],[ยอดขาย]]-MiniProject_Solution[[#This Row],[ต้นทุน]]</f>
        <v>60</v>
      </c>
      <c r="N164">
        <f>MONTH(MiniProject_Solution[[#This Row],[วันที่]])</f>
        <v>10</v>
      </c>
      <c r="O164">
        <f>YEAR(MiniProject_Solution[[#This Row],[วันที่]])</f>
        <v>2018</v>
      </c>
      <c r="P164">
        <f>VLOOKUP(MiniProject_Solution[[#This Row],[ยอดขาย]],'Commission-solution'!$A$2:$C$6,3,TRUE)*MiniProject_Solution[[#This Row],[ยอดขาย]]</f>
        <v>0</v>
      </c>
      <c r="Q164" s="86" t="b">
        <f>WEEKDAY(MiniProject_Solution[[#This Row],[วันที่]],2)&gt;5</f>
        <v>0</v>
      </c>
    </row>
    <row r="165" spans="1:17">
      <c r="A165" t="s">
        <v>490</v>
      </c>
      <c r="B165" s="3">
        <v>43389</v>
      </c>
      <c r="C165" t="s">
        <v>70</v>
      </c>
      <c r="D165" t="s">
        <v>61</v>
      </c>
      <c r="E165" t="s">
        <v>58</v>
      </c>
      <c r="F165">
        <v>299</v>
      </c>
      <c r="G165">
        <v>2</v>
      </c>
      <c r="H165" t="s">
        <v>63</v>
      </c>
      <c r="I165">
        <f>MiniProject_Solution[[#This Row],[ราคาต่อชิ้น]]*MiniProject_Solution[[#This Row],[จำนวนชิ้น]]</f>
        <v>598</v>
      </c>
      <c r="J165" t="str">
        <f>IF(LEFT(VLOOKUP(MiniProject_Solution[[#This Row],[ผู้ขาย]],'Sales-Bio'!A:C,3,FALSE),3)="นาย","M","F")</f>
        <v>M</v>
      </c>
      <c r="K165" t="str">
        <f>VLOOKUP(TRIM(MiniProject_Solution[[#This Row],[ลูกค้า]]),'Customer-Country'!B:C,2,FALSE)</f>
        <v>ไทย</v>
      </c>
      <c r="L165">
        <f>VLOOKUP(MiniProject_Solution[[#This Row],[สินค้า]],'product cost'!A:B,2,FALSE)*MiniProject_Solution[[#This Row],[จำนวนชิ้น]]</f>
        <v>400</v>
      </c>
      <c r="M165">
        <f>MiniProject_Solution[[#This Row],[ยอดขาย]]-MiniProject_Solution[[#This Row],[ต้นทุน]]</f>
        <v>198</v>
      </c>
      <c r="N165">
        <f>MONTH(MiniProject_Solution[[#This Row],[วันที่]])</f>
        <v>10</v>
      </c>
      <c r="O165">
        <f>YEAR(MiniProject_Solution[[#This Row],[วันที่]])</f>
        <v>2018</v>
      </c>
      <c r="P165">
        <f>VLOOKUP(MiniProject_Solution[[#This Row],[ยอดขาย]],'Commission-solution'!$A$2:$C$6,3,TRUE)*MiniProject_Solution[[#This Row],[ยอดขาย]]</f>
        <v>29.900000000000002</v>
      </c>
      <c r="Q165" s="86" t="b">
        <f>WEEKDAY(MiniProject_Solution[[#This Row],[วันที่]],2)&gt;5</f>
        <v>0</v>
      </c>
    </row>
    <row r="166" spans="1:17">
      <c r="A166" t="s">
        <v>491</v>
      </c>
      <c r="B166" s="3">
        <v>43389</v>
      </c>
      <c r="C166" t="s">
        <v>73</v>
      </c>
      <c r="D166" t="s">
        <v>57</v>
      </c>
      <c r="E166" t="s">
        <v>76</v>
      </c>
      <c r="F166">
        <v>250</v>
      </c>
      <c r="G166">
        <v>3</v>
      </c>
      <c r="H166" t="s">
        <v>63</v>
      </c>
      <c r="I166">
        <f>MiniProject_Solution[[#This Row],[ราคาต่อชิ้น]]*MiniProject_Solution[[#This Row],[จำนวนชิ้น]]</f>
        <v>750</v>
      </c>
      <c r="J166" t="str">
        <f>IF(LEFT(VLOOKUP(MiniProject_Solution[[#This Row],[ผู้ขาย]],'Sales-Bio'!A:C,3,FALSE),3)="นาย","M","F")</f>
        <v>F</v>
      </c>
      <c r="K166" t="str">
        <f>VLOOKUP(TRIM(MiniProject_Solution[[#This Row],[ลูกค้า]]),'Customer-Country'!B:C,2,FALSE)</f>
        <v>พม่า</v>
      </c>
      <c r="L166">
        <f>VLOOKUP(MiniProject_Solution[[#This Row],[สินค้า]],'product cost'!A:B,2,FALSE)*MiniProject_Solution[[#This Row],[จำนวนชิ้น]]</f>
        <v>300</v>
      </c>
      <c r="M166">
        <f>MiniProject_Solution[[#This Row],[ยอดขาย]]-MiniProject_Solution[[#This Row],[ต้นทุน]]</f>
        <v>450</v>
      </c>
      <c r="N166">
        <f>MONTH(MiniProject_Solution[[#This Row],[วันที่]])</f>
        <v>10</v>
      </c>
      <c r="O166">
        <f>YEAR(MiniProject_Solution[[#This Row],[วันที่]])</f>
        <v>2018</v>
      </c>
      <c r="P166">
        <f>VLOOKUP(MiniProject_Solution[[#This Row],[ยอดขาย]],'Commission-solution'!$A$2:$C$6,3,TRUE)*MiniProject_Solution[[#This Row],[ยอดขาย]]</f>
        <v>52.500000000000007</v>
      </c>
      <c r="Q166" s="86" t="b">
        <f>WEEKDAY(MiniProject_Solution[[#This Row],[วันที่]],2)&gt;5</f>
        <v>0</v>
      </c>
    </row>
    <row r="167" spans="1:17">
      <c r="A167" t="s">
        <v>492</v>
      </c>
      <c r="B167" s="3">
        <v>43390</v>
      </c>
      <c r="C167" t="s">
        <v>70</v>
      </c>
      <c r="D167" t="s">
        <v>69</v>
      </c>
      <c r="E167" t="s">
        <v>62</v>
      </c>
      <c r="F167">
        <v>90</v>
      </c>
      <c r="G167">
        <v>6</v>
      </c>
      <c r="H167" t="s">
        <v>59</v>
      </c>
      <c r="I167">
        <f>MiniProject_Solution[[#This Row],[ราคาต่อชิ้น]]*MiniProject_Solution[[#This Row],[จำนวนชิ้น]]</f>
        <v>540</v>
      </c>
      <c r="J167" t="str">
        <f>IF(LEFT(VLOOKUP(MiniProject_Solution[[#This Row],[ผู้ขาย]],'Sales-Bio'!A:C,3,FALSE),3)="นาย","M","F")</f>
        <v>M</v>
      </c>
      <c r="K167" t="str">
        <f>VLOOKUP(TRIM(MiniProject_Solution[[#This Row],[ลูกค้า]]),'Customer-Country'!B:C,2,FALSE)</f>
        <v>ไทย</v>
      </c>
      <c r="L167">
        <f>VLOOKUP(MiniProject_Solution[[#This Row],[สินค้า]],'product cost'!A:B,2,FALSE)*MiniProject_Solution[[#This Row],[จำนวนชิ้น]]</f>
        <v>120</v>
      </c>
      <c r="M167">
        <f>MiniProject_Solution[[#This Row],[ยอดขาย]]-MiniProject_Solution[[#This Row],[ต้นทุน]]</f>
        <v>420</v>
      </c>
      <c r="N167">
        <f>MONTH(MiniProject_Solution[[#This Row],[วันที่]])</f>
        <v>10</v>
      </c>
      <c r="O167">
        <f>YEAR(MiniProject_Solution[[#This Row],[วันที่]])</f>
        <v>2018</v>
      </c>
      <c r="P167">
        <f>VLOOKUP(MiniProject_Solution[[#This Row],[ยอดขาย]],'Commission-solution'!$A$2:$C$6,3,TRUE)*MiniProject_Solution[[#This Row],[ยอดขาย]]</f>
        <v>27</v>
      </c>
      <c r="Q167" s="86" t="b">
        <f>WEEKDAY(MiniProject_Solution[[#This Row],[วันที่]],2)&gt;5</f>
        <v>0</v>
      </c>
    </row>
    <row r="168" spans="1:17">
      <c r="A168" t="s">
        <v>493</v>
      </c>
      <c r="B168" s="3">
        <v>43390</v>
      </c>
      <c r="C168" t="s">
        <v>71</v>
      </c>
      <c r="D168" t="s">
        <v>61</v>
      </c>
      <c r="E168" t="s">
        <v>14</v>
      </c>
      <c r="F168">
        <v>300</v>
      </c>
      <c r="G168">
        <v>1</v>
      </c>
      <c r="H168" t="s">
        <v>59</v>
      </c>
      <c r="I168">
        <f>MiniProject_Solution[[#This Row],[ราคาต่อชิ้น]]*MiniProject_Solution[[#This Row],[จำนวนชิ้น]]</f>
        <v>300</v>
      </c>
      <c r="J168" t="str">
        <f>IF(LEFT(VLOOKUP(MiniProject_Solution[[#This Row],[ผู้ขาย]],'Sales-Bio'!A:C,3,FALSE),3)="นาย","M","F")</f>
        <v>M</v>
      </c>
      <c r="K168" t="str">
        <f>VLOOKUP(TRIM(MiniProject_Solution[[#This Row],[ลูกค้า]]),'Customer-Country'!B:C,2,FALSE)</f>
        <v>ไทย</v>
      </c>
      <c r="L168">
        <f>VLOOKUP(MiniProject_Solution[[#This Row],[สินค้า]],'product cost'!A:B,2,FALSE)*MiniProject_Solution[[#This Row],[จำนวนชิ้น]]</f>
        <v>150</v>
      </c>
      <c r="M168">
        <f>MiniProject_Solution[[#This Row],[ยอดขาย]]-MiniProject_Solution[[#This Row],[ต้นทุน]]</f>
        <v>150</v>
      </c>
      <c r="N168">
        <f>MONTH(MiniProject_Solution[[#This Row],[วันที่]])</f>
        <v>10</v>
      </c>
      <c r="O168">
        <f>YEAR(MiniProject_Solution[[#This Row],[วันที่]])</f>
        <v>2018</v>
      </c>
      <c r="P168">
        <f>VLOOKUP(MiniProject_Solution[[#This Row],[ยอดขาย]],'Commission-solution'!$A$2:$C$6,3,TRUE)*MiniProject_Solution[[#This Row],[ยอดขาย]]</f>
        <v>9</v>
      </c>
      <c r="Q168" s="86" t="b">
        <f>WEEKDAY(MiniProject_Solution[[#This Row],[วันที่]],2)&gt;5</f>
        <v>0</v>
      </c>
    </row>
    <row r="169" spans="1:17">
      <c r="A169" t="s">
        <v>494</v>
      </c>
      <c r="B169" s="3">
        <v>43394</v>
      </c>
      <c r="C169" t="s">
        <v>68</v>
      </c>
      <c r="D169" t="s">
        <v>61</v>
      </c>
      <c r="E169" t="s">
        <v>58</v>
      </c>
      <c r="F169">
        <v>299</v>
      </c>
      <c r="G169">
        <v>2</v>
      </c>
      <c r="H169" t="s">
        <v>63</v>
      </c>
      <c r="I169">
        <f>MiniProject_Solution[[#This Row],[ราคาต่อชิ้น]]*MiniProject_Solution[[#This Row],[จำนวนชิ้น]]</f>
        <v>598</v>
      </c>
      <c r="J169" t="str">
        <f>IF(LEFT(VLOOKUP(MiniProject_Solution[[#This Row],[ผู้ขาย]],'Sales-Bio'!A:C,3,FALSE),3)="นาย","M","F")</f>
        <v>M</v>
      </c>
      <c r="K169" t="str">
        <f>VLOOKUP(TRIM(MiniProject_Solution[[#This Row],[ลูกค้า]]),'Customer-Country'!B:C,2,FALSE)</f>
        <v>ไทย</v>
      </c>
      <c r="L169">
        <f>VLOOKUP(MiniProject_Solution[[#This Row],[สินค้า]],'product cost'!A:B,2,FALSE)*MiniProject_Solution[[#This Row],[จำนวนชิ้น]]</f>
        <v>400</v>
      </c>
      <c r="M169">
        <f>MiniProject_Solution[[#This Row],[ยอดขาย]]-MiniProject_Solution[[#This Row],[ต้นทุน]]</f>
        <v>198</v>
      </c>
      <c r="N169">
        <f>MONTH(MiniProject_Solution[[#This Row],[วันที่]])</f>
        <v>10</v>
      </c>
      <c r="O169">
        <f>YEAR(MiniProject_Solution[[#This Row],[วันที่]])</f>
        <v>2018</v>
      </c>
      <c r="P169">
        <f>VLOOKUP(MiniProject_Solution[[#This Row],[ยอดขาย]],'Commission-solution'!$A$2:$C$6,3,TRUE)*MiniProject_Solution[[#This Row],[ยอดขาย]]</f>
        <v>29.900000000000002</v>
      </c>
      <c r="Q169" s="86" t="b">
        <f>WEEKDAY(MiniProject_Solution[[#This Row],[วันที่]],2)&gt;5</f>
        <v>1</v>
      </c>
    </row>
    <row r="170" spans="1:17">
      <c r="A170" t="s">
        <v>495</v>
      </c>
      <c r="B170" s="3">
        <v>43396</v>
      </c>
      <c r="C170" t="s">
        <v>75</v>
      </c>
      <c r="D170" t="s">
        <v>61</v>
      </c>
      <c r="E170" t="s">
        <v>14</v>
      </c>
      <c r="F170">
        <v>300</v>
      </c>
      <c r="G170">
        <v>1</v>
      </c>
      <c r="H170" t="s">
        <v>59</v>
      </c>
      <c r="I170">
        <f>MiniProject_Solution[[#This Row],[ราคาต่อชิ้น]]*MiniProject_Solution[[#This Row],[จำนวนชิ้น]]</f>
        <v>300</v>
      </c>
      <c r="J170" t="str">
        <f>IF(LEFT(VLOOKUP(MiniProject_Solution[[#This Row],[ผู้ขาย]],'Sales-Bio'!A:C,3,FALSE),3)="นาย","M","F")</f>
        <v>M</v>
      </c>
      <c r="K170" t="str">
        <f>VLOOKUP(TRIM(MiniProject_Solution[[#This Row],[ลูกค้า]]),'Customer-Country'!B:C,2,FALSE)</f>
        <v>ไทย</v>
      </c>
      <c r="L170">
        <f>VLOOKUP(MiniProject_Solution[[#This Row],[สินค้า]],'product cost'!A:B,2,FALSE)*MiniProject_Solution[[#This Row],[จำนวนชิ้น]]</f>
        <v>150</v>
      </c>
      <c r="M170">
        <f>MiniProject_Solution[[#This Row],[ยอดขาย]]-MiniProject_Solution[[#This Row],[ต้นทุน]]</f>
        <v>150</v>
      </c>
      <c r="N170">
        <f>MONTH(MiniProject_Solution[[#This Row],[วันที่]])</f>
        <v>10</v>
      </c>
      <c r="O170">
        <f>YEAR(MiniProject_Solution[[#This Row],[วันที่]])</f>
        <v>2018</v>
      </c>
      <c r="P170">
        <f>VLOOKUP(MiniProject_Solution[[#This Row],[ยอดขาย]],'Commission-solution'!$A$2:$C$6,3,TRUE)*MiniProject_Solution[[#This Row],[ยอดขาย]]</f>
        <v>9</v>
      </c>
      <c r="Q170" s="86" t="b">
        <f>WEEKDAY(MiniProject_Solution[[#This Row],[วันที่]],2)&gt;5</f>
        <v>0</v>
      </c>
    </row>
    <row r="171" spans="1:17">
      <c r="A171" t="s">
        <v>496</v>
      </c>
      <c r="B171" s="3">
        <v>43398</v>
      </c>
      <c r="C171" t="s">
        <v>65</v>
      </c>
      <c r="D171" t="s">
        <v>61</v>
      </c>
      <c r="E171" t="s">
        <v>76</v>
      </c>
      <c r="F171">
        <v>250</v>
      </c>
      <c r="G171">
        <v>2</v>
      </c>
      <c r="H171" t="s">
        <v>59</v>
      </c>
      <c r="I171">
        <f>MiniProject_Solution[[#This Row],[ราคาต่อชิ้น]]*MiniProject_Solution[[#This Row],[จำนวนชิ้น]]</f>
        <v>500</v>
      </c>
      <c r="J171" t="str">
        <f>IF(LEFT(VLOOKUP(MiniProject_Solution[[#This Row],[ผู้ขาย]],'Sales-Bio'!A:C,3,FALSE),3)="นาย","M","F")</f>
        <v>M</v>
      </c>
      <c r="K171" t="str">
        <f>VLOOKUP(TRIM(MiniProject_Solution[[#This Row],[ลูกค้า]]),'Customer-Country'!B:C,2,FALSE)</f>
        <v>ลาว</v>
      </c>
      <c r="L171">
        <f>VLOOKUP(MiniProject_Solution[[#This Row],[สินค้า]],'product cost'!A:B,2,FALSE)*MiniProject_Solution[[#This Row],[จำนวนชิ้น]]</f>
        <v>200</v>
      </c>
      <c r="M171">
        <f>MiniProject_Solution[[#This Row],[ยอดขาย]]-MiniProject_Solution[[#This Row],[ต้นทุน]]</f>
        <v>300</v>
      </c>
      <c r="N171">
        <f>MONTH(MiniProject_Solution[[#This Row],[วันที่]])</f>
        <v>10</v>
      </c>
      <c r="O171">
        <f>YEAR(MiniProject_Solution[[#This Row],[วันที่]])</f>
        <v>2018</v>
      </c>
      <c r="P171">
        <f>VLOOKUP(MiniProject_Solution[[#This Row],[ยอดขาย]],'Commission-solution'!$A$2:$C$6,3,TRUE)*MiniProject_Solution[[#This Row],[ยอดขาย]]</f>
        <v>25</v>
      </c>
      <c r="Q171" s="86" t="b">
        <f>WEEKDAY(MiniProject_Solution[[#This Row],[วันที่]],2)&gt;5</f>
        <v>0</v>
      </c>
    </row>
    <row r="172" spans="1:17">
      <c r="A172" t="s">
        <v>497</v>
      </c>
      <c r="B172" s="3">
        <v>43400</v>
      </c>
      <c r="C172" t="s">
        <v>75</v>
      </c>
      <c r="D172" t="s">
        <v>57</v>
      </c>
      <c r="E172" t="s">
        <v>76</v>
      </c>
      <c r="F172">
        <v>190</v>
      </c>
      <c r="G172">
        <v>1</v>
      </c>
      <c r="H172" t="s">
        <v>63</v>
      </c>
      <c r="I172">
        <f>MiniProject_Solution[[#This Row],[ราคาต่อชิ้น]]*MiniProject_Solution[[#This Row],[จำนวนชิ้น]]</f>
        <v>190</v>
      </c>
      <c r="J172" t="str">
        <f>IF(LEFT(VLOOKUP(MiniProject_Solution[[#This Row],[ผู้ขาย]],'Sales-Bio'!A:C,3,FALSE),3)="นาย","M","F")</f>
        <v>F</v>
      </c>
      <c r="K172" t="str">
        <f>VLOOKUP(TRIM(MiniProject_Solution[[#This Row],[ลูกค้า]]),'Customer-Country'!B:C,2,FALSE)</f>
        <v>ไทย</v>
      </c>
      <c r="L172">
        <f>VLOOKUP(MiniProject_Solution[[#This Row],[สินค้า]],'product cost'!A:B,2,FALSE)*MiniProject_Solution[[#This Row],[จำนวนชิ้น]]</f>
        <v>100</v>
      </c>
      <c r="M172">
        <f>MiniProject_Solution[[#This Row],[ยอดขาย]]-MiniProject_Solution[[#This Row],[ต้นทุน]]</f>
        <v>90</v>
      </c>
      <c r="N172">
        <f>MONTH(MiniProject_Solution[[#This Row],[วันที่]])</f>
        <v>10</v>
      </c>
      <c r="O172">
        <f>YEAR(MiniProject_Solution[[#This Row],[วันที่]])</f>
        <v>2018</v>
      </c>
      <c r="P172">
        <f>VLOOKUP(MiniProject_Solution[[#This Row],[ยอดขาย]],'Commission-solution'!$A$2:$C$6,3,TRUE)*MiniProject_Solution[[#This Row],[ยอดขาย]]</f>
        <v>0</v>
      </c>
      <c r="Q172" s="86" t="b">
        <f>WEEKDAY(MiniProject_Solution[[#This Row],[วันที่]],2)&gt;5</f>
        <v>1</v>
      </c>
    </row>
    <row r="173" spans="1:17">
      <c r="A173" t="s">
        <v>498</v>
      </c>
      <c r="B173" s="3">
        <v>43400</v>
      </c>
      <c r="C173" t="s">
        <v>64</v>
      </c>
      <c r="D173" t="s">
        <v>61</v>
      </c>
      <c r="E173" t="s">
        <v>62</v>
      </c>
      <c r="F173">
        <v>40</v>
      </c>
      <c r="G173">
        <v>5</v>
      </c>
      <c r="H173" t="s">
        <v>63</v>
      </c>
      <c r="I173">
        <f>MiniProject_Solution[[#This Row],[ราคาต่อชิ้น]]*MiniProject_Solution[[#This Row],[จำนวนชิ้น]]</f>
        <v>200</v>
      </c>
      <c r="J173" t="str">
        <f>IF(LEFT(VLOOKUP(MiniProject_Solution[[#This Row],[ผู้ขาย]],'Sales-Bio'!A:C,3,FALSE),3)="นาย","M","F")</f>
        <v>M</v>
      </c>
      <c r="K173" t="str">
        <f>VLOOKUP(TRIM(MiniProject_Solution[[#This Row],[ลูกค้า]]),'Customer-Country'!B:C,2,FALSE)</f>
        <v>ไทย</v>
      </c>
      <c r="L173">
        <f>VLOOKUP(MiniProject_Solution[[#This Row],[สินค้า]],'product cost'!A:B,2,FALSE)*MiniProject_Solution[[#This Row],[จำนวนชิ้น]]</f>
        <v>100</v>
      </c>
      <c r="M173">
        <f>MiniProject_Solution[[#This Row],[ยอดขาย]]-MiniProject_Solution[[#This Row],[ต้นทุน]]</f>
        <v>100</v>
      </c>
      <c r="N173">
        <f>MONTH(MiniProject_Solution[[#This Row],[วันที่]])</f>
        <v>10</v>
      </c>
      <c r="O173">
        <f>YEAR(MiniProject_Solution[[#This Row],[วันที่]])</f>
        <v>2018</v>
      </c>
      <c r="P173">
        <f>VLOOKUP(MiniProject_Solution[[#This Row],[ยอดขาย]],'Commission-solution'!$A$2:$C$6,3,TRUE)*MiniProject_Solution[[#This Row],[ยอดขาย]]</f>
        <v>6</v>
      </c>
      <c r="Q173" s="86" t="b">
        <f>WEEKDAY(MiniProject_Solution[[#This Row],[วันที่]],2)&gt;5</f>
        <v>1</v>
      </c>
    </row>
    <row r="174" spans="1:17">
      <c r="A174" t="s">
        <v>499</v>
      </c>
      <c r="B174" s="3">
        <v>43401</v>
      </c>
      <c r="C174" t="s">
        <v>64</v>
      </c>
      <c r="D174" t="s">
        <v>61</v>
      </c>
      <c r="E174" t="s">
        <v>14</v>
      </c>
      <c r="F174">
        <v>190</v>
      </c>
      <c r="G174">
        <v>2</v>
      </c>
      <c r="H174" t="s">
        <v>63</v>
      </c>
      <c r="I174">
        <f>MiniProject_Solution[[#This Row],[ราคาต่อชิ้น]]*MiniProject_Solution[[#This Row],[จำนวนชิ้น]]</f>
        <v>380</v>
      </c>
      <c r="J174" t="str">
        <f>IF(LEFT(VLOOKUP(MiniProject_Solution[[#This Row],[ผู้ขาย]],'Sales-Bio'!A:C,3,FALSE),3)="นาย","M","F")</f>
        <v>M</v>
      </c>
      <c r="K174" t="str">
        <f>VLOOKUP(TRIM(MiniProject_Solution[[#This Row],[ลูกค้า]]),'Customer-Country'!B:C,2,FALSE)</f>
        <v>ไทย</v>
      </c>
      <c r="L174">
        <f>VLOOKUP(MiniProject_Solution[[#This Row],[สินค้า]],'product cost'!A:B,2,FALSE)*MiniProject_Solution[[#This Row],[จำนวนชิ้น]]</f>
        <v>300</v>
      </c>
      <c r="M174">
        <f>MiniProject_Solution[[#This Row],[ยอดขาย]]-MiniProject_Solution[[#This Row],[ต้นทุน]]</f>
        <v>80</v>
      </c>
      <c r="N174">
        <f>MONTH(MiniProject_Solution[[#This Row],[วันที่]])</f>
        <v>10</v>
      </c>
      <c r="O174">
        <f>YEAR(MiniProject_Solution[[#This Row],[วันที่]])</f>
        <v>2018</v>
      </c>
      <c r="P174">
        <f>VLOOKUP(MiniProject_Solution[[#This Row],[ยอดขาย]],'Commission-solution'!$A$2:$C$6,3,TRUE)*MiniProject_Solution[[#This Row],[ยอดขาย]]</f>
        <v>11.4</v>
      </c>
      <c r="Q174" s="86" t="b">
        <f>WEEKDAY(MiniProject_Solution[[#This Row],[วันที่]],2)&gt;5</f>
        <v>1</v>
      </c>
    </row>
    <row r="175" spans="1:17">
      <c r="A175" t="s">
        <v>500</v>
      </c>
      <c r="B175" s="3">
        <v>43403</v>
      </c>
      <c r="C175" t="s">
        <v>71</v>
      </c>
      <c r="D175" t="s">
        <v>61</v>
      </c>
      <c r="E175" t="s">
        <v>62</v>
      </c>
      <c r="F175">
        <v>40</v>
      </c>
      <c r="G175">
        <v>4</v>
      </c>
      <c r="H175" t="s">
        <v>59</v>
      </c>
      <c r="I175">
        <f>MiniProject_Solution[[#This Row],[ราคาต่อชิ้น]]*MiniProject_Solution[[#This Row],[จำนวนชิ้น]]</f>
        <v>160</v>
      </c>
      <c r="J175" t="str">
        <f>IF(LEFT(VLOOKUP(MiniProject_Solution[[#This Row],[ผู้ขาย]],'Sales-Bio'!A:C,3,FALSE),3)="นาย","M","F")</f>
        <v>M</v>
      </c>
      <c r="K175" t="str">
        <f>VLOOKUP(TRIM(MiniProject_Solution[[#This Row],[ลูกค้า]]),'Customer-Country'!B:C,2,FALSE)</f>
        <v>ไทย</v>
      </c>
      <c r="L175">
        <f>VLOOKUP(MiniProject_Solution[[#This Row],[สินค้า]],'product cost'!A:B,2,FALSE)*MiniProject_Solution[[#This Row],[จำนวนชิ้น]]</f>
        <v>80</v>
      </c>
      <c r="M175">
        <f>MiniProject_Solution[[#This Row],[ยอดขาย]]-MiniProject_Solution[[#This Row],[ต้นทุน]]</f>
        <v>80</v>
      </c>
      <c r="N175">
        <f>MONTH(MiniProject_Solution[[#This Row],[วันที่]])</f>
        <v>10</v>
      </c>
      <c r="O175">
        <f>YEAR(MiniProject_Solution[[#This Row],[วันที่]])</f>
        <v>2018</v>
      </c>
      <c r="P175">
        <f>VLOOKUP(MiniProject_Solution[[#This Row],[ยอดขาย]],'Commission-solution'!$A$2:$C$6,3,TRUE)*MiniProject_Solution[[#This Row],[ยอดขาย]]</f>
        <v>0</v>
      </c>
      <c r="Q175" s="86" t="b">
        <f>WEEKDAY(MiniProject_Solution[[#This Row],[วันที่]],2)&gt;5</f>
        <v>0</v>
      </c>
    </row>
    <row r="176" spans="1:17">
      <c r="A176" t="s">
        <v>501</v>
      </c>
      <c r="B176" s="3">
        <v>43405</v>
      </c>
      <c r="C176" t="s">
        <v>72</v>
      </c>
      <c r="D176" t="s">
        <v>57</v>
      </c>
      <c r="E176" t="s">
        <v>76</v>
      </c>
      <c r="F176">
        <v>250</v>
      </c>
      <c r="G176">
        <v>3</v>
      </c>
      <c r="H176" t="s">
        <v>63</v>
      </c>
      <c r="I176">
        <f>MiniProject_Solution[[#This Row],[ราคาต่อชิ้น]]*MiniProject_Solution[[#This Row],[จำนวนชิ้น]]</f>
        <v>750</v>
      </c>
      <c r="J176" t="str">
        <f>IF(LEFT(VLOOKUP(MiniProject_Solution[[#This Row],[ผู้ขาย]],'Sales-Bio'!A:C,3,FALSE),3)="นาย","M","F")</f>
        <v>F</v>
      </c>
      <c r="K176" t="str">
        <f>VLOOKUP(TRIM(MiniProject_Solution[[#This Row],[ลูกค้า]]),'Customer-Country'!B:C,2,FALSE)</f>
        <v>เวียดนาม</v>
      </c>
      <c r="L176">
        <f>VLOOKUP(MiniProject_Solution[[#This Row],[สินค้า]],'product cost'!A:B,2,FALSE)*MiniProject_Solution[[#This Row],[จำนวนชิ้น]]</f>
        <v>300</v>
      </c>
      <c r="M176">
        <f>MiniProject_Solution[[#This Row],[ยอดขาย]]-MiniProject_Solution[[#This Row],[ต้นทุน]]</f>
        <v>450</v>
      </c>
      <c r="N176">
        <f>MONTH(MiniProject_Solution[[#This Row],[วันที่]])</f>
        <v>11</v>
      </c>
      <c r="O176">
        <f>YEAR(MiniProject_Solution[[#This Row],[วันที่]])</f>
        <v>2018</v>
      </c>
      <c r="P176">
        <f>VLOOKUP(MiniProject_Solution[[#This Row],[ยอดขาย]],'Commission-solution'!$A$2:$C$6,3,TRUE)*MiniProject_Solution[[#This Row],[ยอดขาย]]</f>
        <v>52.500000000000007</v>
      </c>
      <c r="Q176" s="86" t="b">
        <f>WEEKDAY(MiniProject_Solution[[#This Row],[วันที่]],2)&gt;5</f>
        <v>0</v>
      </c>
    </row>
    <row r="177" spans="1:17">
      <c r="A177" t="s">
        <v>502</v>
      </c>
      <c r="B177" s="3">
        <v>43405</v>
      </c>
      <c r="C177" t="s">
        <v>75</v>
      </c>
      <c r="D177" t="s">
        <v>61</v>
      </c>
      <c r="E177" t="s">
        <v>58</v>
      </c>
      <c r="F177">
        <v>299</v>
      </c>
      <c r="G177">
        <v>1</v>
      </c>
      <c r="H177" t="s">
        <v>59</v>
      </c>
      <c r="I177">
        <f>MiniProject_Solution[[#This Row],[ราคาต่อชิ้น]]*MiniProject_Solution[[#This Row],[จำนวนชิ้น]]</f>
        <v>299</v>
      </c>
      <c r="J177" t="str">
        <f>IF(LEFT(VLOOKUP(MiniProject_Solution[[#This Row],[ผู้ขาย]],'Sales-Bio'!A:C,3,FALSE),3)="นาย","M","F")</f>
        <v>M</v>
      </c>
      <c r="K177" t="str">
        <f>VLOOKUP(TRIM(MiniProject_Solution[[#This Row],[ลูกค้า]]),'Customer-Country'!B:C,2,FALSE)</f>
        <v>ไทย</v>
      </c>
      <c r="L177">
        <f>VLOOKUP(MiniProject_Solution[[#This Row],[สินค้า]],'product cost'!A:B,2,FALSE)*MiniProject_Solution[[#This Row],[จำนวนชิ้น]]</f>
        <v>200</v>
      </c>
      <c r="M177">
        <f>MiniProject_Solution[[#This Row],[ยอดขาย]]-MiniProject_Solution[[#This Row],[ต้นทุน]]</f>
        <v>99</v>
      </c>
      <c r="N177">
        <f>MONTH(MiniProject_Solution[[#This Row],[วันที่]])</f>
        <v>11</v>
      </c>
      <c r="O177">
        <f>YEAR(MiniProject_Solution[[#This Row],[วันที่]])</f>
        <v>2018</v>
      </c>
      <c r="P177">
        <f>VLOOKUP(MiniProject_Solution[[#This Row],[ยอดขาย]],'Commission-solution'!$A$2:$C$6,3,TRUE)*MiniProject_Solution[[#This Row],[ยอดขาย]]</f>
        <v>8.9699999999999989</v>
      </c>
      <c r="Q177" s="86" t="b">
        <f>WEEKDAY(MiniProject_Solution[[#This Row],[วันที่]],2)&gt;5</f>
        <v>0</v>
      </c>
    </row>
    <row r="178" spans="1:17">
      <c r="A178" t="s">
        <v>503</v>
      </c>
      <c r="B178" s="3">
        <v>43406</v>
      </c>
      <c r="C178" t="s">
        <v>68</v>
      </c>
      <c r="D178" t="s">
        <v>61</v>
      </c>
      <c r="E178" t="s">
        <v>62</v>
      </c>
      <c r="F178">
        <v>40</v>
      </c>
      <c r="G178">
        <v>5</v>
      </c>
      <c r="H178" t="s">
        <v>59</v>
      </c>
      <c r="I178">
        <f>MiniProject_Solution[[#This Row],[ราคาต่อชิ้น]]*MiniProject_Solution[[#This Row],[จำนวนชิ้น]]</f>
        <v>200</v>
      </c>
      <c r="J178" t="str">
        <f>IF(LEFT(VLOOKUP(MiniProject_Solution[[#This Row],[ผู้ขาย]],'Sales-Bio'!A:C,3,FALSE),3)="นาย","M","F")</f>
        <v>M</v>
      </c>
      <c r="K178" t="str">
        <f>VLOOKUP(TRIM(MiniProject_Solution[[#This Row],[ลูกค้า]]),'Customer-Country'!B:C,2,FALSE)</f>
        <v>ไทย</v>
      </c>
      <c r="L178">
        <f>VLOOKUP(MiniProject_Solution[[#This Row],[สินค้า]],'product cost'!A:B,2,FALSE)*MiniProject_Solution[[#This Row],[จำนวนชิ้น]]</f>
        <v>100</v>
      </c>
      <c r="M178">
        <f>MiniProject_Solution[[#This Row],[ยอดขาย]]-MiniProject_Solution[[#This Row],[ต้นทุน]]</f>
        <v>100</v>
      </c>
      <c r="N178">
        <f>MONTH(MiniProject_Solution[[#This Row],[วันที่]])</f>
        <v>11</v>
      </c>
      <c r="O178">
        <f>YEAR(MiniProject_Solution[[#This Row],[วันที่]])</f>
        <v>2018</v>
      </c>
      <c r="P178">
        <f>VLOOKUP(MiniProject_Solution[[#This Row],[ยอดขาย]],'Commission-solution'!$A$2:$C$6,3,TRUE)*MiniProject_Solution[[#This Row],[ยอดขาย]]</f>
        <v>6</v>
      </c>
      <c r="Q178" s="86" t="b">
        <f>WEEKDAY(MiniProject_Solution[[#This Row],[วันที่]],2)&gt;5</f>
        <v>0</v>
      </c>
    </row>
    <row r="179" spans="1:17">
      <c r="A179" t="s">
        <v>504</v>
      </c>
      <c r="B179" s="3">
        <v>43407</v>
      </c>
      <c r="C179" t="s">
        <v>68</v>
      </c>
      <c r="D179" t="s">
        <v>67</v>
      </c>
      <c r="E179" t="s">
        <v>58</v>
      </c>
      <c r="F179">
        <v>499</v>
      </c>
      <c r="G179">
        <v>2</v>
      </c>
      <c r="H179" t="s">
        <v>59</v>
      </c>
      <c r="I179">
        <f>MiniProject_Solution[[#This Row],[ราคาต่อชิ้น]]*MiniProject_Solution[[#This Row],[จำนวนชิ้น]]</f>
        <v>998</v>
      </c>
      <c r="J179" t="str">
        <f>IF(LEFT(VLOOKUP(MiniProject_Solution[[#This Row],[ผู้ขาย]],'Sales-Bio'!A:C,3,FALSE),3)="นาย","M","F")</f>
        <v>F</v>
      </c>
      <c r="K179" t="str">
        <f>VLOOKUP(TRIM(MiniProject_Solution[[#This Row],[ลูกค้า]]),'Customer-Country'!B:C,2,FALSE)</f>
        <v>ไทย</v>
      </c>
      <c r="L179">
        <f>VLOOKUP(MiniProject_Solution[[#This Row],[สินค้า]],'product cost'!A:B,2,FALSE)*MiniProject_Solution[[#This Row],[จำนวนชิ้น]]</f>
        <v>400</v>
      </c>
      <c r="M179">
        <f>MiniProject_Solution[[#This Row],[ยอดขาย]]-MiniProject_Solution[[#This Row],[ต้นทุน]]</f>
        <v>598</v>
      </c>
      <c r="N179">
        <f>MONTH(MiniProject_Solution[[#This Row],[วันที่]])</f>
        <v>11</v>
      </c>
      <c r="O179">
        <f>YEAR(MiniProject_Solution[[#This Row],[วันที่]])</f>
        <v>2018</v>
      </c>
      <c r="P179">
        <f>VLOOKUP(MiniProject_Solution[[#This Row],[ยอดขาย]],'Commission-solution'!$A$2:$C$6,3,TRUE)*MiniProject_Solution[[#This Row],[ยอดขาย]]</f>
        <v>69.860000000000014</v>
      </c>
      <c r="Q179" s="86" t="b">
        <f>WEEKDAY(MiniProject_Solution[[#This Row],[วันที่]],2)&gt;5</f>
        <v>1</v>
      </c>
    </row>
    <row r="180" spans="1:17">
      <c r="A180" t="s">
        <v>505</v>
      </c>
      <c r="B180" s="3">
        <v>43407</v>
      </c>
      <c r="C180" t="s">
        <v>78</v>
      </c>
      <c r="D180" t="s">
        <v>57</v>
      </c>
      <c r="E180" t="s">
        <v>58</v>
      </c>
      <c r="F180">
        <v>499</v>
      </c>
      <c r="G180">
        <v>1</v>
      </c>
      <c r="H180" t="s">
        <v>59</v>
      </c>
      <c r="I180">
        <f>MiniProject_Solution[[#This Row],[ราคาต่อชิ้น]]*MiniProject_Solution[[#This Row],[จำนวนชิ้น]]</f>
        <v>499</v>
      </c>
      <c r="J180" t="str">
        <f>IF(LEFT(VLOOKUP(MiniProject_Solution[[#This Row],[ผู้ขาย]],'Sales-Bio'!A:C,3,FALSE),3)="นาย","M","F")</f>
        <v>F</v>
      </c>
      <c r="K180" t="str">
        <f>VLOOKUP(TRIM(MiniProject_Solution[[#This Row],[ลูกค้า]]),'Customer-Country'!B:C,2,FALSE)</f>
        <v>พม่า</v>
      </c>
      <c r="L180">
        <f>VLOOKUP(MiniProject_Solution[[#This Row],[สินค้า]],'product cost'!A:B,2,FALSE)*MiniProject_Solution[[#This Row],[จำนวนชิ้น]]</f>
        <v>200</v>
      </c>
      <c r="M180">
        <f>MiniProject_Solution[[#This Row],[ยอดขาย]]-MiniProject_Solution[[#This Row],[ต้นทุน]]</f>
        <v>299</v>
      </c>
      <c r="N180">
        <f>MONTH(MiniProject_Solution[[#This Row],[วันที่]])</f>
        <v>11</v>
      </c>
      <c r="O180">
        <f>YEAR(MiniProject_Solution[[#This Row],[วันที่]])</f>
        <v>2018</v>
      </c>
      <c r="P180">
        <f>VLOOKUP(MiniProject_Solution[[#This Row],[ยอดขาย]],'Commission-solution'!$A$2:$C$6,3,TRUE)*MiniProject_Solution[[#This Row],[ยอดขาย]]</f>
        <v>24.950000000000003</v>
      </c>
      <c r="Q180" s="86" t="b">
        <f>WEEKDAY(MiniProject_Solution[[#This Row],[วันที่]],2)&gt;5</f>
        <v>1</v>
      </c>
    </row>
    <row r="181" spans="1:17">
      <c r="A181" t="s">
        <v>506</v>
      </c>
      <c r="B181" s="3">
        <v>43409</v>
      </c>
      <c r="C181" t="s">
        <v>77</v>
      </c>
      <c r="D181" t="s">
        <v>67</v>
      </c>
      <c r="E181" t="s">
        <v>76</v>
      </c>
      <c r="F181">
        <v>190</v>
      </c>
      <c r="G181">
        <v>6</v>
      </c>
      <c r="H181" t="s">
        <v>59</v>
      </c>
      <c r="I181">
        <f>MiniProject_Solution[[#This Row],[ราคาต่อชิ้น]]*MiniProject_Solution[[#This Row],[จำนวนชิ้น]]</f>
        <v>1140</v>
      </c>
      <c r="J181" t="str">
        <f>IF(LEFT(VLOOKUP(MiniProject_Solution[[#This Row],[ผู้ขาย]],'Sales-Bio'!A:C,3,FALSE),3)="นาย","M","F")</f>
        <v>F</v>
      </c>
      <c r="K181" t="str">
        <f>VLOOKUP(TRIM(MiniProject_Solution[[#This Row],[ลูกค้า]]),'Customer-Country'!B:C,2,FALSE)</f>
        <v>เวียดนาม</v>
      </c>
      <c r="L181">
        <f>VLOOKUP(MiniProject_Solution[[#This Row],[สินค้า]],'product cost'!A:B,2,FALSE)*MiniProject_Solution[[#This Row],[จำนวนชิ้น]]</f>
        <v>600</v>
      </c>
      <c r="M181">
        <f>MiniProject_Solution[[#This Row],[ยอดขาย]]-MiniProject_Solution[[#This Row],[ต้นทุน]]</f>
        <v>540</v>
      </c>
      <c r="N181">
        <f>MONTH(MiniProject_Solution[[#This Row],[วันที่]])</f>
        <v>11</v>
      </c>
      <c r="O181">
        <f>YEAR(MiniProject_Solution[[#This Row],[วันที่]])</f>
        <v>2018</v>
      </c>
      <c r="P181">
        <f>VLOOKUP(MiniProject_Solution[[#This Row],[ยอดขาย]],'Commission-solution'!$A$2:$C$6,3,TRUE)*MiniProject_Solution[[#This Row],[ยอดขาย]]</f>
        <v>114</v>
      </c>
      <c r="Q181" s="86" t="b">
        <f>WEEKDAY(MiniProject_Solution[[#This Row],[วันที่]],2)&gt;5</f>
        <v>0</v>
      </c>
    </row>
    <row r="182" spans="1:17">
      <c r="A182" t="s">
        <v>507</v>
      </c>
      <c r="B182" s="3">
        <v>43414</v>
      </c>
      <c r="C182" t="s">
        <v>79</v>
      </c>
      <c r="D182" t="s">
        <v>61</v>
      </c>
      <c r="E182" t="s">
        <v>76</v>
      </c>
      <c r="F182">
        <v>300</v>
      </c>
      <c r="G182">
        <v>2</v>
      </c>
      <c r="H182" t="s">
        <v>59</v>
      </c>
      <c r="I182">
        <f>MiniProject_Solution[[#This Row],[ราคาต่อชิ้น]]*MiniProject_Solution[[#This Row],[จำนวนชิ้น]]</f>
        <v>600</v>
      </c>
      <c r="J182" t="str">
        <f>IF(LEFT(VLOOKUP(MiniProject_Solution[[#This Row],[ผู้ขาย]],'Sales-Bio'!A:C,3,FALSE),3)="นาย","M","F")</f>
        <v>M</v>
      </c>
      <c r="K182" t="str">
        <f>VLOOKUP(TRIM(MiniProject_Solution[[#This Row],[ลูกค้า]]),'Customer-Country'!B:C,2,FALSE)</f>
        <v>ลาว</v>
      </c>
      <c r="L182">
        <f>VLOOKUP(MiniProject_Solution[[#This Row],[สินค้า]],'product cost'!A:B,2,FALSE)*MiniProject_Solution[[#This Row],[จำนวนชิ้น]]</f>
        <v>200</v>
      </c>
      <c r="M182">
        <f>MiniProject_Solution[[#This Row],[ยอดขาย]]-MiniProject_Solution[[#This Row],[ต้นทุน]]</f>
        <v>400</v>
      </c>
      <c r="N182">
        <f>MONTH(MiniProject_Solution[[#This Row],[วันที่]])</f>
        <v>11</v>
      </c>
      <c r="O182">
        <f>YEAR(MiniProject_Solution[[#This Row],[วันที่]])</f>
        <v>2018</v>
      </c>
      <c r="P182">
        <f>VLOOKUP(MiniProject_Solution[[#This Row],[ยอดขาย]],'Commission-solution'!$A$2:$C$6,3,TRUE)*MiniProject_Solution[[#This Row],[ยอดขาย]]</f>
        <v>30</v>
      </c>
      <c r="Q182" s="86" t="b">
        <f>WEEKDAY(MiniProject_Solution[[#This Row],[วันที่]],2)&gt;5</f>
        <v>1</v>
      </c>
    </row>
    <row r="183" spans="1:17">
      <c r="A183" t="s">
        <v>508</v>
      </c>
      <c r="B183" s="3">
        <v>43416</v>
      </c>
      <c r="C183" t="s">
        <v>68</v>
      </c>
      <c r="D183" t="s">
        <v>69</v>
      </c>
      <c r="E183" t="s">
        <v>62</v>
      </c>
      <c r="F183">
        <v>40</v>
      </c>
      <c r="G183">
        <v>5</v>
      </c>
      <c r="H183" t="s">
        <v>59</v>
      </c>
      <c r="I183">
        <f>MiniProject_Solution[[#This Row],[ราคาต่อชิ้น]]*MiniProject_Solution[[#This Row],[จำนวนชิ้น]]</f>
        <v>200</v>
      </c>
      <c r="J183" t="str">
        <f>IF(LEFT(VLOOKUP(MiniProject_Solution[[#This Row],[ผู้ขาย]],'Sales-Bio'!A:C,3,FALSE),3)="นาย","M","F")</f>
        <v>M</v>
      </c>
      <c r="K183" t="str">
        <f>VLOOKUP(TRIM(MiniProject_Solution[[#This Row],[ลูกค้า]]),'Customer-Country'!B:C,2,FALSE)</f>
        <v>ไทย</v>
      </c>
      <c r="L183">
        <f>VLOOKUP(MiniProject_Solution[[#This Row],[สินค้า]],'product cost'!A:B,2,FALSE)*MiniProject_Solution[[#This Row],[จำนวนชิ้น]]</f>
        <v>100</v>
      </c>
      <c r="M183">
        <f>MiniProject_Solution[[#This Row],[ยอดขาย]]-MiniProject_Solution[[#This Row],[ต้นทุน]]</f>
        <v>100</v>
      </c>
      <c r="N183">
        <f>MONTH(MiniProject_Solution[[#This Row],[วันที่]])</f>
        <v>11</v>
      </c>
      <c r="O183">
        <f>YEAR(MiniProject_Solution[[#This Row],[วันที่]])</f>
        <v>2018</v>
      </c>
      <c r="P183">
        <f>VLOOKUP(MiniProject_Solution[[#This Row],[ยอดขาย]],'Commission-solution'!$A$2:$C$6,3,TRUE)*MiniProject_Solution[[#This Row],[ยอดขาย]]</f>
        <v>6</v>
      </c>
      <c r="Q183" s="86" t="b">
        <f>WEEKDAY(MiniProject_Solution[[#This Row],[วันที่]],2)&gt;5</f>
        <v>0</v>
      </c>
    </row>
    <row r="184" spans="1:17">
      <c r="A184" t="s">
        <v>509</v>
      </c>
      <c r="B184" s="3">
        <v>43418</v>
      </c>
      <c r="C184" t="s">
        <v>78</v>
      </c>
      <c r="D184" t="s">
        <v>57</v>
      </c>
      <c r="E184" t="s">
        <v>14</v>
      </c>
      <c r="F184">
        <v>300</v>
      </c>
      <c r="G184">
        <v>2</v>
      </c>
      <c r="H184" t="s">
        <v>59</v>
      </c>
      <c r="I184">
        <f>MiniProject_Solution[[#This Row],[ราคาต่อชิ้น]]*MiniProject_Solution[[#This Row],[จำนวนชิ้น]]</f>
        <v>600</v>
      </c>
      <c r="J184" t="str">
        <f>IF(LEFT(VLOOKUP(MiniProject_Solution[[#This Row],[ผู้ขาย]],'Sales-Bio'!A:C,3,FALSE),3)="นาย","M","F")</f>
        <v>F</v>
      </c>
      <c r="K184" t="str">
        <f>VLOOKUP(TRIM(MiniProject_Solution[[#This Row],[ลูกค้า]]),'Customer-Country'!B:C,2,FALSE)</f>
        <v>พม่า</v>
      </c>
      <c r="L184">
        <f>VLOOKUP(MiniProject_Solution[[#This Row],[สินค้า]],'product cost'!A:B,2,FALSE)*MiniProject_Solution[[#This Row],[จำนวนชิ้น]]</f>
        <v>300</v>
      </c>
      <c r="M184">
        <f>MiniProject_Solution[[#This Row],[ยอดขาย]]-MiniProject_Solution[[#This Row],[ต้นทุน]]</f>
        <v>300</v>
      </c>
      <c r="N184">
        <f>MONTH(MiniProject_Solution[[#This Row],[วันที่]])</f>
        <v>11</v>
      </c>
      <c r="O184">
        <f>YEAR(MiniProject_Solution[[#This Row],[วันที่]])</f>
        <v>2018</v>
      </c>
      <c r="P184">
        <f>VLOOKUP(MiniProject_Solution[[#This Row],[ยอดขาย]],'Commission-solution'!$A$2:$C$6,3,TRUE)*MiniProject_Solution[[#This Row],[ยอดขาย]]</f>
        <v>30</v>
      </c>
      <c r="Q184" s="86" t="b">
        <f>WEEKDAY(MiniProject_Solution[[#This Row],[วันที่]],2)&gt;5</f>
        <v>0</v>
      </c>
    </row>
    <row r="185" spans="1:17">
      <c r="A185" t="s">
        <v>510</v>
      </c>
      <c r="B185" s="3">
        <v>43419</v>
      </c>
      <c r="C185" t="s">
        <v>71</v>
      </c>
      <c r="D185" t="s">
        <v>61</v>
      </c>
      <c r="E185" t="s">
        <v>14</v>
      </c>
      <c r="F185">
        <v>300</v>
      </c>
      <c r="G185">
        <v>1</v>
      </c>
      <c r="H185" t="s">
        <v>59</v>
      </c>
      <c r="I185">
        <f>MiniProject_Solution[[#This Row],[ราคาต่อชิ้น]]*MiniProject_Solution[[#This Row],[จำนวนชิ้น]]</f>
        <v>300</v>
      </c>
      <c r="J185" t="str">
        <f>IF(LEFT(VLOOKUP(MiniProject_Solution[[#This Row],[ผู้ขาย]],'Sales-Bio'!A:C,3,FALSE),3)="นาย","M","F")</f>
        <v>M</v>
      </c>
      <c r="K185" t="str">
        <f>VLOOKUP(TRIM(MiniProject_Solution[[#This Row],[ลูกค้า]]),'Customer-Country'!B:C,2,FALSE)</f>
        <v>ไทย</v>
      </c>
      <c r="L185">
        <f>VLOOKUP(MiniProject_Solution[[#This Row],[สินค้า]],'product cost'!A:B,2,FALSE)*MiniProject_Solution[[#This Row],[จำนวนชิ้น]]</f>
        <v>150</v>
      </c>
      <c r="M185">
        <f>MiniProject_Solution[[#This Row],[ยอดขาย]]-MiniProject_Solution[[#This Row],[ต้นทุน]]</f>
        <v>150</v>
      </c>
      <c r="N185">
        <f>MONTH(MiniProject_Solution[[#This Row],[วันที่]])</f>
        <v>11</v>
      </c>
      <c r="O185">
        <f>YEAR(MiniProject_Solution[[#This Row],[วันที่]])</f>
        <v>2018</v>
      </c>
      <c r="P185">
        <f>VLOOKUP(MiniProject_Solution[[#This Row],[ยอดขาย]],'Commission-solution'!$A$2:$C$6,3,TRUE)*MiniProject_Solution[[#This Row],[ยอดขาย]]</f>
        <v>9</v>
      </c>
      <c r="Q185" s="86" t="b">
        <f>WEEKDAY(MiniProject_Solution[[#This Row],[วันที่]],2)&gt;5</f>
        <v>0</v>
      </c>
    </row>
    <row r="186" spans="1:17">
      <c r="A186" t="s">
        <v>511</v>
      </c>
      <c r="B186" s="3">
        <v>43424</v>
      </c>
      <c r="C186" t="s">
        <v>73</v>
      </c>
      <c r="D186" t="s">
        <v>69</v>
      </c>
      <c r="E186" t="s">
        <v>62</v>
      </c>
      <c r="F186">
        <v>70</v>
      </c>
      <c r="G186">
        <v>1</v>
      </c>
      <c r="H186" t="s">
        <v>63</v>
      </c>
      <c r="I186">
        <f>MiniProject_Solution[[#This Row],[ราคาต่อชิ้น]]*MiniProject_Solution[[#This Row],[จำนวนชิ้น]]</f>
        <v>70</v>
      </c>
      <c r="J186" t="str">
        <f>IF(LEFT(VLOOKUP(MiniProject_Solution[[#This Row],[ผู้ขาย]],'Sales-Bio'!A:C,3,FALSE),3)="นาย","M","F")</f>
        <v>M</v>
      </c>
      <c r="K186" t="str">
        <f>VLOOKUP(TRIM(MiniProject_Solution[[#This Row],[ลูกค้า]]),'Customer-Country'!B:C,2,FALSE)</f>
        <v>พม่า</v>
      </c>
      <c r="L186">
        <f>VLOOKUP(MiniProject_Solution[[#This Row],[สินค้า]],'product cost'!A:B,2,FALSE)*MiniProject_Solution[[#This Row],[จำนวนชิ้น]]</f>
        <v>20</v>
      </c>
      <c r="M186">
        <f>MiniProject_Solution[[#This Row],[ยอดขาย]]-MiniProject_Solution[[#This Row],[ต้นทุน]]</f>
        <v>50</v>
      </c>
      <c r="N186">
        <f>MONTH(MiniProject_Solution[[#This Row],[วันที่]])</f>
        <v>11</v>
      </c>
      <c r="O186">
        <f>YEAR(MiniProject_Solution[[#This Row],[วันที่]])</f>
        <v>2018</v>
      </c>
      <c r="P186">
        <f>VLOOKUP(MiniProject_Solution[[#This Row],[ยอดขาย]],'Commission-solution'!$A$2:$C$6,3,TRUE)*MiniProject_Solution[[#This Row],[ยอดขาย]]</f>
        <v>0</v>
      </c>
      <c r="Q186" s="86" t="b">
        <f>WEEKDAY(MiniProject_Solution[[#This Row],[วันที่]],2)&gt;5</f>
        <v>0</v>
      </c>
    </row>
    <row r="187" spans="1:17">
      <c r="A187" t="s">
        <v>512</v>
      </c>
      <c r="B187" s="3">
        <v>43425</v>
      </c>
      <c r="C187" t="s">
        <v>60</v>
      </c>
      <c r="D187" t="s">
        <v>57</v>
      </c>
      <c r="E187" t="s">
        <v>62</v>
      </c>
      <c r="F187">
        <v>40</v>
      </c>
      <c r="G187">
        <v>3</v>
      </c>
      <c r="H187" t="s">
        <v>63</v>
      </c>
      <c r="I187">
        <f>MiniProject_Solution[[#This Row],[ราคาต่อชิ้น]]*MiniProject_Solution[[#This Row],[จำนวนชิ้น]]</f>
        <v>120</v>
      </c>
      <c r="J187" t="str">
        <f>IF(LEFT(VLOOKUP(MiniProject_Solution[[#This Row],[ผู้ขาย]],'Sales-Bio'!A:C,3,FALSE),3)="นาย","M","F")</f>
        <v>F</v>
      </c>
      <c r="K187" t="str">
        <f>VLOOKUP(TRIM(MiniProject_Solution[[#This Row],[ลูกค้า]]),'Customer-Country'!B:C,2,FALSE)</f>
        <v>เวียดนาม</v>
      </c>
      <c r="L187">
        <f>VLOOKUP(MiniProject_Solution[[#This Row],[สินค้า]],'product cost'!A:B,2,FALSE)*MiniProject_Solution[[#This Row],[จำนวนชิ้น]]</f>
        <v>60</v>
      </c>
      <c r="M187">
        <f>MiniProject_Solution[[#This Row],[ยอดขาย]]-MiniProject_Solution[[#This Row],[ต้นทุน]]</f>
        <v>60</v>
      </c>
      <c r="N187">
        <f>MONTH(MiniProject_Solution[[#This Row],[วันที่]])</f>
        <v>11</v>
      </c>
      <c r="O187">
        <f>YEAR(MiniProject_Solution[[#This Row],[วันที่]])</f>
        <v>2018</v>
      </c>
      <c r="P187">
        <f>VLOOKUP(MiniProject_Solution[[#This Row],[ยอดขาย]],'Commission-solution'!$A$2:$C$6,3,TRUE)*MiniProject_Solution[[#This Row],[ยอดขาย]]</f>
        <v>0</v>
      </c>
      <c r="Q187" s="86" t="b">
        <f>WEEKDAY(MiniProject_Solution[[#This Row],[วันที่]],2)&gt;5</f>
        <v>0</v>
      </c>
    </row>
    <row r="188" spans="1:17">
      <c r="A188" t="s">
        <v>513</v>
      </c>
      <c r="B188" s="3">
        <v>43428</v>
      </c>
      <c r="C188" t="s">
        <v>70</v>
      </c>
      <c r="D188" t="s">
        <v>57</v>
      </c>
      <c r="E188" t="s">
        <v>58</v>
      </c>
      <c r="F188">
        <v>499</v>
      </c>
      <c r="G188">
        <v>1</v>
      </c>
      <c r="H188" t="s">
        <v>59</v>
      </c>
      <c r="I188">
        <f>MiniProject_Solution[[#This Row],[ราคาต่อชิ้น]]*MiniProject_Solution[[#This Row],[จำนวนชิ้น]]</f>
        <v>499</v>
      </c>
      <c r="J188" t="str">
        <f>IF(LEFT(VLOOKUP(MiniProject_Solution[[#This Row],[ผู้ขาย]],'Sales-Bio'!A:C,3,FALSE),3)="นาย","M","F")</f>
        <v>F</v>
      </c>
      <c r="K188" t="str">
        <f>VLOOKUP(TRIM(MiniProject_Solution[[#This Row],[ลูกค้า]]),'Customer-Country'!B:C,2,FALSE)</f>
        <v>ไทย</v>
      </c>
      <c r="L188">
        <f>VLOOKUP(MiniProject_Solution[[#This Row],[สินค้า]],'product cost'!A:B,2,FALSE)*MiniProject_Solution[[#This Row],[จำนวนชิ้น]]</f>
        <v>200</v>
      </c>
      <c r="M188">
        <f>MiniProject_Solution[[#This Row],[ยอดขาย]]-MiniProject_Solution[[#This Row],[ต้นทุน]]</f>
        <v>299</v>
      </c>
      <c r="N188">
        <f>MONTH(MiniProject_Solution[[#This Row],[วันที่]])</f>
        <v>11</v>
      </c>
      <c r="O188">
        <f>YEAR(MiniProject_Solution[[#This Row],[วันที่]])</f>
        <v>2018</v>
      </c>
      <c r="P188">
        <f>VLOOKUP(MiniProject_Solution[[#This Row],[ยอดขาย]],'Commission-solution'!$A$2:$C$6,3,TRUE)*MiniProject_Solution[[#This Row],[ยอดขาย]]</f>
        <v>24.950000000000003</v>
      </c>
      <c r="Q188" s="86" t="b">
        <f>WEEKDAY(MiniProject_Solution[[#This Row],[วันที่]],2)&gt;5</f>
        <v>1</v>
      </c>
    </row>
    <row r="189" spans="1:17">
      <c r="A189" t="s">
        <v>514</v>
      </c>
      <c r="B189" s="3">
        <v>43430</v>
      </c>
      <c r="C189" t="s">
        <v>79</v>
      </c>
      <c r="D189" t="s">
        <v>61</v>
      </c>
      <c r="E189" t="s">
        <v>58</v>
      </c>
      <c r="F189">
        <v>499</v>
      </c>
      <c r="G189">
        <v>2</v>
      </c>
      <c r="H189" t="s">
        <v>59</v>
      </c>
      <c r="I189">
        <f>MiniProject_Solution[[#This Row],[ราคาต่อชิ้น]]*MiniProject_Solution[[#This Row],[จำนวนชิ้น]]</f>
        <v>998</v>
      </c>
      <c r="J189" t="str">
        <f>IF(LEFT(VLOOKUP(MiniProject_Solution[[#This Row],[ผู้ขาย]],'Sales-Bio'!A:C,3,FALSE),3)="นาย","M","F")</f>
        <v>M</v>
      </c>
      <c r="K189" t="str">
        <f>VLOOKUP(TRIM(MiniProject_Solution[[#This Row],[ลูกค้า]]),'Customer-Country'!B:C,2,FALSE)</f>
        <v>ลาว</v>
      </c>
      <c r="L189">
        <f>VLOOKUP(MiniProject_Solution[[#This Row],[สินค้า]],'product cost'!A:B,2,FALSE)*MiniProject_Solution[[#This Row],[จำนวนชิ้น]]</f>
        <v>400</v>
      </c>
      <c r="M189">
        <f>MiniProject_Solution[[#This Row],[ยอดขาย]]-MiniProject_Solution[[#This Row],[ต้นทุน]]</f>
        <v>598</v>
      </c>
      <c r="N189">
        <f>MONTH(MiniProject_Solution[[#This Row],[วันที่]])</f>
        <v>11</v>
      </c>
      <c r="O189">
        <f>YEAR(MiniProject_Solution[[#This Row],[วันที่]])</f>
        <v>2018</v>
      </c>
      <c r="P189">
        <f>VLOOKUP(MiniProject_Solution[[#This Row],[ยอดขาย]],'Commission-solution'!$A$2:$C$6,3,TRUE)*MiniProject_Solution[[#This Row],[ยอดขาย]]</f>
        <v>69.860000000000014</v>
      </c>
      <c r="Q189" s="86" t="b">
        <f>WEEKDAY(MiniProject_Solution[[#This Row],[วันที่]],2)&gt;5</f>
        <v>0</v>
      </c>
    </row>
    <row r="190" spans="1:17">
      <c r="A190" t="s">
        <v>515</v>
      </c>
      <c r="B190" s="3">
        <v>43431</v>
      </c>
      <c r="C190" t="s">
        <v>75</v>
      </c>
      <c r="D190" t="s">
        <v>67</v>
      </c>
      <c r="E190" t="s">
        <v>58</v>
      </c>
      <c r="F190">
        <v>299</v>
      </c>
      <c r="G190">
        <v>2</v>
      </c>
      <c r="H190" t="s">
        <v>59</v>
      </c>
      <c r="I190">
        <f>MiniProject_Solution[[#This Row],[ราคาต่อชิ้น]]*MiniProject_Solution[[#This Row],[จำนวนชิ้น]]</f>
        <v>598</v>
      </c>
      <c r="J190" t="str">
        <f>IF(LEFT(VLOOKUP(MiniProject_Solution[[#This Row],[ผู้ขาย]],'Sales-Bio'!A:C,3,FALSE),3)="นาย","M","F")</f>
        <v>F</v>
      </c>
      <c r="K190" t="str">
        <f>VLOOKUP(TRIM(MiniProject_Solution[[#This Row],[ลูกค้า]]),'Customer-Country'!B:C,2,FALSE)</f>
        <v>ไทย</v>
      </c>
      <c r="L190">
        <f>VLOOKUP(MiniProject_Solution[[#This Row],[สินค้า]],'product cost'!A:B,2,FALSE)*MiniProject_Solution[[#This Row],[จำนวนชิ้น]]</f>
        <v>400</v>
      </c>
      <c r="M190">
        <f>MiniProject_Solution[[#This Row],[ยอดขาย]]-MiniProject_Solution[[#This Row],[ต้นทุน]]</f>
        <v>198</v>
      </c>
      <c r="N190">
        <f>MONTH(MiniProject_Solution[[#This Row],[วันที่]])</f>
        <v>11</v>
      </c>
      <c r="O190">
        <f>YEAR(MiniProject_Solution[[#This Row],[วันที่]])</f>
        <v>2018</v>
      </c>
      <c r="P190">
        <f>VLOOKUP(MiniProject_Solution[[#This Row],[ยอดขาย]],'Commission-solution'!$A$2:$C$6,3,TRUE)*MiniProject_Solution[[#This Row],[ยอดขาย]]</f>
        <v>29.900000000000002</v>
      </c>
      <c r="Q190" s="86" t="b">
        <f>WEEKDAY(MiniProject_Solution[[#This Row],[วันที่]],2)&gt;5</f>
        <v>0</v>
      </c>
    </row>
    <row r="191" spans="1:17">
      <c r="A191" t="s">
        <v>516</v>
      </c>
      <c r="B191" s="3">
        <v>43433</v>
      </c>
      <c r="C191" t="s">
        <v>73</v>
      </c>
      <c r="D191" t="s">
        <v>57</v>
      </c>
      <c r="E191" t="s">
        <v>62</v>
      </c>
      <c r="F191">
        <v>40</v>
      </c>
      <c r="G191">
        <v>4</v>
      </c>
      <c r="H191" t="s">
        <v>59</v>
      </c>
      <c r="I191">
        <f>MiniProject_Solution[[#This Row],[ราคาต่อชิ้น]]*MiniProject_Solution[[#This Row],[จำนวนชิ้น]]</f>
        <v>160</v>
      </c>
      <c r="J191" t="str">
        <f>IF(LEFT(VLOOKUP(MiniProject_Solution[[#This Row],[ผู้ขาย]],'Sales-Bio'!A:C,3,FALSE),3)="นาย","M","F")</f>
        <v>F</v>
      </c>
      <c r="K191" t="str">
        <f>VLOOKUP(TRIM(MiniProject_Solution[[#This Row],[ลูกค้า]]),'Customer-Country'!B:C,2,FALSE)</f>
        <v>พม่า</v>
      </c>
      <c r="L191">
        <f>VLOOKUP(MiniProject_Solution[[#This Row],[สินค้า]],'product cost'!A:B,2,FALSE)*MiniProject_Solution[[#This Row],[จำนวนชิ้น]]</f>
        <v>80</v>
      </c>
      <c r="M191">
        <f>MiniProject_Solution[[#This Row],[ยอดขาย]]-MiniProject_Solution[[#This Row],[ต้นทุน]]</f>
        <v>80</v>
      </c>
      <c r="N191">
        <f>MONTH(MiniProject_Solution[[#This Row],[วันที่]])</f>
        <v>11</v>
      </c>
      <c r="O191">
        <f>YEAR(MiniProject_Solution[[#This Row],[วันที่]])</f>
        <v>2018</v>
      </c>
      <c r="P191">
        <f>VLOOKUP(MiniProject_Solution[[#This Row],[ยอดขาย]],'Commission-solution'!$A$2:$C$6,3,TRUE)*MiniProject_Solution[[#This Row],[ยอดขาย]]</f>
        <v>0</v>
      </c>
      <c r="Q191" s="86" t="b">
        <f>WEEKDAY(MiniProject_Solution[[#This Row],[วันที่]],2)&gt;5</f>
        <v>0</v>
      </c>
    </row>
    <row r="192" spans="1:17">
      <c r="A192" t="s">
        <v>517</v>
      </c>
      <c r="B192" s="3">
        <v>43434</v>
      </c>
      <c r="C192" t="s">
        <v>66</v>
      </c>
      <c r="D192" t="s">
        <v>61</v>
      </c>
      <c r="E192" t="s">
        <v>62</v>
      </c>
      <c r="F192">
        <v>40</v>
      </c>
      <c r="G192">
        <v>1</v>
      </c>
      <c r="H192" t="s">
        <v>59</v>
      </c>
      <c r="I192">
        <f>MiniProject_Solution[[#This Row],[ราคาต่อชิ้น]]*MiniProject_Solution[[#This Row],[จำนวนชิ้น]]</f>
        <v>40</v>
      </c>
      <c r="J192" t="str">
        <f>IF(LEFT(VLOOKUP(MiniProject_Solution[[#This Row],[ผู้ขาย]],'Sales-Bio'!A:C,3,FALSE),3)="นาย","M","F")</f>
        <v>M</v>
      </c>
      <c r="K192" t="str">
        <f>VLOOKUP(TRIM(MiniProject_Solution[[#This Row],[ลูกค้า]]),'Customer-Country'!B:C,2,FALSE)</f>
        <v>ไทย</v>
      </c>
      <c r="L192">
        <f>VLOOKUP(MiniProject_Solution[[#This Row],[สินค้า]],'product cost'!A:B,2,FALSE)*MiniProject_Solution[[#This Row],[จำนวนชิ้น]]</f>
        <v>20</v>
      </c>
      <c r="M192">
        <f>MiniProject_Solution[[#This Row],[ยอดขาย]]-MiniProject_Solution[[#This Row],[ต้นทุน]]</f>
        <v>20</v>
      </c>
      <c r="N192">
        <f>MONTH(MiniProject_Solution[[#This Row],[วันที่]])</f>
        <v>11</v>
      </c>
      <c r="O192">
        <f>YEAR(MiniProject_Solution[[#This Row],[วันที่]])</f>
        <v>2018</v>
      </c>
      <c r="P192">
        <f>VLOOKUP(MiniProject_Solution[[#This Row],[ยอดขาย]],'Commission-solution'!$A$2:$C$6,3,TRUE)*MiniProject_Solution[[#This Row],[ยอดขาย]]</f>
        <v>0</v>
      </c>
      <c r="Q192" s="86" t="b">
        <f>WEEKDAY(MiniProject_Solution[[#This Row],[วันที่]],2)&gt;5</f>
        <v>0</v>
      </c>
    </row>
    <row r="193" spans="1:17">
      <c r="A193" t="s">
        <v>518</v>
      </c>
      <c r="B193" s="3">
        <v>43434</v>
      </c>
      <c r="C193" t="s">
        <v>65</v>
      </c>
      <c r="D193" t="s">
        <v>67</v>
      </c>
      <c r="E193" t="s">
        <v>62</v>
      </c>
      <c r="F193">
        <v>40</v>
      </c>
      <c r="G193">
        <v>5</v>
      </c>
      <c r="H193" t="s">
        <v>63</v>
      </c>
      <c r="I193">
        <f>MiniProject_Solution[[#This Row],[ราคาต่อชิ้น]]*MiniProject_Solution[[#This Row],[จำนวนชิ้น]]</f>
        <v>200</v>
      </c>
      <c r="J193" t="str">
        <f>IF(LEFT(VLOOKUP(MiniProject_Solution[[#This Row],[ผู้ขาย]],'Sales-Bio'!A:C,3,FALSE),3)="นาย","M","F")</f>
        <v>F</v>
      </c>
      <c r="K193" t="str">
        <f>VLOOKUP(TRIM(MiniProject_Solution[[#This Row],[ลูกค้า]]),'Customer-Country'!B:C,2,FALSE)</f>
        <v>ลาว</v>
      </c>
      <c r="L193">
        <f>VLOOKUP(MiniProject_Solution[[#This Row],[สินค้า]],'product cost'!A:B,2,FALSE)*MiniProject_Solution[[#This Row],[จำนวนชิ้น]]</f>
        <v>100</v>
      </c>
      <c r="M193">
        <f>MiniProject_Solution[[#This Row],[ยอดขาย]]-MiniProject_Solution[[#This Row],[ต้นทุน]]</f>
        <v>100</v>
      </c>
      <c r="N193">
        <f>MONTH(MiniProject_Solution[[#This Row],[วันที่]])</f>
        <v>11</v>
      </c>
      <c r="O193">
        <f>YEAR(MiniProject_Solution[[#This Row],[วันที่]])</f>
        <v>2018</v>
      </c>
      <c r="P193">
        <f>VLOOKUP(MiniProject_Solution[[#This Row],[ยอดขาย]],'Commission-solution'!$A$2:$C$6,3,TRUE)*MiniProject_Solution[[#This Row],[ยอดขาย]]</f>
        <v>6</v>
      </c>
      <c r="Q193" s="86" t="b">
        <f>WEEKDAY(MiniProject_Solution[[#This Row],[วันที่]],2)&gt;5</f>
        <v>0</v>
      </c>
    </row>
    <row r="194" spans="1:17">
      <c r="A194" t="s">
        <v>519</v>
      </c>
      <c r="B194" s="3">
        <v>43434</v>
      </c>
      <c r="C194" t="s">
        <v>66</v>
      </c>
      <c r="D194" t="s">
        <v>69</v>
      </c>
      <c r="E194" t="s">
        <v>62</v>
      </c>
      <c r="F194">
        <v>90</v>
      </c>
      <c r="G194">
        <v>3</v>
      </c>
      <c r="H194" t="s">
        <v>59</v>
      </c>
      <c r="I194">
        <f>MiniProject_Solution[[#This Row],[ราคาต่อชิ้น]]*MiniProject_Solution[[#This Row],[จำนวนชิ้น]]</f>
        <v>270</v>
      </c>
      <c r="J194" t="str">
        <f>IF(LEFT(VLOOKUP(MiniProject_Solution[[#This Row],[ผู้ขาย]],'Sales-Bio'!A:C,3,FALSE),3)="นาย","M","F")</f>
        <v>M</v>
      </c>
      <c r="K194" t="str">
        <f>VLOOKUP(TRIM(MiniProject_Solution[[#This Row],[ลูกค้า]]),'Customer-Country'!B:C,2,FALSE)</f>
        <v>ไทย</v>
      </c>
      <c r="L194">
        <f>VLOOKUP(MiniProject_Solution[[#This Row],[สินค้า]],'product cost'!A:B,2,FALSE)*MiniProject_Solution[[#This Row],[จำนวนชิ้น]]</f>
        <v>60</v>
      </c>
      <c r="M194">
        <f>MiniProject_Solution[[#This Row],[ยอดขาย]]-MiniProject_Solution[[#This Row],[ต้นทุน]]</f>
        <v>210</v>
      </c>
      <c r="N194">
        <f>MONTH(MiniProject_Solution[[#This Row],[วันที่]])</f>
        <v>11</v>
      </c>
      <c r="O194">
        <f>YEAR(MiniProject_Solution[[#This Row],[วันที่]])</f>
        <v>2018</v>
      </c>
      <c r="P194">
        <f>VLOOKUP(MiniProject_Solution[[#This Row],[ยอดขาย]],'Commission-solution'!$A$2:$C$6,3,TRUE)*MiniProject_Solution[[#This Row],[ยอดขาย]]</f>
        <v>8.1</v>
      </c>
      <c r="Q194" s="86" t="b">
        <f>WEEKDAY(MiniProject_Solution[[#This Row],[วันที่]],2)&gt;5</f>
        <v>0</v>
      </c>
    </row>
    <row r="195" spans="1:17">
      <c r="A195" t="s">
        <v>520</v>
      </c>
      <c r="B195" s="3">
        <v>43435</v>
      </c>
      <c r="C195" t="s">
        <v>64</v>
      </c>
      <c r="D195" t="s">
        <v>57</v>
      </c>
      <c r="E195" t="s">
        <v>14</v>
      </c>
      <c r="F195">
        <v>250</v>
      </c>
      <c r="G195">
        <v>1</v>
      </c>
      <c r="H195" t="s">
        <v>63</v>
      </c>
      <c r="I195">
        <f>MiniProject_Solution[[#This Row],[ราคาต่อชิ้น]]*MiniProject_Solution[[#This Row],[จำนวนชิ้น]]</f>
        <v>250</v>
      </c>
      <c r="J195" t="str">
        <f>IF(LEFT(VLOOKUP(MiniProject_Solution[[#This Row],[ผู้ขาย]],'Sales-Bio'!A:C,3,FALSE),3)="นาย","M","F")</f>
        <v>F</v>
      </c>
      <c r="K195" t="str">
        <f>VLOOKUP(TRIM(MiniProject_Solution[[#This Row],[ลูกค้า]]),'Customer-Country'!B:C,2,FALSE)</f>
        <v>ไทย</v>
      </c>
      <c r="L195">
        <f>VLOOKUP(MiniProject_Solution[[#This Row],[สินค้า]],'product cost'!A:B,2,FALSE)*MiniProject_Solution[[#This Row],[จำนวนชิ้น]]</f>
        <v>150</v>
      </c>
      <c r="M195">
        <f>MiniProject_Solution[[#This Row],[ยอดขาย]]-MiniProject_Solution[[#This Row],[ต้นทุน]]</f>
        <v>100</v>
      </c>
      <c r="N195">
        <f>MONTH(MiniProject_Solution[[#This Row],[วันที่]])</f>
        <v>12</v>
      </c>
      <c r="O195">
        <f>YEAR(MiniProject_Solution[[#This Row],[วันที่]])</f>
        <v>2018</v>
      </c>
      <c r="P195">
        <f>VLOOKUP(MiniProject_Solution[[#This Row],[ยอดขาย]],'Commission-solution'!$A$2:$C$6,3,TRUE)*MiniProject_Solution[[#This Row],[ยอดขาย]]</f>
        <v>7.5</v>
      </c>
      <c r="Q195" s="86" t="b">
        <f>WEEKDAY(MiniProject_Solution[[#This Row],[วันที่]],2)&gt;5</f>
        <v>1</v>
      </c>
    </row>
    <row r="196" spans="1:17">
      <c r="A196" t="s">
        <v>521</v>
      </c>
      <c r="B196" s="3">
        <v>43438</v>
      </c>
      <c r="C196" t="s">
        <v>78</v>
      </c>
      <c r="D196" t="s">
        <v>69</v>
      </c>
      <c r="E196" t="s">
        <v>62</v>
      </c>
      <c r="F196">
        <v>90</v>
      </c>
      <c r="G196">
        <v>6</v>
      </c>
      <c r="H196" t="s">
        <v>59</v>
      </c>
      <c r="I196">
        <f>MiniProject_Solution[[#This Row],[ราคาต่อชิ้น]]*MiniProject_Solution[[#This Row],[จำนวนชิ้น]]</f>
        <v>540</v>
      </c>
      <c r="J196" t="str">
        <f>IF(LEFT(VLOOKUP(MiniProject_Solution[[#This Row],[ผู้ขาย]],'Sales-Bio'!A:C,3,FALSE),3)="นาย","M","F")</f>
        <v>M</v>
      </c>
      <c r="K196" t="str">
        <f>VLOOKUP(TRIM(MiniProject_Solution[[#This Row],[ลูกค้า]]),'Customer-Country'!B:C,2,FALSE)</f>
        <v>พม่า</v>
      </c>
      <c r="L196">
        <f>VLOOKUP(MiniProject_Solution[[#This Row],[สินค้า]],'product cost'!A:B,2,FALSE)*MiniProject_Solution[[#This Row],[จำนวนชิ้น]]</f>
        <v>120</v>
      </c>
      <c r="M196">
        <f>MiniProject_Solution[[#This Row],[ยอดขาย]]-MiniProject_Solution[[#This Row],[ต้นทุน]]</f>
        <v>420</v>
      </c>
      <c r="N196">
        <f>MONTH(MiniProject_Solution[[#This Row],[วันที่]])</f>
        <v>12</v>
      </c>
      <c r="O196">
        <f>YEAR(MiniProject_Solution[[#This Row],[วันที่]])</f>
        <v>2018</v>
      </c>
      <c r="P196">
        <f>VLOOKUP(MiniProject_Solution[[#This Row],[ยอดขาย]],'Commission-solution'!$A$2:$C$6,3,TRUE)*MiniProject_Solution[[#This Row],[ยอดขาย]]</f>
        <v>27</v>
      </c>
      <c r="Q196" s="86" t="b">
        <f>WEEKDAY(MiniProject_Solution[[#This Row],[วันที่]],2)&gt;5</f>
        <v>0</v>
      </c>
    </row>
    <row r="197" spans="1:17">
      <c r="A197" t="s">
        <v>522</v>
      </c>
      <c r="B197" s="3">
        <v>43438</v>
      </c>
      <c r="C197" t="s">
        <v>73</v>
      </c>
      <c r="D197" t="s">
        <v>57</v>
      </c>
      <c r="E197" t="s">
        <v>14</v>
      </c>
      <c r="F197">
        <v>250</v>
      </c>
      <c r="G197">
        <v>2</v>
      </c>
      <c r="H197" t="s">
        <v>63</v>
      </c>
      <c r="I197">
        <f>MiniProject_Solution[[#This Row],[ราคาต่อชิ้น]]*MiniProject_Solution[[#This Row],[จำนวนชิ้น]]</f>
        <v>500</v>
      </c>
      <c r="J197" t="str">
        <f>IF(LEFT(VLOOKUP(MiniProject_Solution[[#This Row],[ผู้ขาย]],'Sales-Bio'!A:C,3,FALSE),3)="นาย","M","F")</f>
        <v>F</v>
      </c>
      <c r="K197" t="str">
        <f>VLOOKUP(TRIM(MiniProject_Solution[[#This Row],[ลูกค้า]]),'Customer-Country'!B:C,2,FALSE)</f>
        <v>พม่า</v>
      </c>
      <c r="L197">
        <f>VLOOKUP(MiniProject_Solution[[#This Row],[สินค้า]],'product cost'!A:B,2,FALSE)*MiniProject_Solution[[#This Row],[จำนวนชิ้น]]</f>
        <v>300</v>
      </c>
      <c r="M197">
        <f>MiniProject_Solution[[#This Row],[ยอดขาย]]-MiniProject_Solution[[#This Row],[ต้นทุน]]</f>
        <v>200</v>
      </c>
      <c r="N197">
        <f>MONTH(MiniProject_Solution[[#This Row],[วันที่]])</f>
        <v>12</v>
      </c>
      <c r="O197">
        <f>YEAR(MiniProject_Solution[[#This Row],[วันที่]])</f>
        <v>2018</v>
      </c>
      <c r="P197">
        <f>VLOOKUP(MiniProject_Solution[[#This Row],[ยอดขาย]],'Commission-solution'!$A$2:$C$6,3,TRUE)*MiniProject_Solution[[#This Row],[ยอดขาย]]</f>
        <v>25</v>
      </c>
      <c r="Q197" s="86" t="b">
        <f>WEEKDAY(MiniProject_Solution[[#This Row],[วันที่]],2)&gt;5</f>
        <v>0</v>
      </c>
    </row>
    <row r="198" spans="1:17">
      <c r="A198" t="s">
        <v>523</v>
      </c>
      <c r="B198" s="3">
        <v>43438</v>
      </c>
      <c r="C198" t="s">
        <v>64</v>
      </c>
      <c r="D198" t="s">
        <v>61</v>
      </c>
      <c r="E198" t="s">
        <v>62</v>
      </c>
      <c r="F198">
        <v>90</v>
      </c>
      <c r="G198">
        <v>4</v>
      </c>
      <c r="H198" t="s">
        <v>59</v>
      </c>
      <c r="I198">
        <f>MiniProject_Solution[[#This Row],[ราคาต่อชิ้น]]*MiniProject_Solution[[#This Row],[จำนวนชิ้น]]</f>
        <v>360</v>
      </c>
      <c r="J198" t="str">
        <f>IF(LEFT(VLOOKUP(MiniProject_Solution[[#This Row],[ผู้ขาย]],'Sales-Bio'!A:C,3,FALSE),3)="นาย","M","F")</f>
        <v>M</v>
      </c>
      <c r="K198" t="str">
        <f>VLOOKUP(TRIM(MiniProject_Solution[[#This Row],[ลูกค้า]]),'Customer-Country'!B:C,2,FALSE)</f>
        <v>ไทย</v>
      </c>
      <c r="L198">
        <f>VLOOKUP(MiniProject_Solution[[#This Row],[สินค้า]],'product cost'!A:B,2,FALSE)*MiniProject_Solution[[#This Row],[จำนวนชิ้น]]</f>
        <v>80</v>
      </c>
      <c r="M198">
        <f>MiniProject_Solution[[#This Row],[ยอดขาย]]-MiniProject_Solution[[#This Row],[ต้นทุน]]</f>
        <v>280</v>
      </c>
      <c r="N198">
        <f>MONTH(MiniProject_Solution[[#This Row],[วันที่]])</f>
        <v>12</v>
      </c>
      <c r="O198">
        <f>YEAR(MiniProject_Solution[[#This Row],[วันที่]])</f>
        <v>2018</v>
      </c>
      <c r="P198">
        <f>VLOOKUP(MiniProject_Solution[[#This Row],[ยอดขาย]],'Commission-solution'!$A$2:$C$6,3,TRUE)*MiniProject_Solution[[#This Row],[ยอดขาย]]</f>
        <v>10.799999999999999</v>
      </c>
      <c r="Q198" s="86" t="b">
        <f>WEEKDAY(MiniProject_Solution[[#This Row],[วันที่]],2)&gt;5</f>
        <v>0</v>
      </c>
    </row>
    <row r="199" spans="1:17">
      <c r="A199" t="s">
        <v>524</v>
      </c>
      <c r="B199" s="3">
        <v>43440</v>
      </c>
      <c r="C199" t="s">
        <v>65</v>
      </c>
      <c r="D199" t="s">
        <v>67</v>
      </c>
      <c r="E199" t="s">
        <v>58</v>
      </c>
      <c r="F199">
        <v>299</v>
      </c>
      <c r="G199">
        <v>2</v>
      </c>
      <c r="H199" t="s">
        <v>63</v>
      </c>
      <c r="I199">
        <f>MiniProject_Solution[[#This Row],[ราคาต่อชิ้น]]*MiniProject_Solution[[#This Row],[จำนวนชิ้น]]</f>
        <v>598</v>
      </c>
      <c r="J199" t="str">
        <f>IF(LEFT(VLOOKUP(MiniProject_Solution[[#This Row],[ผู้ขาย]],'Sales-Bio'!A:C,3,FALSE),3)="นาย","M","F")</f>
        <v>F</v>
      </c>
      <c r="K199" t="str">
        <f>VLOOKUP(TRIM(MiniProject_Solution[[#This Row],[ลูกค้า]]),'Customer-Country'!B:C,2,FALSE)</f>
        <v>ลาว</v>
      </c>
      <c r="L199">
        <f>VLOOKUP(MiniProject_Solution[[#This Row],[สินค้า]],'product cost'!A:B,2,FALSE)*MiniProject_Solution[[#This Row],[จำนวนชิ้น]]</f>
        <v>400</v>
      </c>
      <c r="M199">
        <f>MiniProject_Solution[[#This Row],[ยอดขาย]]-MiniProject_Solution[[#This Row],[ต้นทุน]]</f>
        <v>198</v>
      </c>
      <c r="N199">
        <f>MONTH(MiniProject_Solution[[#This Row],[วันที่]])</f>
        <v>12</v>
      </c>
      <c r="O199">
        <f>YEAR(MiniProject_Solution[[#This Row],[วันที่]])</f>
        <v>2018</v>
      </c>
      <c r="P199">
        <f>VLOOKUP(MiniProject_Solution[[#This Row],[ยอดขาย]],'Commission-solution'!$A$2:$C$6,3,TRUE)*MiniProject_Solution[[#This Row],[ยอดขาย]]</f>
        <v>29.900000000000002</v>
      </c>
      <c r="Q199" s="86" t="b">
        <f>WEEKDAY(MiniProject_Solution[[#This Row],[วันที่]],2)&gt;5</f>
        <v>0</v>
      </c>
    </row>
    <row r="200" spans="1:17">
      <c r="A200" t="s">
        <v>525</v>
      </c>
      <c r="B200" s="3">
        <v>43441</v>
      </c>
      <c r="C200" t="s">
        <v>71</v>
      </c>
      <c r="D200" t="s">
        <v>61</v>
      </c>
      <c r="E200" t="s">
        <v>62</v>
      </c>
      <c r="F200">
        <v>40</v>
      </c>
      <c r="G200">
        <v>4</v>
      </c>
      <c r="H200" t="s">
        <v>59</v>
      </c>
      <c r="I200">
        <f>MiniProject_Solution[[#This Row],[ราคาต่อชิ้น]]*MiniProject_Solution[[#This Row],[จำนวนชิ้น]]</f>
        <v>160</v>
      </c>
      <c r="J200" t="str">
        <f>IF(LEFT(VLOOKUP(MiniProject_Solution[[#This Row],[ผู้ขาย]],'Sales-Bio'!A:C,3,FALSE),3)="นาย","M","F")</f>
        <v>M</v>
      </c>
      <c r="K200" t="str">
        <f>VLOOKUP(TRIM(MiniProject_Solution[[#This Row],[ลูกค้า]]),'Customer-Country'!B:C,2,FALSE)</f>
        <v>ไทย</v>
      </c>
      <c r="L200">
        <f>VLOOKUP(MiniProject_Solution[[#This Row],[สินค้า]],'product cost'!A:B,2,FALSE)*MiniProject_Solution[[#This Row],[จำนวนชิ้น]]</f>
        <v>80</v>
      </c>
      <c r="M200">
        <f>MiniProject_Solution[[#This Row],[ยอดขาย]]-MiniProject_Solution[[#This Row],[ต้นทุน]]</f>
        <v>80</v>
      </c>
      <c r="N200">
        <f>MONTH(MiniProject_Solution[[#This Row],[วันที่]])</f>
        <v>12</v>
      </c>
      <c r="O200">
        <f>YEAR(MiniProject_Solution[[#This Row],[วันที่]])</f>
        <v>2018</v>
      </c>
      <c r="P200">
        <f>VLOOKUP(MiniProject_Solution[[#This Row],[ยอดขาย]],'Commission-solution'!$A$2:$C$6,3,TRUE)*MiniProject_Solution[[#This Row],[ยอดขาย]]</f>
        <v>0</v>
      </c>
      <c r="Q200" s="86" t="b">
        <f>WEEKDAY(MiniProject_Solution[[#This Row],[วันที่]],2)&gt;5</f>
        <v>0</v>
      </c>
    </row>
    <row r="201" spans="1:17">
      <c r="A201" t="s">
        <v>526</v>
      </c>
      <c r="B201" s="3">
        <v>43444</v>
      </c>
      <c r="C201" t="s">
        <v>66</v>
      </c>
      <c r="D201" t="s">
        <v>61</v>
      </c>
      <c r="E201" t="s">
        <v>62</v>
      </c>
      <c r="F201">
        <v>90</v>
      </c>
      <c r="G201">
        <v>4</v>
      </c>
      <c r="H201" t="s">
        <v>59</v>
      </c>
      <c r="I201">
        <f>MiniProject_Solution[[#This Row],[ราคาต่อชิ้น]]*MiniProject_Solution[[#This Row],[จำนวนชิ้น]]</f>
        <v>360</v>
      </c>
      <c r="J201" t="str">
        <f>IF(LEFT(VLOOKUP(MiniProject_Solution[[#This Row],[ผู้ขาย]],'Sales-Bio'!A:C,3,FALSE),3)="นาย","M","F")</f>
        <v>M</v>
      </c>
      <c r="K201" t="str">
        <f>VLOOKUP(TRIM(MiniProject_Solution[[#This Row],[ลูกค้า]]),'Customer-Country'!B:C,2,FALSE)</f>
        <v>ไทย</v>
      </c>
      <c r="L201">
        <f>VLOOKUP(MiniProject_Solution[[#This Row],[สินค้า]],'product cost'!A:B,2,FALSE)*MiniProject_Solution[[#This Row],[จำนวนชิ้น]]</f>
        <v>80</v>
      </c>
      <c r="M201">
        <f>MiniProject_Solution[[#This Row],[ยอดขาย]]-MiniProject_Solution[[#This Row],[ต้นทุน]]</f>
        <v>280</v>
      </c>
      <c r="N201">
        <f>MONTH(MiniProject_Solution[[#This Row],[วันที่]])</f>
        <v>12</v>
      </c>
      <c r="O201">
        <f>YEAR(MiniProject_Solution[[#This Row],[วันที่]])</f>
        <v>2018</v>
      </c>
      <c r="P201">
        <f>VLOOKUP(MiniProject_Solution[[#This Row],[ยอดขาย]],'Commission-solution'!$A$2:$C$6,3,TRUE)*MiniProject_Solution[[#This Row],[ยอดขาย]]</f>
        <v>10.799999999999999</v>
      </c>
      <c r="Q201" s="86" t="b">
        <f>WEEKDAY(MiniProject_Solution[[#This Row],[วันที่]],2)&gt;5</f>
        <v>0</v>
      </c>
    </row>
    <row r="202" spans="1:17">
      <c r="A202" t="s">
        <v>527</v>
      </c>
      <c r="B202" s="3">
        <v>43445</v>
      </c>
      <c r="C202" t="s">
        <v>70</v>
      </c>
      <c r="D202" t="s">
        <v>67</v>
      </c>
      <c r="E202" t="s">
        <v>58</v>
      </c>
      <c r="F202">
        <v>299</v>
      </c>
      <c r="G202">
        <v>2</v>
      </c>
      <c r="H202" t="s">
        <v>63</v>
      </c>
      <c r="I202">
        <f>MiniProject_Solution[[#This Row],[ราคาต่อชิ้น]]*MiniProject_Solution[[#This Row],[จำนวนชิ้น]]</f>
        <v>598</v>
      </c>
      <c r="J202" t="str">
        <f>IF(LEFT(VLOOKUP(MiniProject_Solution[[#This Row],[ผู้ขาย]],'Sales-Bio'!A:C,3,FALSE),3)="นาย","M","F")</f>
        <v>F</v>
      </c>
      <c r="K202" t="str">
        <f>VLOOKUP(TRIM(MiniProject_Solution[[#This Row],[ลูกค้า]]),'Customer-Country'!B:C,2,FALSE)</f>
        <v>ไทย</v>
      </c>
      <c r="L202">
        <f>VLOOKUP(MiniProject_Solution[[#This Row],[สินค้า]],'product cost'!A:B,2,FALSE)*MiniProject_Solution[[#This Row],[จำนวนชิ้น]]</f>
        <v>400</v>
      </c>
      <c r="M202">
        <f>MiniProject_Solution[[#This Row],[ยอดขาย]]-MiniProject_Solution[[#This Row],[ต้นทุน]]</f>
        <v>198</v>
      </c>
      <c r="N202">
        <f>MONTH(MiniProject_Solution[[#This Row],[วันที่]])</f>
        <v>12</v>
      </c>
      <c r="O202">
        <f>YEAR(MiniProject_Solution[[#This Row],[วันที่]])</f>
        <v>2018</v>
      </c>
      <c r="P202">
        <f>VLOOKUP(MiniProject_Solution[[#This Row],[ยอดขาย]],'Commission-solution'!$A$2:$C$6,3,TRUE)*MiniProject_Solution[[#This Row],[ยอดขาย]]</f>
        <v>29.900000000000002</v>
      </c>
      <c r="Q202" s="86" t="b">
        <f>WEEKDAY(MiniProject_Solution[[#This Row],[วันที่]],2)&gt;5</f>
        <v>0</v>
      </c>
    </row>
    <row r="203" spans="1:17">
      <c r="A203" t="s">
        <v>528</v>
      </c>
      <c r="B203" s="3">
        <v>43450</v>
      </c>
      <c r="C203" t="s">
        <v>71</v>
      </c>
      <c r="D203" t="s">
        <v>61</v>
      </c>
      <c r="E203" t="s">
        <v>14</v>
      </c>
      <c r="F203">
        <v>300</v>
      </c>
      <c r="G203">
        <v>1</v>
      </c>
      <c r="H203" t="s">
        <v>59</v>
      </c>
      <c r="I203">
        <f>MiniProject_Solution[[#This Row],[ราคาต่อชิ้น]]*MiniProject_Solution[[#This Row],[จำนวนชิ้น]]</f>
        <v>300</v>
      </c>
      <c r="J203" t="str">
        <f>IF(LEFT(VLOOKUP(MiniProject_Solution[[#This Row],[ผู้ขาย]],'Sales-Bio'!A:C,3,FALSE),3)="นาย","M","F")</f>
        <v>M</v>
      </c>
      <c r="K203" t="str">
        <f>VLOOKUP(TRIM(MiniProject_Solution[[#This Row],[ลูกค้า]]),'Customer-Country'!B:C,2,FALSE)</f>
        <v>ไทย</v>
      </c>
      <c r="L203">
        <f>VLOOKUP(MiniProject_Solution[[#This Row],[สินค้า]],'product cost'!A:B,2,FALSE)*MiniProject_Solution[[#This Row],[จำนวนชิ้น]]</f>
        <v>150</v>
      </c>
      <c r="M203">
        <f>MiniProject_Solution[[#This Row],[ยอดขาย]]-MiniProject_Solution[[#This Row],[ต้นทุน]]</f>
        <v>150</v>
      </c>
      <c r="N203">
        <f>MONTH(MiniProject_Solution[[#This Row],[วันที่]])</f>
        <v>12</v>
      </c>
      <c r="O203">
        <f>YEAR(MiniProject_Solution[[#This Row],[วันที่]])</f>
        <v>2018</v>
      </c>
      <c r="P203">
        <f>VLOOKUP(MiniProject_Solution[[#This Row],[ยอดขาย]],'Commission-solution'!$A$2:$C$6,3,TRUE)*MiniProject_Solution[[#This Row],[ยอดขาย]]</f>
        <v>9</v>
      </c>
      <c r="Q203" s="86" t="b">
        <f>WEEKDAY(MiniProject_Solution[[#This Row],[วันที่]],2)&gt;5</f>
        <v>1</v>
      </c>
    </row>
    <row r="204" spans="1:17">
      <c r="A204" t="s">
        <v>529</v>
      </c>
      <c r="B204" s="3">
        <v>43451</v>
      </c>
      <c r="C204" t="s">
        <v>68</v>
      </c>
      <c r="D204" t="s">
        <v>61</v>
      </c>
      <c r="E204" t="s">
        <v>14</v>
      </c>
      <c r="F204">
        <v>190</v>
      </c>
      <c r="G204">
        <v>2</v>
      </c>
      <c r="H204" t="s">
        <v>59</v>
      </c>
      <c r="I204">
        <f>MiniProject_Solution[[#This Row],[ราคาต่อชิ้น]]*MiniProject_Solution[[#This Row],[จำนวนชิ้น]]</f>
        <v>380</v>
      </c>
      <c r="J204" t="str">
        <f>IF(LEFT(VLOOKUP(MiniProject_Solution[[#This Row],[ผู้ขาย]],'Sales-Bio'!A:C,3,FALSE),3)="นาย","M","F")</f>
        <v>M</v>
      </c>
      <c r="K204" t="str">
        <f>VLOOKUP(TRIM(MiniProject_Solution[[#This Row],[ลูกค้า]]),'Customer-Country'!B:C,2,FALSE)</f>
        <v>ไทย</v>
      </c>
      <c r="L204">
        <f>VLOOKUP(MiniProject_Solution[[#This Row],[สินค้า]],'product cost'!A:B,2,FALSE)*MiniProject_Solution[[#This Row],[จำนวนชิ้น]]</f>
        <v>300</v>
      </c>
      <c r="M204">
        <f>MiniProject_Solution[[#This Row],[ยอดขาย]]-MiniProject_Solution[[#This Row],[ต้นทุน]]</f>
        <v>80</v>
      </c>
      <c r="N204">
        <f>MONTH(MiniProject_Solution[[#This Row],[วันที่]])</f>
        <v>12</v>
      </c>
      <c r="O204">
        <f>YEAR(MiniProject_Solution[[#This Row],[วันที่]])</f>
        <v>2018</v>
      </c>
      <c r="P204">
        <f>VLOOKUP(MiniProject_Solution[[#This Row],[ยอดขาย]],'Commission-solution'!$A$2:$C$6,3,TRUE)*MiniProject_Solution[[#This Row],[ยอดขาย]]</f>
        <v>11.4</v>
      </c>
      <c r="Q204" s="86" t="b">
        <f>WEEKDAY(MiniProject_Solution[[#This Row],[วันที่]],2)&gt;5</f>
        <v>0</v>
      </c>
    </row>
    <row r="205" spans="1:17">
      <c r="A205" t="s">
        <v>530</v>
      </c>
      <c r="B205" s="3">
        <v>43453</v>
      </c>
      <c r="C205" t="s">
        <v>75</v>
      </c>
      <c r="D205" t="s">
        <v>67</v>
      </c>
      <c r="E205" t="s">
        <v>58</v>
      </c>
      <c r="F205">
        <v>299</v>
      </c>
      <c r="G205">
        <v>3</v>
      </c>
      <c r="H205" t="s">
        <v>59</v>
      </c>
      <c r="I205">
        <f>MiniProject_Solution[[#This Row],[ราคาต่อชิ้น]]*MiniProject_Solution[[#This Row],[จำนวนชิ้น]]</f>
        <v>897</v>
      </c>
      <c r="J205" t="str">
        <f>IF(LEFT(VLOOKUP(MiniProject_Solution[[#This Row],[ผู้ขาย]],'Sales-Bio'!A:C,3,FALSE),3)="นาย","M","F")</f>
        <v>F</v>
      </c>
      <c r="K205" t="str">
        <f>VLOOKUP(TRIM(MiniProject_Solution[[#This Row],[ลูกค้า]]),'Customer-Country'!B:C,2,FALSE)</f>
        <v>ไทย</v>
      </c>
      <c r="L205">
        <f>VLOOKUP(MiniProject_Solution[[#This Row],[สินค้า]],'product cost'!A:B,2,FALSE)*MiniProject_Solution[[#This Row],[จำนวนชิ้น]]</f>
        <v>600</v>
      </c>
      <c r="M205">
        <f>MiniProject_Solution[[#This Row],[ยอดขาย]]-MiniProject_Solution[[#This Row],[ต้นทุน]]</f>
        <v>297</v>
      </c>
      <c r="N205">
        <f>MONTH(MiniProject_Solution[[#This Row],[วันที่]])</f>
        <v>12</v>
      </c>
      <c r="O205">
        <f>YEAR(MiniProject_Solution[[#This Row],[วันที่]])</f>
        <v>2018</v>
      </c>
      <c r="P205">
        <f>VLOOKUP(MiniProject_Solution[[#This Row],[ยอดขาย]],'Commission-solution'!$A$2:$C$6,3,TRUE)*MiniProject_Solution[[#This Row],[ยอดขาย]]</f>
        <v>62.790000000000006</v>
      </c>
      <c r="Q205" s="86" t="b">
        <f>WEEKDAY(MiniProject_Solution[[#This Row],[วันที่]],2)&gt;5</f>
        <v>0</v>
      </c>
    </row>
    <row r="206" spans="1:17">
      <c r="A206" t="s">
        <v>531</v>
      </c>
      <c r="B206" s="3">
        <v>43458</v>
      </c>
      <c r="C206" t="s">
        <v>72</v>
      </c>
      <c r="D206" t="s">
        <v>67</v>
      </c>
      <c r="E206" t="s">
        <v>14</v>
      </c>
      <c r="F206">
        <v>190</v>
      </c>
      <c r="G206">
        <v>2</v>
      </c>
      <c r="H206" t="s">
        <v>63</v>
      </c>
      <c r="I206">
        <f>MiniProject_Solution[[#This Row],[ราคาต่อชิ้น]]*MiniProject_Solution[[#This Row],[จำนวนชิ้น]]</f>
        <v>380</v>
      </c>
      <c r="J206" t="str">
        <f>IF(LEFT(VLOOKUP(MiniProject_Solution[[#This Row],[ผู้ขาย]],'Sales-Bio'!A:C,3,FALSE),3)="นาย","M","F")</f>
        <v>F</v>
      </c>
      <c r="K206" t="str">
        <f>VLOOKUP(TRIM(MiniProject_Solution[[#This Row],[ลูกค้า]]),'Customer-Country'!B:C,2,FALSE)</f>
        <v>เวียดนาม</v>
      </c>
      <c r="L206">
        <f>VLOOKUP(MiniProject_Solution[[#This Row],[สินค้า]],'product cost'!A:B,2,FALSE)*MiniProject_Solution[[#This Row],[จำนวนชิ้น]]</f>
        <v>300</v>
      </c>
      <c r="M206">
        <f>MiniProject_Solution[[#This Row],[ยอดขาย]]-MiniProject_Solution[[#This Row],[ต้นทุน]]</f>
        <v>80</v>
      </c>
      <c r="N206">
        <f>MONTH(MiniProject_Solution[[#This Row],[วันที่]])</f>
        <v>12</v>
      </c>
      <c r="O206">
        <f>YEAR(MiniProject_Solution[[#This Row],[วันที่]])</f>
        <v>2018</v>
      </c>
      <c r="P206">
        <f>VLOOKUP(MiniProject_Solution[[#This Row],[ยอดขาย]],'Commission-solution'!$A$2:$C$6,3,TRUE)*MiniProject_Solution[[#This Row],[ยอดขาย]]</f>
        <v>11.4</v>
      </c>
      <c r="Q206" s="86" t="b">
        <f>WEEKDAY(MiniProject_Solution[[#This Row],[วันที่]],2)&gt;5</f>
        <v>0</v>
      </c>
    </row>
    <row r="207" spans="1:17">
      <c r="A207" t="s">
        <v>532</v>
      </c>
      <c r="B207" s="3">
        <v>43459</v>
      </c>
      <c r="C207" t="s">
        <v>75</v>
      </c>
      <c r="D207" t="s">
        <v>61</v>
      </c>
      <c r="E207" t="s">
        <v>76</v>
      </c>
      <c r="F207">
        <v>190</v>
      </c>
      <c r="G207">
        <v>3</v>
      </c>
      <c r="H207" t="s">
        <v>63</v>
      </c>
      <c r="I207">
        <f>MiniProject_Solution[[#This Row],[ราคาต่อชิ้น]]*MiniProject_Solution[[#This Row],[จำนวนชิ้น]]</f>
        <v>570</v>
      </c>
      <c r="J207" t="str">
        <f>IF(LEFT(VLOOKUP(MiniProject_Solution[[#This Row],[ผู้ขาย]],'Sales-Bio'!A:C,3,FALSE),3)="นาย","M","F")</f>
        <v>M</v>
      </c>
      <c r="K207" t="str">
        <f>VLOOKUP(TRIM(MiniProject_Solution[[#This Row],[ลูกค้า]]),'Customer-Country'!B:C,2,FALSE)</f>
        <v>ไทย</v>
      </c>
      <c r="L207">
        <f>VLOOKUP(MiniProject_Solution[[#This Row],[สินค้า]],'product cost'!A:B,2,FALSE)*MiniProject_Solution[[#This Row],[จำนวนชิ้น]]</f>
        <v>300</v>
      </c>
      <c r="M207">
        <f>MiniProject_Solution[[#This Row],[ยอดขาย]]-MiniProject_Solution[[#This Row],[ต้นทุน]]</f>
        <v>270</v>
      </c>
      <c r="N207">
        <f>MONTH(MiniProject_Solution[[#This Row],[วันที่]])</f>
        <v>12</v>
      </c>
      <c r="O207">
        <f>YEAR(MiniProject_Solution[[#This Row],[วันที่]])</f>
        <v>2018</v>
      </c>
      <c r="P207">
        <f>VLOOKUP(MiniProject_Solution[[#This Row],[ยอดขาย]],'Commission-solution'!$A$2:$C$6,3,TRUE)*MiniProject_Solution[[#This Row],[ยอดขาย]]</f>
        <v>28.5</v>
      </c>
      <c r="Q207" s="86" t="b">
        <f>WEEKDAY(MiniProject_Solution[[#This Row],[วันที่]],2)&gt;5</f>
        <v>0</v>
      </c>
    </row>
    <row r="208" spans="1:17">
      <c r="A208" t="s">
        <v>533</v>
      </c>
      <c r="B208" s="3">
        <v>43460</v>
      </c>
      <c r="C208" t="s">
        <v>70</v>
      </c>
      <c r="D208" t="s">
        <v>69</v>
      </c>
      <c r="E208" t="s">
        <v>62</v>
      </c>
      <c r="F208">
        <v>70</v>
      </c>
      <c r="G208">
        <v>2</v>
      </c>
      <c r="H208" t="s">
        <v>63</v>
      </c>
      <c r="I208">
        <f>MiniProject_Solution[[#This Row],[ราคาต่อชิ้น]]*MiniProject_Solution[[#This Row],[จำนวนชิ้น]]</f>
        <v>140</v>
      </c>
      <c r="J208" t="str">
        <f>IF(LEFT(VLOOKUP(MiniProject_Solution[[#This Row],[ผู้ขาย]],'Sales-Bio'!A:C,3,FALSE),3)="นาย","M","F")</f>
        <v>M</v>
      </c>
      <c r="K208" t="str">
        <f>VLOOKUP(TRIM(MiniProject_Solution[[#This Row],[ลูกค้า]]),'Customer-Country'!B:C,2,FALSE)</f>
        <v>ไทย</v>
      </c>
      <c r="L208">
        <f>VLOOKUP(MiniProject_Solution[[#This Row],[สินค้า]],'product cost'!A:B,2,FALSE)*MiniProject_Solution[[#This Row],[จำนวนชิ้น]]</f>
        <v>40</v>
      </c>
      <c r="M208">
        <f>MiniProject_Solution[[#This Row],[ยอดขาย]]-MiniProject_Solution[[#This Row],[ต้นทุน]]</f>
        <v>100</v>
      </c>
      <c r="N208">
        <f>MONTH(MiniProject_Solution[[#This Row],[วันที่]])</f>
        <v>12</v>
      </c>
      <c r="O208">
        <f>YEAR(MiniProject_Solution[[#This Row],[วันที่]])</f>
        <v>2018</v>
      </c>
      <c r="P208">
        <f>VLOOKUP(MiniProject_Solution[[#This Row],[ยอดขาย]],'Commission-solution'!$A$2:$C$6,3,TRUE)*MiniProject_Solution[[#This Row],[ยอดขาย]]</f>
        <v>0</v>
      </c>
      <c r="Q208" s="86" t="b">
        <f>WEEKDAY(MiniProject_Solution[[#This Row],[วันที่]],2)&gt;5</f>
        <v>0</v>
      </c>
    </row>
    <row r="209" spans="1:17">
      <c r="A209" t="s">
        <v>534</v>
      </c>
      <c r="B209" s="3">
        <v>43461</v>
      </c>
      <c r="C209" t="s">
        <v>70</v>
      </c>
      <c r="D209" t="s">
        <v>61</v>
      </c>
      <c r="E209" t="s">
        <v>62</v>
      </c>
      <c r="F209">
        <v>90</v>
      </c>
      <c r="G209">
        <v>4</v>
      </c>
      <c r="H209" t="s">
        <v>59</v>
      </c>
      <c r="I209">
        <f>MiniProject_Solution[[#This Row],[ราคาต่อชิ้น]]*MiniProject_Solution[[#This Row],[จำนวนชิ้น]]</f>
        <v>360</v>
      </c>
      <c r="J209" t="str">
        <f>IF(LEFT(VLOOKUP(MiniProject_Solution[[#This Row],[ผู้ขาย]],'Sales-Bio'!A:C,3,FALSE),3)="นาย","M","F")</f>
        <v>M</v>
      </c>
      <c r="K209" t="str">
        <f>VLOOKUP(TRIM(MiniProject_Solution[[#This Row],[ลูกค้า]]),'Customer-Country'!B:C,2,FALSE)</f>
        <v>ไทย</v>
      </c>
      <c r="L209">
        <f>VLOOKUP(MiniProject_Solution[[#This Row],[สินค้า]],'product cost'!A:B,2,FALSE)*MiniProject_Solution[[#This Row],[จำนวนชิ้น]]</f>
        <v>80</v>
      </c>
      <c r="M209">
        <f>MiniProject_Solution[[#This Row],[ยอดขาย]]-MiniProject_Solution[[#This Row],[ต้นทุน]]</f>
        <v>280</v>
      </c>
      <c r="N209">
        <f>MONTH(MiniProject_Solution[[#This Row],[วันที่]])</f>
        <v>12</v>
      </c>
      <c r="O209">
        <f>YEAR(MiniProject_Solution[[#This Row],[วันที่]])</f>
        <v>2018</v>
      </c>
      <c r="P209">
        <f>VLOOKUP(MiniProject_Solution[[#This Row],[ยอดขาย]],'Commission-solution'!$A$2:$C$6,3,TRUE)*MiniProject_Solution[[#This Row],[ยอดขาย]]</f>
        <v>10.799999999999999</v>
      </c>
      <c r="Q209" s="86" t="b">
        <f>WEEKDAY(MiniProject_Solution[[#This Row],[วันที่]],2)&gt;5</f>
        <v>0</v>
      </c>
    </row>
    <row r="210" spans="1:17">
      <c r="A210" t="s">
        <v>535</v>
      </c>
      <c r="B210" s="3">
        <v>43462</v>
      </c>
      <c r="C210" t="s">
        <v>72</v>
      </c>
      <c r="D210" t="s">
        <v>67</v>
      </c>
      <c r="E210" t="s">
        <v>58</v>
      </c>
      <c r="F210">
        <v>499</v>
      </c>
      <c r="G210">
        <v>1</v>
      </c>
      <c r="H210" t="s">
        <v>59</v>
      </c>
      <c r="I210">
        <f>MiniProject_Solution[[#This Row],[ราคาต่อชิ้น]]*MiniProject_Solution[[#This Row],[จำนวนชิ้น]]</f>
        <v>499</v>
      </c>
      <c r="J210" t="str">
        <f>IF(LEFT(VLOOKUP(MiniProject_Solution[[#This Row],[ผู้ขาย]],'Sales-Bio'!A:C,3,FALSE),3)="นาย","M","F")</f>
        <v>F</v>
      </c>
      <c r="K210" t="str">
        <f>VLOOKUP(TRIM(MiniProject_Solution[[#This Row],[ลูกค้า]]),'Customer-Country'!B:C,2,FALSE)</f>
        <v>เวียดนาม</v>
      </c>
      <c r="L210">
        <f>VLOOKUP(MiniProject_Solution[[#This Row],[สินค้า]],'product cost'!A:B,2,FALSE)*MiniProject_Solution[[#This Row],[จำนวนชิ้น]]</f>
        <v>200</v>
      </c>
      <c r="M210">
        <f>MiniProject_Solution[[#This Row],[ยอดขาย]]-MiniProject_Solution[[#This Row],[ต้นทุน]]</f>
        <v>299</v>
      </c>
      <c r="N210">
        <f>MONTH(MiniProject_Solution[[#This Row],[วันที่]])</f>
        <v>12</v>
      </c>
      <c r="O210">
        <f>YEAR(MiniProject_Solution[[#This Row],[วันที่]])</f>
        <v>2018</v>
      </c>
      <c r="P210">
        <f>VLOOKUP(MiniProject_Solution[[#This Row],[ยอดขาย]],'Commission-solution'!$A$2:$C$6,3,TRUE)*MiniProject_Solution[[#This Row],[ยอดขาย]]</f>
        <v>24.950000000000003</v>
      </c>
      <c r="Q210" s="86" t="b">
        <f>WEEKDAY(MiniProject_Solution[[#This Row],[วันที่]],2)&gt;5</f>
        <v>0</v>
      </c>
    </row>
    <row r="211" spans="1:17">
      <c r="A211" t="s">
        <v>536</v>
      </c>
      <c r="B211" s="3">
        <v>43464</v>
      </c>
      <c r="C211" t="s">
        <v>73</v>
      </c>
      <c r="D211" t="s">
        <v>57</v>
      </c>
      <c r="E211" t="s">
        <v>62</v>
      </c>
      <c r="F211">
        <v>40</v>
      </c>
      <c r="G211">
        <v>4</v>
      </c>
      <c r="H211" t="s">
        <v>59</v>
      </c>
      <c r="I211">
        <f>MiniProject_Solution[[#This Row],[ราคาต่อชิ้น]]*MiniProject_Solution[[#This Row],[จำนวนชิ้น]]</f>
        <v>160</v>
      </c>
      <c r="J211" t="str">
        <f>IF(LEFT(VLOOKUP(MiniProject_Solution[[#This Row],[ผู้ขาย]],'Sales-Bio'!A:C,3,FALSE),3)="นาย","M","F")</f>
        <v>F</v>
      </c>
      <c r="K211" t="str">
        <f>VLOOKUP(TRIM(MiniProject_Solution[[#This Row],[ลูกค้า]]),'Customer-Country'!B:C,2,FALSE)</f>
        <v>พม่า</v>
      </c>
      <c r="L211">
        <f>VLOOKUP(MiniProject_Solution[[#This Row],[สินค้า]],'product cost'!A:B,2,FALSE)*MiniProject_Solution[[#This Row],[จำนวนชิ้น]]</f>
        <v>80</v>
      </c>
      <c r="M211">
        <f>MiniProject_Solution[[#This Row],[ยอดขาย]]-MiniProject_Solution[[#This Row],[ต้นทุน]]</f>
        <v>80</v>
      </c>
      <c r="N211">
        <f>MONTH(MiniProject_Solution[[#This Row],[วันที่]])</f>
        <v>12</v>
      </c>
      <c r="O211">
        <f>YEAR(MiniProject_Solution[[#This Row],[วันที่]])</f>
        <v>2018</v>
      </c>
      <c r="P211">
        <f>VLOOKUP(MiniProject_Solution[[#This Row],[ยอดขาย]],'Commission-solution'!$A$2:$C$6,3,TRUE)*MiniProject_Solution[[#This Row],[ยอดขาย]]</f>
        <v>0</v>
      </c>
      <c r="Q211" s="86" t="b">
        <f>WEEKDAY(MiniProject_Solution[[#This Row],[วันที่]],2)&gt;5</f>
        <v>1</v>
      </c>
    </row>
    <row r="212" spans="1:17">
      <c r="A212" t="s">
        <v>537</v>
      </c>
      <c r="B212" s="3">
        <v>43467</v>
      </c>
      <c r="C212" t="s">
        <v>70</v>
      </c>
      <c r="D212" t="s">
        <v>61</v>
      </c>
      <c r="E212" t="s">
        <v>76</v>
      </c>
      <c r="F212">
        <v>190</v>
      </c>
      <c r="G212">
        <v>2</v>
      </c>
      <c r="H212" t="s">
        <v>63</v>
      </c>
      <c r="I212">
        <f>MiniProject_Solution[[#This Row],[ราคาต่อชิ้น]]*MiniProject_Solution[[#This Row],[จำนวนชิ้น]]</f>
        <v>380</v>
      </c>
      <c r="J212" t="str">
        <f>IF(LEFT(VLOOKUP(MiniProject_Solution[[#This Row],[ผู้ขาย]],'Sales-Bio'!A:C,3,FALSE),3)="นาย","M","F")</f>
        <v>M</v>
      </c>
      <c r="K212" t="str">
        <f>VLOOKUP(TRIM(MiniProject_Solution[[#This Row],[ลูกค้า]]),'Customer-Country'!B:C,2,FALSE)</f>
        <v>ไทย</v>
      </c>
      <c r="L212">
        <f>VLOOKUP(MiniProject_Solution[[#This Row],[สินค้า]],'product cost'!A:B,2,FALSE)*MiniProject_Solution[[#This Row],[จำนวนชิ้น]]</f>
        <v>200</v>
      </c>
      <c r="M212">
        <f>MiniProject_Solution[[#This Row],[ยอดขาย]]-MiniProject_Solution[[#This Row],[ต้นทุน]]</f>
        <v>180</v>
      </c>
      <c r="N212">
        <f>MONTH(MiniProject_Solution[[#This Row],[วันที่]])</f>
        <v>1</v>
      </c>
      <c r="O212">
        <f>YEAR(MiniProject_Solution[[#This Row],[วันที่]])</f>
        <v>2019</v>
      </c>
      <c r="P212">
        <f>VLOOKUP(MiniProject_Solution[[#This Row],[ยอดขาย]],'Commission-solution'!$A$2:$C$6,3,TRUE)*MiniProject_Solution[[#This Row],[ยอดขาย]]</f>
        <v>11.4</v>
      </c>
      <c r="Q212" s="86" t="b">
        <f>WEEKDAY(MiniProject_Solution[[#This Row],[วันที่]],2)&gt;5</f>
        <v>0</v>
      </c>
    </row>
    <row r="213" spans="1:17">
      <c r="A213" t="s">
        <v>538</v>
      </c>
      <c r="B213" s="3">
        <v>43468</v>
      </c>
      <c r="C213" t="s">
        <v>68</v>
      </c>
      <c r="D213" t="s">
        <v>67</v>
      </c>
      <c r="E213" t="s">
        <v>14</v>
      </c>
      <c r="F213">
        <v>250</v>
      </c>
      <c r="G213">
        <v>2</v>
      </c>
      <c r="H213" t="s">
        <v>59</v>
      </c>
      <c r="I213">
        <f>MiniProject_Solution[[#This Row],[ราคาต่อชิ้น]]*MiniProject_Solution[[#This Row],[จำนวนชิ้น]]</f>
        <v>500</v>
      </c>
      <c r="J213" t="str">
        <f>IF(LEFT(VLOOKUP(MiniProject_Solution[[#This Row],[ผู้ขาย]],'Sales-Bio'!A:C,3,FALSE),3)="นาย","M","F")</f>
        <v>F</v>
      </c>
      <c r="K213" t="str">
        <f>VLOOKUP(TRIM(MiniProject_Solution[[#This Row],[ลูกค้า]]),'Customer-Country'!B:C,2,FALSE)</f>
        <v>ไทย</v>
      </c>
      <c r="L213">
        <f>VLOOKUP(MiniProject_Solution[[#This Row],[สินค้า]],'product cost'!A:B,2,FALSE)*MiniProject_Solution[[#This Row],[จำนวนชิ้น]]</f>
        <v>300</v>
      </c>
      <c r="M213">
        <f>MiniProject_Solution[[#This Row],[ยอดขาย]]-MiniProject_Solution[[#This Row],[ต้นทุน]]</f>
        <v>200</v>
      </c>
      <c r="N213">
        <f>MONTH(MiniProject_Solution[[#This Row],[วันที่]])</f>
        <v>1</v>
      </c>
      <c r="O213">
        <f>YEAR(MiniProject_Solution[[#This Row],[วันที่]])</f>
        <v>2019</v>
      </c>
      <c r="P213">
        <f>VLOOKUP(MiniProject_Solution[[#This Row],[ยอดขาย]],'Commission-solution'!$A$2:$C$6,3,TRUE)*MiniProject_Solution[[#This Row],[ยอดขาย]]</f>
        <v>25</v>
      </c>
      <c r="Q213" s="86" t="b">
        <f>WEEKDAY(MiniProject_Solution[[#This Row],[วันที่]],2)&gt;5</f>
        <v>0</v>
      </c>
    </row>
    <row r="214" spans="1:17">
      <c r="A214" t="s">
        <v>539</v>
      </c>
      <c r="B214" s="3">
        <v>43468</v>
      </c>
      <c r="C214" t="s">
        <v>78</v>
      </c>
      <c r="D214" t="s">
        <v>57</v>
      </c>
      <c r="E214" t="s">
        <v>76</v>
      </c>
      <c r="F214">
        <v>190</v>
      </c>
      <c r="G214">
        <v>3</v>
      </c>
      <c r="H214" t="s">
        <v>63</v>
      </c>
      <c r="I214">
        <f>MiniProject_Solution[[#This Row],[ราคาต่อชิ้น]]*MiniProject_Solution[[#This Row],[จำนวนชิ้น]]</f>
        <v>570</v>
      </c>
      <c r="J214" t="str">
        <f>IF(LEFT(VLOOKUP(MiniProject_Solution[[#This Row],[ผู้ขาย]],'Sales-Bio'!A:C,3,FALSE),3)="นาย","M","F")</f>
        <v>F</v>
      </c>
      <c r="K214" t="str">
        <f>VLOOKUP(TRIM(MiniProject_Solution[[#This Row],[ลูกค้า]]),'Customer-Country'!B:C,2,FALSE)</f>
        <v>พม่า</v>
      </c>
      <c r="L214">
        <f>VLOOKUP(MiniProject_Solution[[#This Row],[สินค้า]],'product cost'!A:B,2,FALSE)*MiniProject_Solution[[#This Row],[จำนวนชิ้น]]</f>
        <v>300</v>
      </c>
      <c r="M214">
        <f>MiniProject_Solution[[#This Row],[ยอดขาย]]-MiniProject_Solution[[#This Row],[ต้นทุน]]</f>
        <v>270</v>
      </c>
      <c r="N214">
        <f>MONTH(MiniProject_Solution[[#This Row],[วันที่]])</f>
        <v>1</v>
      </c>
      <c r="O214">
        <f>YEAR(MiniProject_Solution[[#This Row],[วันที่]])</f>
        <v>2019</v>
      </c>
      <c r="P214">
        <f>VLOOKUP(MiniProject_Solution[[#This Row],[ยอดขาย]],'Commission-solution'!$A$2:$C$6,3,TRUE)*MiniProject_Solution[[#This Row],[ยอดขาย]]</f>
        <v>28.5</v>
      </c>
      <c r="Q214" s="86" t="b">
        <f>WEEKDAY(MiniProject_Solution[[#This Row],[วันที่]],2)&gt;5</f>
        <v>0</v>
      </c>
    </row>
    <row r="215" spans="1:17">
      <c r="A215" t="s">
        <v>540</v>
      </c>
      <c r="B215" s="3">
        <v>43469</v>
      </c>
      <c r="C215" t="s">
        <v>71</v>
      </c>
      <c r="D215" t="s">
        <v>67</v>
      </c>
      <c r="E215" t="s">
        <v>14</v>
      </c>
      <c r="F215">
        <v>250</v>
      </c>
      <c r="G215">
        <v>1</v>
      </c>
      <c r="H215" t="s">
        <v>59</v>
      </c>
      <c r="I215">
        <f>MiniProject_Solution[[#This Row],[ราคาต่อชิ้น]]*MiniProject_Solution[[#This Row],[จำนวนชิ้น]]</f>
        <v>250</v>
      </c>
      <c r="J215" t="str">
        <f>IF(LEFT(VLOOKUP(MiniProject_Solution[[#This Row],[ผู้ขาย]],'Sales-Bio'!A:C,3,FALSE),3)="นาย","M","F")</f>
        <v>F</v>
      </c>
      <c r="K215" t="str">
        <f>VLOOKUP(TRIM(MiniProject_Solution[[#This Row],[ลูกค้า]]),'Customer-Country'!B:C,2,FALSE)</f>
        <v>ไทย</v>
      </c>
      <c r="L215">
        <f>VLOOKUP(MiniProject_Solution[[#This Row],[สินค้า]],'product cost'!A:B,2,FALSE)*MiniProject_Solution[[#This Row],[จำนวนชิ้น]]</f>
        <v>150</v>
      </c>
      <c r="M215">
        <f>MiniProject_Solution[[#This Row],[ยอดขาย]]-MiniProject_Solution[[#This Row],[ต้นทุน]]</f>
        <v>100</v>
      </c>
      <c r="N215">
        <f>MONTH(MiniProject_Solution[[#This Row],[วันที่]])</f>
        <v>1</v>
      </c>
      <c r="O215">
        <f>YEAR(MiniProject_Solution[[#This Row],[วันที่]])</f>
        <v>2019</v>
      </c>
      <c r="P215">
        <f>VLOOKUP(MiniProject_Solution[[#This Row],[ยอดขาย]],'Commission-solution'!$A$2:$C$6,3,TRUE)*MiniProject_Solution[[#This Row],[ยอดขาย]]</f>
        <v>7.5</v>
      </c>
      <c r="Q215" s="86" t="b">
        <f>WEEKDAY(MiniProject_Solution[[#This Row],[วันที่]],2)&gt;5</f>
        <v>0</v>
      </c>
    </row>
    <row r="216" spans="1:17">
      <c r="A216" t="s">
        <v>541</v>
      </c>
      <c r="B216" s="3">
        <v>43469</v>
      </c>
      <c r="C216" t="s">
        <v>75</v>
      </c>
      <c r="D216" t="s">
        <v>57</v>
      </c>
      <c r="E216" t="s">
        <v>62</v>
      </c>
      <c r="F216">
        <v>40</v>
      </c>
      <c r="G216">
        <v>2</v>
      </c>
      <c r="H216" t="s">
        <v>59</v>
      </c>
      <c r="I216">
        <f>MiniProject_Solution[[#This Row],[ราคาต่อชิ้น]]*MiniProject_Solution[[#This Row],[จำนวนชิ้น]]</f>
        <v>80</v>
      </c>
      <c r="J216" t="str">
        <f>IF(LEFT(VLOOKUP(MiniProject_Solution[[#This Row],[ผู้ขาย]],'Sales-Bio'!A:C,3,FALSE),3)="นาย","M","F")</f>
        <v>F</v>
      </c>
      <c r="K216" t="str">
        <f>VLOOKUP(TRIM(MiniProject_Solution[[#This Row],[ลูกค้า]]),'Customer-Country'!B:C,2,FALSE)</f>
        <v>ไทย</v>
      </c>
      <c r="L216">
        <f>VLOOKUP(MiniProject_Solution[[#This Row],[สินค้า]],'product cost'!A:B,2,FALSE)*MiniProject_Solution[[#This Row],[จำนวนชิ้น]]</f>
        <v>40</v>
      </c>
      <c r="M216">
        <f>MiniProject_Solution[[#This Row],[ยอดขาย]]-MiniProject_Solution[[#This Row],[ต้นทุน]]</f>
        <v>40</v>
      </c>
      <c r="N216">
        <f>MONTH(MiniProject_Solution[[#This Row],[วันที่]])</f>
        <v>1</v>
      </c>
      <c r="O216">
        <f>YEAR(MiniProject_Solution[[#This Row],[วันที่]])</f>
        <v>2019</v>
      </c>
      <c r="P216">
        <f>VLOOKUP(MiniProject_Solution[[#This Row],[ยอดขาย]],'Commission-solution'!$A$2:$C$6,3,TRUE)*MiniProject_Solution[[#This Row],[ยอดขาย]]</f>
        <v>0</v>
      </c>
      <c r="Q216" s="86" t="b">
        <f>WEEKDAY(MiniProject_Solution[[#This Row],[วันที่]],2)&gt;5</f>
        <v>0</v>
      </c>
    </row>
    <row r="217" spans="1:17">
      <c r="A217" t="s">
        <v>542</v>
      </c>
      <c r="B217" s="3">
        <v>43469</v>
      </c>
      <c r="C217" t="s">
        <v>71</v>
      </c>
      <c r="D217" t="s">
        <v>57</v>
      </c>
      <c r="E217" t="s">
        <v>62</v>
      </c>
      <c r="F217">
        <v>40</v>
      </c>
      <c r="G217">
        <v>5</v>
      </c>
      <c r="H217" t="s">
        <v>59</v>
      </c>
      <c r="I217">
        <f>MiniProject_Solution[[#This Row],[ราคาต่อชิ้น]]*MiniProject_Solution[[#This Row],[จำนวนชิ้น]]</f>
        <v>200</v>
      </c>
      <c r="J217" t="str">
        <f>IF(LEFT(VLOOKUP(MiniProject_Solution[[#This Row],[ผู้ขาย]],'Sales-Bio'!A:C,3,FALSE),3)="นาย","M","F")</f>
        <v>F</v>
      </c>
      <c r="K217" t="str">
        <f>VLOOKUP(TRIM(MiniProject_Solution[[#This Row],[ลูกค้า]]),'Customer-Country'!B:C,2,FALSE)</f>
        <v>ไทย</v>
      </c>
      <c r="L217">
        <f>VLOOKUP(MiniProject_Solution[[#This Row],[สินค้า]],'product cost'!A:B,2,FALSE)*MiniProject_Solution[[#This Row],[จำนวนชิ้น]]</f>
        <v>100</v>
      </c>
      <c r="M217">
        <f>MiniProject_Solution[[#This Row],[ยอดขาย]]-MiniProject_Solution[[#This Row],[ต้นทุน]]</f>
        <v>100</v>
      </c>
      <c r="N217">
        <f>MONTH(MiniProject_Solution[[#This Row],[วันที่]])</f>
        <v>1</v>
      </c>
      <c r="O217">
        <f>YEAR(MiniProject_Solution[[#This Row],[วันที่]])</f>
        <v>2019</v>
      </c>
      <c r="P217">
        <f>VLOOKUP(MiniProject_Solution[[#This Row],[ยอดขาย]],'Commission-solution'!$A$2:$C$6,3,TRUE)*MiniProject_Solution[[#This Row],[ยอดขาย]]</f>
        <v>6</v>
      </c>
      <c r="Q217" s="86" t="b">
        <f>WEEKDAY(MiniProject_Solution[[#This Row],[วันที่]],2)&gt;5</f>
        <v>0</v>
      </c>
    </row>
    <row r="218" spans="1:17">
      <c r="A218" t="s">
        <v>543</v>
      </c>
      <c r="B218" s="3">
        <v>43470</v>
      </c>
      <c r="C218" t="s">
        <v>65</v>
      </c>
      <c r="D218" t="s">
        <v>61</v>
      </c>
      <c r="E218" t="s">
        <v>62</v>
      </c>
      <c r="F218">
        <v>40</v>
      </c>
      <c r="G218">
        <v>3</v>
      </c>
      <c r="H218" t="s">
        <v>63</v>
      </c>
      <c r="I218">
        <f>MiniProject_Solution[[#This Row],[ราคาต่อชิ้น]]*MiniProject_Solution[[#This Row],[จำนวนชิ้น]]</f>
        <v>120</v>
      </c>
      <c r="J218" t="str">
        <f>IF(LEFT(VLOOKUP(MiniProject_Solution[[#This Row],[ผู้ขาย]],'Sales-Bio'!A:C,3,FALSE),3)="นาย","M","F")</f>
        <v>M</v>
      </c>
      <c r="K218" t="str">
        <f>VLOOKUP(TRIM(MiniProject_Solution[[#This Row],[ลูกค้า]]),'Customer-Country'!B:C,2,FALSE)</f>
        <v>ลาว</v>
      </c>
      <c r="L218">
        <f>VLOOKUP(MiniProject_Solution[[#This Row],[สินค้า]],'product cost'!A:B,2,FALSE)*MiniProject_Solution[[#This Row],[จำนวนชิ้น]]</f>
        <v>60</v>
      </c>
      <c r="M218">
        <f>MiniProject_Solution[[#This Row],[ยอดขาย]]-MiniProject_Solution[[#This Row],[ต้นทุน]]</f>
        <v>60</v>
      </c>
      <c r="N218">
        <f>MONTH(MiniProject_Solution[[#This Row],[วันที่]])</f>
        <v>1</v>
      </c>
      <c r="O218">
        <f>YEAR(MiniProject_Solution[[#This Row],[วันที่]])</f>
        <v>2019</v>
      </c>
      <c r="P218">
        <f>VLOOKUP(MiniProject_Solution[[#This Row],[ยอดขาย]],'Commission-solution'!$A$2:$C$6,3,TRUE)*MiniProject_Solution[[#This Row],[ยอดขาย]]</f>
        <v>0</v>
      </c>
      <c r="Q218" s="86" t="b">
        <f>WEEKDAY(MiniProject_Solution[[#This Row],[วันที่]],2)&gt;5</f>
        <v>1</v>
      </c>
    </row>
    <row r="219" spans="1:17">
      <c r="A219" t="s">
        <v>544</v>
      </c>
      <c r="B219" s="3">
        <v>43472</v>
      </c>
      <c r="C219" t="s">
        <v>73</v>
      </c>
      <c r="D219" t="s">
        <v>67</v>
      </c>
      <c r="E219" t="s">
        <v>14</v>
      </c>
      <c r="F219">
        <v>300</v>
      </c>
      <c r="G219">
        <v>1</v>
      </c>
      <c r="H219" t="s">
        <v>59</v>
      </c>
      <c r="I219">
        <f>MiniProject_Solution[[#This Row],[ราคาต่อชิ้น]]*MiniProject_Solution[[#This Row],[จำนวนชิ้น]]</f>
        <v>300</v>
      </c>
      <c r="J219" t="str">
        <f>IF(LEFT(VLOOKUP(MiniProject_Solution[[#This Row],[ผู้ขาย]],'Sales-Bio'!A:C,3,FALSE),3)="นาย","M","F")</f>
        <v>F</v>
      </c>
      <c r="K219" t="str">
        <f>VLOOKUP(TRIM(MiniProject_Solution[[#This Row],[ลูกค้า]]),'Customer-Country'!B:C,2,FALSE)</f>
        <v>พม่า</v>
      </c>
      <c r="L219">
        <f>VLOOKUP(MiniProject_Solution[[#This Row],[สินค้า]],'product cost'!A:B,2,FALSE)*MiniProject_Solution[[#This Row],[จำนวนชิ้น]]</f>
        <v>150</v>
      </c>
      <c r="M219">
        <f>MiniProject_Solution[[#This Row],[ยอดขาย]]-MiniProject_Solution[[#This Row],[ต้นทุน]]</f>
        <v>150</v>
      </c>
      <c r="N219">
        <f>MONTH(MiniProject_Solution[[#This Row],[วันที่]])</f>
        <v>1</v>
      </c>
      <c r="O219">
        <f>YEAR(MiniProject_Solution[[#This Row],[วันที่]])</f>
        <v>2019</v>
      </c>
      <c r="P219">
        <f>VLOOKUP(MiniProject_Solution[[#This Row],[ยอดขาย]],'Commission-solution'!$A$2:$C$6,3,TRUE)*MiniProject_Solution[[#This Row],[ยอดขาย]]</f>
        <v>9</v>
      </c>
      <c r="Q219" s="86" t="b">
        <f>WEEKDAY(MiniProject_Solution[[#This Row],[วันที่]],2)&gt;5</f>
        <v>0</v>
      </c>
    </row>
    <row r="220" spans="1:17">
      <c r="A220" t="s">
        <v>545</v>
      </c>
      <c r="B220" s="3">
        <v>43473</v>
      </c>
      <c r="C220" t="s">
        <v>78</v>
      </c>
      <c r="D220" t="s">
        <v>57</v>
      </c>
      <c r="E220" t="s">
        <v>62</v>
      </c>
      <c r="F220">
        <v>40</v>
      </c>
      <c r="G220">
        <v>1</v>
      </c>
      <c r="H220" t="s">
        <v>59</v>
      </c>
      <c r="I220">
        <f>MiniProject_Solution[[#This Row],[ราคาต่อชิ้น]]*MiniProject_Solution[[#This Row],[จำนวนชิ้น]]</f>
        <v>40</v>
      </c>
      <c r="J220" t="str">
        <f>IF(LEFT(VLOOKUP(MiniProject_Solution[[#This Row],[ผู้ขาย]],'Sales-Bio'!A:C,3,FALSE),3)="นาย","M","F")</f>
        <v>F</v>
      </c>
      <c r="K220" t="str">
        <f>VLOOKUP(TRIM(MiniProject_Solution[[#This Row],[ลูกค้า]]),'Customer-Country'!B:C,2,FALSE)</f>
        <v>พม่า</v>
      </c>
      <c r="L220">
        <f>VLOOKUP(MiniProject_Solution[[#This Row],[สินค้า]],'product cost'!A:B,2,FALSE)*MiniProject_Solution[[#This Row],[จำนวนชิ้น]]</f>
        <v>20</v>
      </c>
      <c r="M220">
        <f>MiniProject_Solution[[#This Row],[ยอดขาย]]-MiniProject_Solution[[#This Row],[ต้นทุน]]</f>
        <v>20</v>
      </c>
      <c r="N220">
        <f>MONTH(MiniProject_Solution[[#This Row],[วันที่]])</f>
        <v>1</v>
      </c>
      <c r="O220">
        <f>YEAR(MiniProject_Solution[[#This Row],[วันที่]])</f>
        <v>2019</v>
      </c>
      <c r="P220">
        <f>VLOOKUP(MiniProject_Solution[[#This Row],[ยอดขาย]],'Commission-solution'!$A$2:$C$6,3,TRUE)*MiniProject_Solution[[#This Row],[ยอดขาย]]</f>
        <v>0</v>
      </c>
      <c r="Q220" s="86" t="b">
        <f>WEEKDAY(MiniProject_Solution[[#This Row],[วันที่]],2)&gt;5</f>
        <v>0</v>
      </c>
    </row>
    <row r="221" spans="1:17">
      <c r="A221" t="s">
        <v>546</v>
      </c>
      <c r="B221" s="3">
        <v>43475</v>
      </c>
      <c r="C221" t="s">
        <v>65</v>
      </c>
      <c r="D221" t="s">
        <v>61</v>
      </c>
      <c r="E221" t="s">
        <v>62</v>
      </c>
      <c r="F221">
        <v>90</v>
      </c>
      <c r="G221">
        <v>1</v>
      </c>
      <c r="H221" t="s">
        <v>63</v>
      </c>
      <c r="I221">
        <f>MiniProject_Solution[[#This Row],[ราคาต่อชิ้น]]*MiniProject_Solution[[#This Row],[จำนวนชิ้น]]</f>
        <v>90</v>
      </c>
      <c r="J221" t="str">
        <f>IF(LEFT(VLOOKUP(MiniProject_Solution[[#This Row],[ผู้ขาย]],'Sales-Bio'!A:C,3,FALSE),3)="นาย","M","F")</f>
        <v>M</v>
      </c>
      <c r="K221" t="str">
        <f>VLOOKUP(TRIM(MiniProject_Solution[[#This Row],[ลูกค้า]]),'Customer-Country'!B:C,2,FALSE)</f>
        <v>ลาว</v>
      </c>
      <c r="L221">
        <f>VLOOKUP(MiniProject_Solution[[#This Row],[สินค้า]],'product cost'!A:B,2,FALSE)*MiniProject_Solution[[#This Row],[จำนวนชิ้น]]</f>
        <v>20</v>
      </c>
      <c r="M221">
        <f>MiniProject_Solution[[#This Row],[ยอดขาย]]-MiniProject_Solution[[#This Row],[ต้นทุน]]</f>
        <v>70</v>
      </c>
      <c r="N221">
        <f>MONTH(MiniProject_Solution[[#This Row],[วันที่]])</f>
        <v>1</v>
      </c>
      <c r="O221">
        <f>YEAR(MiniProject_Solution[[#This Row],[วันที่]])</f>
        <v>2019</v>
      </c>
      <c r="P221">
        <f>VLOOKUP(MiniProject_Solution[[#This Row],[ยอดขาย]],'Commission-solution'!$A$2:$C$6,3,TRUE)*MiniProject_Solution[[#This Row],[ยอดขาย]]</f>
        <v>0</v>
      </c>
      <c r="Q221" s="86" t="b">
        <f>WEEKDAY(MiniProject_Solution[[#This Row],[วันที่]],2)&gt;5</f>
        <v>0</v>
      </c>
    </row>
    <row r="222" spans="1:17">
      <c r="A222" t="s">
        <v>547</v>
      </c>
      <c r="B222" s="3">
        <v>43477</v>
      </c>
      <c r="C222" t="s">
        <v>73</v>
      </c>
      <c r="D222" t="s">
        <v>57</v>
      </c>
      <c r="E222" t="s">
        <v>14</v>
      </c>
      <c r="F222">
        <v>250</v>
      </c>
      <c r="G222">
        <v>2</v>
      </c>
      <c r="H222" t="s">
        <v>59</v>
      </c>
      <c r="I222">
        <f>MiniProject_Solution[[#This Row],[ราคาต่อชิ้น]]*MiniProject_Solution[[#This Row],[จำนวนชิ้น]]</f>
        <v>500</v>
      </c>
      <c r="J222" t="str">
        <f>IF(LEFT(VLOOKUP(MiniProject_Solution[[#This Row],[ผู้ขาย]],'Sales-Bio'!A:C,3,FALSE),3)="นาย","M","F")</f>
        <v>F</v>
      </c>
      <c r="K222" t="str">
        <f>VLOOKUP(TRIM(MiniProject_Solution[[#This Row],[ลูกค้า]]),'Customer-Country'!B:C,2,FALSE)</f>
        <v>พม่า</v>
      </c>
      <c r="L222">
        <f>VLOOKUP(MiniProject_Solution[[#This Row],[สินค้า]],'product cost'!A:B,2,FALSE)*MiniProject_Solution[[#This Row],[จำนวนชิ้น]]</f>
        <v>300</v>
      </c>
      <c r="M222">
        <f>MiniProject_Solution[[#This Row],[ยอดขาย]]-MiniProject_Solution[[#This Row],[ต้นทุน]]</f>
        <v>200</v>
      </c>
      <c r="N222">
        <f>MONTH(MiniProject_Solution[[#This Row],[วันที่]])</f>
        <v>1</v>
      </c>
      <c r="O222">
        <f>YEAR(MiniProject_Solution[[#This Row],[วันที่]])</f>
        <v>2019</v>
      </c>
      <c r="P222">
        <f>VLOOKUP(MiniProject_Solution[[#This Row],[ยอดขาย]],'Commission-solution'!$A$2:$C$6,3,TRUE)*MiniProject_Solution[[#This Row],[ยอดขาย]]</f>
        <v>25</v>
      </c>
      <c r="Q222" s="86" t="b">
        <f>WEEKDAY(MiniProject_Solution[[#This Row],[วันที่]],2)&gt;5</f>
        <v>1</v>
      </c>
    </row>
    <row r="223" spans="1:17">
      <c r="A223" t="s">
        <v>548</v>
      </c>
      <c r="B223" s="3">
        <v>43478</v>
      </c>
      <c r="C223" t="s">
        <v>60</v>
      </c>
      <c r="D223" t="s">
        <v>57</v>
      </c>
      <c r="E223" t="s">
        <v>14</v>
      </c>
      <c r="F223">
        <v>250</v>
      </c>
      <c r="G223">
        <v>1</v>
      </c>
      <c r="H223" t="s">
        <v>63</v>
      </c>
      <c r="I223">
        <f>MiniProject_Solution[[#This Row],[ราคาต่อชิ้น]]*MiniProject_Solution[[#This Row],[จำนวนชิ้น]]</f>
        <v>250</v>
      </c>
      <c r="J223" t="str">
        <f>IF(LEFT(VLOOKUP(MiniProject_Solution[[#This Row],[ผู้ขาย]],'Sales-Bio'!A:C,3,FALSE),3)="นาย","M","F")</f>
        <v>F</v>
      </c>
      <c r="K223" t="str">
        <f>VLOOKUP(TRIM(MiniProject_Solution[[#This Row],[ลูกค้า]]),'Customer-Country'!B:C,2,FALSE)</f>
        <v>เวียดนาม</v>
      </c>
      <c r="L223">
        <f>VLOOKUP(MiniProject_Solution[[#This Row],[สินค้า]],'product cost'!A:B,2,FALSE)*MiniProject_Solution[[#This Row],[จำนวนชิ้น]]</f>
        <v>150</v>
      </c>
      <c r="M223">
        <f>MiniProject_Solution[[#This Row],[ยอดขาย]]-MiniProject_Solution[[#This Row],[ต้นทุน]]</f>
        <v>100</v>
      </c>
      <c r="N223">
        <f>MONTH(MiniProject_Solution[[#This Row],[วันที่]])</f>
        <v>1</v>
      </c>
      <c r="O223">
        <f>YEAR(MiniProject_Solution[[#This Row],[วันที่]])</f>
        <v>2019</v>
      </c>
      <c r="P223">
        <f>VLOOKUP(MiniProject_Solution[[#This Row],[ยอดขาย]],'Commission-solution'!$A$2:$C$6,3,TRUE)*MiniProject_Solution[[#This Row],[ยอดขาย]]</f>
        <v>7.5</v>
      </c>
      <c r="Q223" s="86" t="b">
        <f>WEEKDAY(MiniProject_Solution[[#This Row],[วันที่]],2)&gt;5</f>
        <v>1</v>
      </c>
    </row>
    <row r="224" spans="1:17">
      <c r="A224" t="s">
        <v>549</v>
      </c>
      <c r="B224" s="3">
        <v>43478</v>
      </c>
      <c r="C224" t="s">
        <v>66</v>
      </c>
      <c r="D224" t="s">
        <v>67</v>
      </c>
      <c r="E224" t="s">
        <v>58</v>
      </c>
      <c r="F224">
        <v>499</v>
      </c>
      <c r="G224">
        <v>2</v>
      </c>
      <c r="H224" t="s">
        <v>63</v>
      </c>
      <c r="I224">
        <f>MiniProject_Solution[[#This Row],[ราคาต่อชิ้น]]*MiniProject_Solution[[#This Row],[จำนวนชิ้น]]</f>
        <v>998</v>
      </c>
      <c r="J224" t="str">
        <f>IF(LEFT(VLOOKUP(MiniProject_Solution[[#This Row],[ผู้ขาย]],'Sales-Bio'!A:C,3,FALSE),3)="นาย","M","F")</f>
        <v>F</v>
      </c>
      <c r="K224" t="str">
        <f>VLOOKUP(TRIM(MiniProject_Solution[[#This Row],[ลูกค้า]]),'Customer-Country'!B:C,2,FALSE)</f>
        <v>ไทย</v>
      </c>
      <c r="L224">
        <f>VLOOKUP(MiniProject_Solution[[#This Row],[สินค้า]],'product cost'!A:B,2,FALSE)*MiniProject_Solution[[#This Row],[จำนวนชิ้น]]</f>
        <v>400</v>
      </c>
      <c r="M224">
        <f>MiniProject_Solution[[#This Row],[ยอดขาย]]-MiniProject_Solution[[#This Row],[ต้นทุน]]</f>
        <v>598</v>
      </c>
      <c r="N224">
        <f>MONTH(MiniProject_Solution[[#This Row],[วันที่]])</f>
        <v>1</v>
      </c>
      <c r="O224">
        <f>YEAR(MiniProject_Solution[[#This Row],[วันที่]])</f>
        <v>2019</v>
      </c>
      <c r="P224">
        <f>VLOOKUP(MiniProject_Solution[[#This Row],[ยอดขาย]],'Commission-solution'!$A$2:$C$6,3,TRUE)*MiniProject_Solution[[#This Row],[ยอดขาย]]</f>
        <v>69.860000000000014</v>
      </c>
      <c r="Q224" s="86" t="b">
        <f>WEEKDAY(MiniProject_Solution[[#This Row],[วันที่]],2)&gt;5</f>
        <v>1</v>
      </c>
    </row>
    <row r="225" spans="1:17">
      <c r="A225" t="s">
        <v>550</v>
      </c>
      <c r="B225" s="3">
        <v>43481</v>
      </c>
      <c r="C225" t="s">
        <v>75</v>
      </c>
      <c r="D225" t="s">
        <v>61</v>
      </c>
      <c r="E225" t="s">
        <v>14</v>
      </c>
      <c r="F225">
        <v>250</v>
      </c>
      <c r="G225">
        <v>1</v>
      </c>
      <c r="H225" t="s">
        <v>59</v>
      </c>
      <c r="I225">
        <f>MiniProject_Solution[[#This Row],[ราคาต่อชิ้น]]*MiniProject_Solution[[#This Row],[จำนวนชิ้น]]</f>
        <v>250</v>
      </c>
      <c r="J225" t="str">
        <f>IF(LEFT(VLOOKUP(MiniProject_Solution[[#This Row],[ผู้ขาย]],'Sales-Bio'!A:C,3,FALSE),3)="นาย","M","F")</f>
        <v>M</v>
      </c>
      <c r="K225" t="str">
        <f>VLOOKUP(TRIM(MiniProject_Solution[[#This Row],[ลูกค้า]]),'Customer-Country'!B:C,2,FALSE)</f>
        <v>ไทย</v>
      </c>
      <c r="L225">
        <f>VLOOKUP(MiniProject_Solution[[#This Row],[สินค้า]],'product cost'!A:B,2,FALSE)*MiniProject_Solution[[#This Row],[จำนวนชิ้น]]</f>
        <v>150</v>
      </c>
      <c r="M225">
        <f>MiniProject_Solution[[#This Row],[ยอดขาย]]-MiniProject_Solution[[#This Row],[ต้นทุน]]</f>
        <v>100</v>
      </c>
      <c r="N225">
        <f>MONTH(MiniProject_Solution[[#This Row],[วันที่]])</f>
        <v>1</v>
      </c>
      <c r="O225">
        <f>YEAR(MiniProject_Solution[[#This Row],[วันที่]])</f>
        <v>2019</v>
      </c>
      <c r="P225">
        <f>VLOOKUP(MiniProject_Solution[[#This Row],[ยอดขาย]],'Commission-solution'!$A$2:$C$6,3,TRUE)*MiniProject_Solution[[#This Row],[ยอดขาย]]</f>
        <v>7.5</v>
      </c>
      <c r="Q225" s="86" t="b">
        <f>WEEKDAY(MiniProject_Solution[[#This Row],[วันที่]],2)&gt;5</f>
        <v>0</v>
      </c>
    </row>
    <row r="226" spans="1:17">
      <c r="A226" t="s">
        <v>551</v>
      </c>
      <c r="B226" s="3">
        <v>43482</v>
      </c>
      <c r="C226" t="s">
        <v>72</v>
      </c>
      <c r="D226" t="s">
        <v>57</v>
      </c>
      <c r="E226" t="s">
        <v>76</v>
      </c>
      <c r="F226">
        <v>250</v>
      </c>
      <c r="G226">
        <v>2</v>
      </c>
      <c r="H226" t="s">
        <v>59</v>
      </c>
      <c r="I226">
        <f>MiniProject_Solution[[#This Row],[ราคาต่อชิ้น]]*MiniProject_Solution[[#This Row],[จำนวนชิ้น]]</f>
        <v>500</v>
      </c>
      <c r="J226" t="str">
        <f>IF(LEFT(VLOOKUP(MiniProject_Solution[[#This Row],[ผู้ขาย]],'Sales-Bio'!A:C,3,FALSE),3)="นาย","M","F")</f>
        <v>F</v>
      </c>
      <c r="K226" t="str">
        <f>VLOOKUP(TRIM(MiniProject_Solution[[#This Row],[ลูกค้า]]),'Customer-Country'!B:C,2,FALSE)</f>
        <v>เวียดนาม</v>
      </c>
      <c r="L226">
        <f>VLOOKUP(MiniProject_Solution[[#This Row],[สินค้า]],'product cost'!A:B,2,FALSE)*MiniProject_Solution[[#This Row],[จำนวนชิ้น]]</f>
        <v>200</v>
      </c>
      <c r="M226">
        <f>MiniProject_Solution[[#This Row],[ยอดขาย]]-MiniProject_Solution[[#This Row],[ต้นทุน]]</f>
        <v>300</v>
      </c>
      <c r="N226">
        <f>MONTH(MiniProject_Solution[[#This Row],[วันที่]])</f>
        <v>1</v>
      </c>
      <c r="O226">
        <f>YEAR(MiniProject_Solution[[#This Row],[วันที่]])</f>
        <v>2019</v>
      </c>
      <c r="P226">
        <f>VLOOKUP(MiniProject_Solution[[#This Row],[ยอดขาย]],'Commission-solution'!$A$2:$C$6,3,TRUE)*MiniProject_Solution[[#This Row],[ยอดขาย]]</f>
        <v>25</v>
      </c>
      <c r="Q226" s="86" t="b">
        <f>WEEKDAY(MiniProject_Solution[[#This Row],[วันที่]],2)&gt;5</f>
        <v>0</v>
      </c>
    </row>
    <row r="227" spans="1:17">
      <c r="A227" t="s">
        <v>552</v>
      </c>
      <c r="B227" s="3">
        <v>43482</v>
      </c>
      <c r="C227" t="s">
        <v>64</v>
      </c>
      <c r="D227" t="s">
        <v>57</v>
      </c>
      <c r="E227" t="s">
        <v>62</v>
      </c>
      <c r="F227">
        <v>90</v>
      </c>
      <c r="G227">
        <v>5</v>
      </c>
      <c r="H227" t="s">
        <v>63</v>
      </c>
      <c r="I227">
        <f>MiniProject_Solution[[#This Row],[ราคาต่อชิ้น]]*MiniProject_Solution[[#This Row],[จำนวนชิ้น]]</f>
        <v>450</v>
      </c>
      <c r="J227" t="str">
        <f>IF(LEFT(VLOOKUP(MiniProject_Solution[[#This Row],[ผู้ขาย]],'Sales-Bio'!A:C,3,FALSE),3)="นาย","M","F")</f>
        <v>F</v>
      </c>
      <c r="K227" t="str">
        <f>VLOOKUP(TRIM(MiniProject_Solution[[#This Row],[ลูกค้า]]),'Customer-Country'!B:C,2,FALSE)</f>
        <v>ไทย</v>
      </c>
      <c r="L227">
        <f>VLOOKUP(MiniProject_Solution[[#This Row],[สินค้า]],'product cost'!A:B,2,FALSE)*MiniProject_Solution[[#This Row],[จำนวนชิ้น]]</f>
        <v>100</v>
      </c>
      <c r="M227">
        <f>MiniProject_Solution[[#This Row],[ยอดขาย]]-MiniProject_Solution[[#This Row],[ต้นทุน]]</f>
        <v>350</v>
      </c>
      <c r="N227">
        <f>MONTH(MiniProject_Solution[[#This Row],[วันที่]])</f>
        <v>1</v>
      </c>
      <c r="O227">
        <f>YEAR(MiniProject_Solution[[#This Row],[วันที่]])</f>
        <v>2019</v>
      </c>
      <c r="P227">
        <f>VLOOKUP(MiniProject_Solution[[#This Row],[ยอดขาย]],'Commission-solution'!$A$2:$C$6,3,TRUE)*MiniProject_Solution[[#This Row],[ยอดขาย]]</f>
        <v>22.5</v>
      </c>
      <c r="Q227" s="86" t="b">
        <f>WEEKDAY(MiniProject_Solution[[#This Row],[วันที่]],2)&gt;5</f>
        <v>0</v>
      </c>
    </row>
    <row r="228" spans="1:17">
      <c r="A228" t="s">
        <v>553</v>
      </c>
      <c r="B228" s="3">
        <v>43484</v>
      </c>
      <c r="C228" t="s">
        <v>72</v>
      </c>
      <c r="D228" t="s">
        <v>57</v>
      </c>
      <c r="E228" t="s">
        <v>62</v>
      </c>
      <c r="F228">
        <v>90</v>
      </c>
      <c r="G228">
        <v>5</v>
      </c>
      <c r="H228" t="s">
        <v>63</v>
      </c>
      <c r="I228">
        <f>MiniProject_Solution[[#This Row],[ราคาต่อชิ้น]]*MiniProject_Solution[[#This Row],[จำนวนชิ้น]]</f>
        <v>450</v>
      </c>
      <c r="J228" t="str">
        <f>IF(LEFT(VLOOKUP(MiniProject_Solution[[#This Row],[ผู้ขาย]],'Sales-Bio'!A:C,3,FALSE),3)="นาย","M","F")</f>
        <v>F</v>
      </c>
      <c r="K228" t="str">
        <f>VLOOKUP(TRIM(MiniProject_Solution[[#This Row],[ลูกค้า]]),'Customer-Country'!B:C,2,FALSE)</f>
        <v>เวียดนาม</v>
      </c>
      <c r="L228">
        <f>VLOOKUP(MiniProject_Solution[[#This Row],[สินค้า]],'product cost'!A:B,2,FALSE)*MiniProject_Solution[[#This Row],[จำนวนชิ้น]]</f>
        <v>100</v>
      </c>
      <c r="M228">
        <f>MiniProject_Solution[[#This Row],[ยอดขาย]]-MiniProject_Solution[[#This Row],[ต้นทุน]]</f>
        <v>350</v>
      </c>
      <c r="N228">
        <f>MONTH(MiniProject_Solution[[#This Row],[วันที่]])</f>
        <v>1</v>
      </c>
      <c r="O228">
        <f>YEAR(MiniProject_Solution[[#This Row],[วันที่]])</f>
        <v>2019</v>
      </c>
      <c r="P228">
        <f>VLOOKUP(MiniProject_Solution[[#This Row],[ยอดขาย]],'Commission-solution'!$A$2:$C$6,3,TRUE)*MiniProject_Solution[[#This Row],[ยอดขาย]]</f>
        <v>22.5</v>
      </c>
      <c r="Q228" s="86" t="b">
        <f>WEEKDAY(MiniProject_Solution[[#This Row],[วันที่]],2)&gt;5</f>
        <v>1</v>
      </c>
    </row>
    <row r="229" spans="1:17">
      <c r="A229" t="s">
        <v>554</v>
      </c>
      <c r="B229" s="3">
        <v>43486</v>
      </c>
      <c r="C229" t="s">
        <v>72</v>
      </c>
      <c r="D229" t="s">
        <v>57</v>
      </c>
      <c r="E229" t="s">
        <v>62</v>
      </c>
      <c r="F229">
        <v>90</v>
      </c>
      <c r="G229">
        <v>6</v>
      </c>
      <c r="H229" t="s">
        <v>63</v>
      </c>
      <c r="I229">
        <f>MiniProject_Solution[[#This Row],[ราคาต่อชิ้น]]*MiniProject_Solution[[#This Row],[จำนวนชิ้น]]</f>
        <v>540</v>
      </c>
      <c r="J229" t="str">
        <f>IF(LEFT(VLOOKUP(MiniProject_Solution[[#This Row],[ผู้ขาย]],'Sales-Bio'!A:C,3,FALSE),3)="นาย","M","F")</f>
        <v>F</v>
      </c>
      <c r="K229" t="str">
        <f>VLOOKUP(TRIM(MiniProject_Solution[[#This Row],[ลูกค้า]]),'Customer-Country'!B:C,2,FALSE)</f>
        <v>เวียดนาม</v>
      </c>
      <c r="L229">
        <f>VLOOKUP(MiniProject_Solution[[#This Row],[สินค้า]],'product cost'!A:B,2,FALSE)*MiniProject_Solution[[#This Row],[จำนวนชิ้น]]</f>
        <v>120</v>
      </c>
      <c r="M229">
        <f>MiniProject_Solution[[#This Row],[ยอดขาย]]-MiniProject_Solution[[#This Row],[ต้นทุน]]</f>
        <v>420</v>
      </c>
      <c r="N229">
        <f>MONTH(MiniProject_Solution[[#This Row],[วันที่]])</f>
        <v>1</v>
      </c>
      <c r="O229">
        <f>YEAR(MiniProject_Solution[[#This Row],[วันที่]])</f>
        <v>2019</v>
      </c>
      <c r="P229">
        <f>VLOOKUP(MiniProject_Solution[[#This Row],[ยอดขาย]],'Commission-solution'!$A$2:$C$6,3,TRUE)*MiniProject_Solution[[#This Row],[ยอดขาย]]</f>
        <v>27</v>
      </c>
      <c r="Q229" s="86" t="b">
        <f>WEEKDAY(MiniProject_Solution[[#This Row],[วันที่]],2)&gt;5</f>
        <v>0</v>
      </c>
    </row>
    <row r="230" spans="1:17">
      <c r="A230" t="s">
        <v>555</v>
      </c>
      <c r="B230" s="3">
        <v>43489</v>
      </c>
      <c r="C230" t="s">
        <v>72</v>
      </c>
      <c r="D230" t="s">
        <v>57</v>
      </c>
      <c r="E230" t="s">
        <v>76</v>
      </c>
      <c r="F230">
        <v>250</v>
      </c>
      <c r="G230">
        <v>2</v>
      </c>
      <c r="H230" t="s">
        <v>59</v>
      </c>
      <c r="I230">
        <f>MiniProject_Solution[[#This Row],[ราคาต่อชิ้น]]*MiniProject_Solution[[#This Row],[จำนวนชิ้น]]</f>
        <v>500</v>
      </c>
      <c r="J230" t="str">
        <f>IF(LEFT(VLOOKUP(MiniProject_Solution[[#This Row],[ผู้ขาย]],'Sales-Bio'!A:C,3,FALSE),3)="นาย","M","F")</f>
        <v>F</v>
      </c>
      <c r="K230" t="str">
        <f>VLOOKUP(TRIM(MiniProject_Solution[[#This Row],[ลูกค้า]]),'Customer-Country'!B:C,2,FALSE)</f>
        <v>เวียดนาม</v>
      </c>
      <c r="L230">
        <f>VLOOKUP(MiniProject_Solution[[#This Row],[สินค้า]],'product cost'!A:B,2,FALSE)*MiniProject_Solution[[#This Row],[จำนวนชิ้น]]</f>
        <v>200</v>
      </c>
      <c r="M230">
        <f>MiniProject_Solution[[#This Row],[ยอดขาย]]-MiniProject_Solution[[#This Row],[ต้นทุน]]</f>
        <v>300</v>
      </c>
      <c r="N230">
        <f>MONTH(MiniProject_Solution[[#This Row],[วันที่]])</f>
        <v>1</v>
      </c>
      <c r="O230">
        <f>YEAR(MiniProject_Solution[[#This Row],[วันที่]])</f>
        <v>2019</v>
      </c>
      <c r="P230">
        <f>VLOOKUP(MiniProject_Solution[[#This Row],[ยอดขาย]],'Commission-solution'!$A$2:$C$6,3,TRUE)*MiniProject_Solution[[#This Row],[ยอดขาย]]</f>
        <v>25</v>
      </c>
      <c r="Q230" s="86" t="b">
        <f>WEEKDAY(MiniProject_Solution[[#This Row],[วันที่]],2)&gt;5</f>
        <v>0</v>
      </c>
    </row>
    <row r="231" spans="1:17">
      <c r="A231" t="s">
        <v>556</v>
      </c>
      <c r="B231" s="3">
        <v>43489</v>
      </c>
      <c r="C231" t="s">
        <v>60</v>
      </c>
      <c r="D231" t="s">
        <v>69</v>
      </c>
      <c r="E231" t="s">
        <v>62</v>
      </c>
      <c r="F231">
        <v>70</v>
      </c>
      <c r="G231">
        <v>1</v>
      </c>
      <c r="H231" t="s">
        <v>63</v>
      </c>
      <c r="I231">
        <f>MiniProject_Solution[[#This Row],[ราคาต่อชิ้น]]*MiniProject_Solution[[#This Row],[จำนวนชิ้น]]</f>
        <v>70</v>
      </c>
      <c r="J231" t="str">
        <f>IF(LEFT(VLOOKUP(MiniProject_Solution[[#This Row],[ผู้ขาย]],'Sales-Bio'!A:C,3,FALSE),3)="นาย","M","F")</f>
        <v>M</v>
      </c>
      <c r="K231" t="str">
        <f>VLOOKUP(TRIM(MiniProject_Solution[[#This Row],[ลูกค้า]]),'Customer-Country'!B:C,2,FALSE)</f>
        <v>เวียดนาม</v>
      </c>
      <c r="L231">
        <f>VLOOKUP(MiniProject_Solution[[#This Row],[สินค้า]],'product cost'!A:B,2,FALSE)*MiniProject_Solution[[#This Row],[จำนวนชิ้น]]</f>
        <v>20</v>
      </c>
      <c r="M231">
        <f>MiniProject_Solution[[#This Row],[ยอดขาย]]-MiniProject_Solution[[#This Row],[ต้นทุน]]</f>
        <v>50</v>
      </c>
      <c r="N231">
        <f>MONTH(MiniProject_Solution[[#This Row],[วันที่]])</f>
        <v>1</v>
      </c>
      <c r="O231">
        <f>YEAR(MiniProject_Solution[[#This Row],[วันที่]])</f>
        <v>2019</v>
      </c>
      <c r="P231">
        <f>VLOOKUP(MiniProject_Solution[[#This Row],[ยอดขาย]],'Commission-solution'!$A$2:$C$6,3,TRUE)*MiniProject_Solution[[#This Row],[ยอดขาย]]</f>
        <v>0</v>
      </c>
      <c r="Q231" s="86" t="b">
        <f>WEEKDAY(MiniProject_Solution[[#This Row],[วันที่]],2)&gt;5</f>
        <v>0</v>
      </c>
    </row>
    <row r="232" spans="1:17">
      <c r="A232" t="s">
        <v>557</v>
      </c>
      <c r="B232" s="3">
        <v>43490</v>
      </c>
      <c r="C232" t="s">
        <v>78</v>
      </c>
      <c r="D232" t="s">
        <v>67</v>
      </c>
      <c r="E232" t="s">
        <v>62</v>
      </c>
      <c r="F232">
        <v>40</v>
      </c>
      <c r="G232">
        <v>6</v>
      </c>
      <c r="H232" t="s">
        <v>59</v>
      </c>
      <c r="I232">
        <f>MiniProject_Solution[[#This Row],[ราคาต่อชิ้น]]*MiniProject_Solution[[#This Row],[จำนวนชิ้น]]</f>
        <v>240</v>
      </c>
      <c r="J232" t="str">
        <f>IF(LEFT(VLOOKUP(MiniProject_Solution[[#This Row],[ผู้ขาย]],'Sales-Bio'!A:C,3,FALSE),3)="นาย","M","F")</f>
        <v>F</v>
      </c>
      <c r="K232" t="str">
        <f>VLOOKUP(TRIM(MiniProject_Solution[[#This Row],[ลูกค้า]]),'Customer-Country'!B:C,2,FALSE)</f>
        <v>พม่า</v>
      </c>
      <c r="L232">
        <f>VLOOKUP(MiniProject_Solution[[#This Row],[สินค้า]],'product cost'!A:B,2,FALSE)*MiniProject_Solution[[#This Row],[จำนวนชิ้น]]</f>
        <v>120</v>
      </c>
      <c r="M232">
        <f>MiniProject_Solution[[#This Row],[ยอดขาย]]-MiniProject_Solution[[#This Row],[ต้นทุน]]</f>
        <v>120</v>
      </c>
      <c r="N232">
        <f>MONTH(MiniProject_Solution[[#This Row],[วันที่]])</f>
        <v>1</v>
      </c>
      <c r="O232">
        <f>YEAR(MiniProject_Solution[[#This Row],[วันที่]])</f>
        <v>2019</v>
      </c>
      <c r="P232">
        <f>VLOOKUP(MiniProject_Solution[[#This Row],[ยอดขาย]],'Commission-solution'!$A$2:$C$6,3,TRUE)*MiniProject_Solution[[#This Row],[ยอดขาย]]</f>
        <v>7.1999999999999993</v>
      </c>
      <c r="Q232" s="86" t="b">
        <f>WEEKDAY(MiniProject_Solution[[#This Row],[วันที่]],2)&gt;5</f>
        <v>0</v>
      </c>
    </row>
    <row r="233" spans="1:17">
      <c r="A233" t="s">
        <v>558</v>
      </c>
      <c r="B233" s="3">
        <v>43490</v>
      </c>
      <c r="C233" t="s">
        <v>79</v>
      </c>
      <c r="D233" t="s">
        <v>61</v>
      </c>
      <c r="E233" t="s">
        <v>76</v>
      </c>
      <c r="F233">
        <v>190</v>
      </c>
      <c r="G233">
        <v>3</v>
      </c>
      <c r="H233" t="s">
        <v>59</v>
      </c>
      <c r="I233">
        <f>MiniProject_Solution[[#This Row],[ราคาต่อชิ้น]]*MiniProject_Solution[[#This Row],[จำนวนชิ้น]]</f>
        <v>570</v>
      </c>
      <c r="J233" t="str">
        <f>IF(LEFT(VLOOKUP(MiniProject_Solution[[#This Row],[ผู้ขาย]],'Sales-Bio'!A:C,3,FALSE),3)="นาย","M","F")</f>
        <v>M</v>
      </c>
      <c r="K233" t="str">
        <f>VLOOKUP(TRIM(MiniProject_Solution[[#This Row],[ลูกค้า]]),'Customer-Country'!B:C,2,FALSE)</f>
        <v>ลาว</v>
      </c>
      <c r="L233">
        <f>VLOOKUP(MiniProject_Solution[[#This Row],[สินค้า]],'product cost'!A:B,2,FALSE)*MiniProject_Solution[[#This Row],[จำนวนชิ้น]]</f>
        <v>300</v>
      </c>
      <c r="M233">
        <f>MiniProject_Solution[[#This Row],[ยอดขาย]]-MiniProject_Solution[[#This Row],[ต้นทุน]]</f>
        <v>270</v>
      </c>
      <c r="N233">
        <f>MONTH(MiniProject_Solution[[#This Row],[วันที่]])</f>
        <v>1</v>
      </c>
      <c r="O233">
        <f>YEAR(MiniProject_Solution[[#This Row],[วันที่]])</f>
        <v>2019</v>
      </c>
      <c r="P233">
        <f>VLOOKUP(MiniProject_Solution[[#This Row],[ยอดขาย]],'Commission-solution'!$A$2:$C$6,3,TRUE)*MiniProject_Solution[[#This Row],[ยอดขาย]]</f>
        <v>28.5</v>
      </c>
      <c r="Q233" s="86" t="b">
        <f>WEEKDAY(MiniProject_Solution[[#This Row],[วันที่]],2)&gt;5</f>
        <v>0</v>
      </c>
    </row>
    <row r="234" spans="1:17">
      <c r="A234" t="s">
        <v>559</v>
      </c>
      <c r="B234" s="3">
        <v>43491</v>
      </c>
      <c r="C234" t="s">
        <v>72</v>
      </c>
      <c r="D234" t="s">
        <v>57</v>
      </c>
      <c r="E234" t="s">
        <v>76</v>
      </c>
      <c r="F234">
        <v>250</v>
      </c>
      <c r="G234">
        <v>3</v>
      </c>
      <c r="H234" t="s">
        <v>63</v>
      </c>
      <c r="I234">
        <f>MiniProject_Solution[[#This Row],[ราคาต่อชิ้น]]*MiniProject_Solution[[#This Row],[จำนวนชิ้น]]</f>
        <v>750</v>
      </c>
      <c r="J234" t="str">
        <f>IF(LEFT(VLOOKUP(MiniProject_Solution[[#This Row],[ผู้ขาย]],'Sales-Bio'!A:C,3,FALSE),3)="นาย","M","F")</f>
        <v>F</v>
      </c>
      <c r="K234" t="str">
        <f>VLOOKUP(TRIM(MiniProject_Solution[[#This Row],[ลูกค้า]]),'Customer-Country'!B:C,2,FALSE)</f>
        <v>เวียดนาม</v>
      </c>
      <c r="L234">
        <f>VLOOKUP(MiniProject_Solution[[#This Row],[สินค้า]],'product cost'!A:B,2,FALSE)*MiniProject_Solution[[#This Row],[จำนวนชิ้น]]</f>
        <v>300</v>
      </c>
      <c r="M234">
        <f>MiniProject_Solution[[#This Row],[ยอดขาย]]-MiniProject_Solution[[#This Row],[ต้นทุน]]</f>
        <v>450</v>
      </c>
      <c r="N234">
        <f>MONTH(MiniProject_Solution[[#This Row],[วันที่]])</f>
        <v>1</v>
      </c>
      <c r="O234">
        <f>YEAR(MiniProject_Solution[[#This Row],[วันที่]])</f>
        <v>2019</v>
      </c>
      <c r="P234">
        <f>VLOOKUP(MiniProject_Solution[[#This Row],[ยอดขาย]],'Commission-solution'!$A$2:$C$6,3,TRUE)*MiniProject_Solution[[#This Row],[ยอดขาย]]</f>
        <v>52.500000000000007</v>
      </c>
      <c r="Q234" s="86" t="b">
        <f>WEEKDAY(MiniProject_Solution[[#This Row],[วันที่]],2)&gt;5</f>
        <v>1</v>
      </c>
    </row>
    <row r="235" spans="1:17">
      <c r="A235" t="s">
        <v>560</v>
      </c>
      <c r="B235" s="3">
        <v>43491</v>
      </c>
      <c r="C235" t="s">
        <v>71</v>
      </c>
      <c r="D235" t="s">
        <v>61</v>
      </c>
      <c r="E235" t="s">
        <v>76</v>
      </c>
      <c r="F235">
        <v>250</v>
      </c>
      <c r="G235">
        <v>2</v>
      </c>
      <c r="H235" t="s">
        <v>63</v>
      </c>
      <c r="I235">
        <f>MiniProject_Solution[[#This Row],[ราคาต่อชิ้น]]*MiniProject_Solution[[#This Row],[จำนวนชิ้น]]</f>
        <v>500</v>
      </c>
      <c r="J235" t="str">
        <f>IF(LEFT(VLOOKUP(MiniProject_Solution[[#This Row],[ผู้ขาย]],'Sales-Bio'!A:C,3,FALSE),3)="นาย","M","F")</f>
        <v>M</v>
      </c>
      <c r="K235" t="str">
        <f>VLOOKUP(TRIM(MiniProject_Solution[[#This Row],[ลูกค้า]]),'Customer-Country'!B:C,2,FALSE)</f>
        <v>ไทย</v>
      </c>
      <c r="L235">
        <f>VLOOKUP(MiniProject_Solution[[#This Row],[สินค้า]],'product cost'!A:B,2,FALSE)*MiniProject_Solution[[#This Row],[จำนวนชิ้น]]</f>
        <v>200</v>
      </c>
      <c r="M235">
        <f>MiniProject_Solution[[#This Row],[ยอดขาย]]-MiniProject_Solution[[#This Row],[ต้นทุน]]</f>
        <v>300</v>
      </c>
      <c r="N235">
        <f>MONTH(MiniProject_Solution[[#This Row],[วันที่]])</f>
        <v>1</v>
      </c>
      <c r="O235">
        <f>YEAR(MiniProject_Solution[[#This Row],[วันที่]])</f>
        <v>2019</v>
      </c>
      <c r="P235">
        <f>VLOOKUP(MiniProject_Solution[[#This Row],[ยอดขาย]],'Commission-solution'!$A$2:$C$6,3,TRUE)*MiniProject_Solution[[#This Row],[ยอดขาย]]</f>
        <v>25</v>
      </c>
      <c r="Q235" s="86" t="b">
        <f>WEEKDAY(MiniProject_Solution[[#This Row],[วันที่]],2)&gt;5</f>
        <v>1</v>
      </c>
    </row>
    <row r="236" spans="1:17">
      <c r="A236" t="s">
        <v>561</v>
      </c>
      <c r="B236" s="3">
        <v>43492</v>
      </c>
      <c r="C236" t="s">
        <v>78</v>
      </c>
      <c r="D236" t="s">
        <v>57</v>
      </c>
      <c r="E236" t="s">
        <v>76</v>
      </c>
      <c r="F236">
        <v>190</v>
      </c>
      <c r="G236">
        <v>1</v>
      </c>
      <c r="H236" t="s">
        <v>63</v>
      </c>
      <c r="I236">
        <f>MiniProject_Solution[[#This Row],[ราคาต่อชิ้น]]*MiniProject_Solution[[#This Row],[จำนวนชิ้น]]</f>
        <v>190</v>
      </c>
      <c r="J236" t="str">
        <f>IF(LEFT(VLOOKUP(MiniProject_Solution[[#This Row],[ผู้ขาย]],'Sales-Bio'!A:C,3,FALSE),3)="นาย","M","F")</f>
        <v>F</v>
      </c>
      <c r="K236" t="str">
        <f>VLOOKUP(TRIM(MiniProject_Solution[[#This Row],[ลูกค้า]]),'Customer-Country'!B:C,2,FALSE)</f>
        <v>พม่า</v>
      </c>
      <c r="L236">
        <f>VLOOKUP(MiniProject_Solution[[#This Row],[สินค้า]],'product cost'!A:B,2,FALSE)*MiniProject_Solution[[#This Row],[จำนวนชิ้น]]</f>
        <v>100</v>
      </c>
      <c r="M236">
        <f>MiniProject_Solution[[#This Row],[ยอดขาย]]-MiniProject_Solution[[#This Row],[ต้นทุน]]</f>
        <v>90</v>
      </c>
      <c r="N236">
        <f>MONTH(MiniProject_Solution[[#This Row],[วันที่]])</f>
        <v>1</v>
      </c>
      <c r="O236">
        <f>YEAR(MiniProject_Solution[[#This Row],[วันที่]])</f>
        <v>2019</v>
      </c>
      <c r="P236">
        <f>VLOOKUP(MiniProject_Solution[[#This Row],[ยอดขาย]],'Commission-solution'!$A$2:$C$6,3,TRUE)*MiniProject_Solution[[#This Row],[ยอดขาย]]</f>
        <v>0</v>
      </c>
      <c r="Q236" s="86" t="b">
        <f>WEEKDAY(MiniProject_Solution[[#This Row],[วันที่]],2)&gt;5</f>
        <v>1</v>
      </c>
    </row>
    <row r="237" spans="1:17">
      <c r="A237" t="s">
        <v>562</v>
      </c>
      <c r="B237" s="3">
        <v>43495</v>
      </c>
      <c r="C237" t="s">
        <v>70</v>
      </c>
      <c r="D237" t="s">
        <v>69</v>
      </c>
      <c r="E237" t="s">
        <v>62</v>
      </c>
      <c r="F237">
        <v>70</v>
      </c>
      <c r="G237">
        <v>7</v>
      </c>
      <c r="H237" t="s">
        <v>59</v>
      </c>
      <c r="I237">
        <f>MiniProject_Solution[[#This Row],[ราคาต่อชิ้น]]*MiniProject_Solution[[#This Row],[จำนวนชิ้น]]</f>
        <v>490</v>
      </c>
      <c r="J237" t="str">
        <f>IF(LEFT(VLOOKUP(MiniProject_Solution[[#This Row],[ผู้ขาย]],'Sales-Bio'!A:C,3,FALSE),3)="นาย","M","F")</f>
        <v>M</v>
      </c>
      <c r="K237" t="str">
        <f>VLOOKUP(TRIM(MiniProject_Solution[[#This Row],[ลูกค้า]]),'Customer-Country'!B:C,2,FALSE)</f>
        <v>ไทย</v>
      </c>
      <c r="L237">
        <f>VLOOKUP(MiniProject_Solution[[#This Row],[สินค้า]],'product cost'!A:B,2,FALSE)*MiniProject_Solution[[#This Row],[จำนวนชิ้น]]</f>
        <v>140</v>
      </c>
      <c r="M237">
        <f>MiniProject_Solution[[#This Row],[ยอดขาย]]-MiniProject_Solution[[#This Row],[ต้นทุน]]</f>
        <v>350</v>
      </c>
      <c r="N237">
        <f>MONTH(MiniProject_Solution[[#This Row],[วันที่]])</f>
        <v>1</v>
      </c>
      <c r="O237">
        <f>YEAR(MiniProject_Solution[[#This Row],[วันที่]])</f>
        <v>2019</v>
      </c>
      <c r="P237">
        <f>VLOOKUP(MiniProject_Solution[[#This Row],[ยอดขาย]],'Commission-solution'!$A$2:$C$6,3,TRUE)*MiniProject_Solution[[#This Row],[ยอดขาย]]</f>
        <v>24.5</v>
      </c>
      <c r="Q237" s="86" t="b">
        <f>WEEKDAY(MiniProject_Solution[[#This Row],[วันที่]],2)&gt;5</f>
        <v>0</v>
      </c>
    </row>
    <row r="238" spans="1:17">
      <c r="A238" t="s">
        <v>563</v>
      </c>
      <c r="B238" s="3">
        <v>43496</v>
      </c>
      <c r="C238" t="s">
        <v>77</v>
      </c>
      <c r="D238" t="s">
        <v>67</v>
      </c>
      <c r="E238" t="s">
        <v>62</v>
      </c>
      <c r="F238">
        <v>90</v>
      </c>
      <c r="G238">
        <v>3</v>
      </c>
      <c r="H238" t="s">
        <v>63</v>
      </c>
      <c r="I238">
        <f>MiniProject_Solution[[#This Row],[ราคาต่อชิ้น]]*MiniProject_Solution[[#This Row],[จำนวนชิ้น]]</f>
        <v>270</v>
      </c>
      <c r="J238" t="str">
        <f>IF(LEFT(VLOOKUP(MiniProject_Solution[[#This Row],[ผู้ขาย]],'Sales-Bio'!A:C,3,FALSE),3)="นาย","M","F")</f>
        <v>F</v>
      </c>
      <c r="K238" t="str">
        <f>VLOOKUP(TRIM(MiniProject_Solution[[#This Row],[ลูกค้า]]),'Customer-Country'!B:C,2,FALSE)</f>
        <v>เวียดนาม</v>
      </c>
      <c r="L238">
        <f>VLOOKUP(MiniProject_Solution[[#This Row],[สินค้า]],'product cost'!A:B,2,FALSE)*MiniProject_Solution[[#This Row],[จำนวนชิ้น]]</f>
        <v>60</v>
      </c>
      <c r="M238">
        <f>MiniProject_Solution[[#This Row],[ยอดขาย]]-MiniProject_Solution[[#This Row],[ต้นทุน]]</f>
        <v>210</v>
      </c>
      <c r="N238">
        <f>MONTH(MiniProject_Solution[[#This Row],[วันที่]])</f>
        <v>1</v>
      </c>
      <c r="O238">
        <f>YEAR(MiniProject_Solution[[#This Row],[วันที่]])</f>
        <v>2019</v>
      </c>
      <c r="P238">
        <f>VLOOKUP(MiniProject_Solution[[#This Row],[ยอดขาย]],'Commission-solution'!$A$2:$C$6,3,TRUE)*MiniProject_Solution[[#This Row],[ยอดขาย]]</f>
        <v>8.1</v>
      </c>
      <c r="Q238" s="86" t="b">
        <f>WEEKDAY(MiniProject_Solution[[#This Row],[วันที่]],2)&gt;5</f>
        <v>0</v>
      </c>
    </row>
    <row r="239" spans="1:17">
      <c r="A239" t="s">
        <v>564</v>
      </c>
      <c r="B239" s="3">
        <v>43497</v>
      </c>
      <c r="C239" t="s">
        <v>73</v>
      </c>
      <c r="D239" t="s">
        <v>69</v>
      </c>
      <c r="E239" t="s">
        <v>62</v>
      </c>
      <c r="F239">
        <v>40</v>
      </c>
      <c r="G239">
        <v>6</v>
      </c>
      <c r="H239" t="s">
        <v>63</v>
      </c>
      <c r="I239">
        <f>MiniProject_Solution[[#This Row],[ราคาต่อชิ้น]]*MiniProject_Solution[[#This Row],[จำนวนชิ้น]]</f>
        <v>240</v>
      </c>
      <c r="J239" t="str">
        <f>IF(LEFT(VLOOKUP(MiniProject_Solution[[#This Row],[ผู้ขาย]],'Sales-Bio'!A:C,3,FALSE),3)="นาย","M","F")</f>
        <v>M</v>
      </c>
      <c r="K239" t="str">
        <f>VLOOKUP(TRIM(MiniProject_Solution[[#This Row],[ลูกค้า]]),'Customer-Country'!B:C,2,FALSE)</f>
        <v>พม่า</v>
      </c>
      <c r="L239">
        <f>VLOOKUP(MiniProject_Solution[[#This Row],[สินค้า]],'product cost'!A:B,2,FALSE)*MiniProject_Solution[[#This Row],[จำนวนชิ้น]]</f>
        <v>120</v>
      </c>
      <c r="M239">
        <f>MiniProject_Solution[[#This Row],[ยอดขาย]]-MiniProject_Solution[[#This Row],[ต้นทุน]]</f>
        <v>120</v>
      </c>
      <c r="N239">
        <f>MONTH(MiniProject_Solution[[#This Row],[วันที่]])</f>
        <v>2</v>
      </c>
      <c r="O239">
        <f>YEAR(MiniProject_Solution[[#This Row],[วันที่]])</f>
        <v>2019</v>
      </c>
      <c r="P239">
        <f>VLOOKUP(MiniProject_Solution[[#This Row],[ยอดขาย]],'Commission-solution'!$A$2:$C$6,3,TRUE)*MiniProject_Solution[[#This Row],[ยอดขาย]]</f>
        <v>7.1999999999999993</v>
      </c>
      <c r="Q239" s="86" t="b">
        <f>WEEKDAY(MiniProject_Solution[[#This Row],[วันที่]],2)&gt;5</f>
        <v>0</v>
      </c>
    </row>
    <row r="240" spans="1:17">
      <c r="A240" t="s">
        <v>565</v>
      </c>
      <c r="B240" s="3">
        <v>43499</v>
      </c>
      <c r="C240" t="s">
        <v>78</v>
      </c>
      <c r="D240" t="s">
        <v>57</v>
      </c>
      <c r="E240" t="s">
        <v>62</v>
      </c>
      <c r="F240">
        <v>90</v>
      </c>
      <c r="G240">
        <v>1</v>
      </c>
      <c r="H240" t="s">
        <v>59</v>
      </c>
      <c r="I240">
        <f>MiniProject_Solution[[#This Row],[ราคาต่อชิ้น]]*MiniProject_Solution[[#This Row],[จำนวนชิ้น]]</f>
        <v>90</v>
      </c>
      <c r="J240" t="str">
        <f>IF(LEFT(VLOOKUP(MiniProject_Solution[[#This Row],[ผู้ขาย]],'Sales-Bio'!A:C,3,FALSE),3)="นาย","M","F")</f>
        <v>F</v>
      </c>
      <c r="K240" t="str">
        <f>VLOOKUP(TRIM(MiniProject_Solution[[#This Row],[ลูกค้า]]),'Customer-Country'!B:C,2,FALSE)</f>
        <v>พม่า</v>
      </c>
      <c r="L240">
        <f>VLOOKUP(MiniProject_Solution[[#This Row],[สินค้า]],'product cost'!A:B,2,FALSE)*MiniProject_Solution[[#This Row],[จำนวนชิ้น]]</f>
        <v>20</v>
      </c>
      <c r="M240">
        <f>MiniProject_Solution[[#This Row],[ยอดขาย]]-MiniProject_Solution[[#This Row],[ต้นทุน]]</f>
        <v>70</v>
      </c>
      <c r="N240">
        <f>MONTH(MiniProject_Solution[[#This Row],[วันที่]])</f>
        <v>2</v>
      </c>
      <c r="O240">
        <f>YEAR(MiniProject_Solution[[#This Row],[วันที่]])</f>
        <v>2019</v>
      </c>
      <c r="P240">
        <f>VLOOKUP(MiniProject_Solution[[#This Row],[ยอดขาย]],'Commission-solution'!$A$2:$C$6,3,TRUE)*MiniProject_Solution[[#This Row],[ยอดขาย]]</f>
        <v>0</v>
      </c>
      <c r="Q240" s="86" t="b">
        <f>WEEKDAY(MiniProject_Solution[[#This Row],[วันที่]],2)&gt;5</f>
        <v>1</v>
      </c>
    </row>
    <row r="241" spans="1:17">
      <c r="A241" t="s">
        <v>566</v>
      </c>
      <c r="B241" s="3">
        <v>43500</v>
      </c>
      <c r="C241" t="s">
        <v>73</v>
      </c>
      <c r="D241" t="s">
        <v>61</v>
      </c>
      <c r="E241" t="s">
        <v>14</v>
      </c>
      <c r="F241">
        <v>250</v>
      </c>
      <c r="G241">
        <v>2</v>
      </c>
      <c r="H241" t="s">
        <v>59</v>
      </c>
      <c r="I241">
        <f>MiniProject_Solution[[#This Row],[ราคาต่อชิ้น]]*MiniProject_Solution[[#This Row],[จำนวนชิ้น]]</f>
        <v>500</v>
      </c>
      <c r="J241" t="str">
        <f>IF(LEFT(VLOOKUP(MiniProject_Solution[[#This Row],[ผู้ขาย]],'Sales-Bio'!A:C,3,FALSE),3)="นาย","M","F")</f>
        <v>M</v>
      </c>
      <c r="K241" t="str">
        <f>VLOOKUP(TRIM(MiniProject_Solution[[#This Row],[ลูกค้า]]),'Customer-Country'!B:C,2,FALSE)</f>
        <v>พม่า</v>
      </c>
      <c r="L241">
        <f>VLOOKUP(MiniProject_Solution[[#This Row],[สินค้า]],'product cost'!A:B,2,FALSE)*MiniProject_Solution[[#This Row],[จำนวนชิ้น]]</f>
        <v>300</v>
      </c>
      <c r="M241">
        <f>MiniProject_Solution[[#This Row],[ยอดขาย]]-MiniProject_Solution[[#This Row],[ต้นทุน]]</f>
        <v>200</v>
      </c>
      <c r="N241">
        <f>MONTH(MiniProject_Solution[[#This Row],[วันที่]])</f>
        <v>2</v>
      </c>
      <c r="O241">
        <f>YEAR(MiniProject_Solution[[#This Row],[วันที่]])</f>
        <v>2019</v>
      </c>
      <c r="P241">
        <f>VLOOKUP(MiniProject_Solution[[#This Row],[ยอดขาย]],'Commission-solution'!$A$2:$C$6,3,TRUE)*MiniProject_Solution[[#This Row],[ยอดขาย]]</f>
        <v>25</v>
      </c>
      <c r="Q241" s="86" t="b">
        <f>WEEKDAY(MiniProject_Solution[[#This Row],[วันที่]],2)&gt;5</f>
        <v>0</v>
      </c>
    </row>
    <row r="242" spans="1:17">
      <c r="A242" t="s">
        <v>567</v>
      </c>
      <c r="B242" s="3">
        <v>43502</v>
      </c>
      <c r="C242" t="s">
        <v>74</v>
      </c>
      <c r="D242" t="s">
        <v>69</v>
      </c>
      <c r="E242" t="s">
        <v>62</v>
      </c>
      <c r="F242">
        <v>70</v>
      </c>
      <c r="G242">
        <v>2</v>
      </c>
      <c r="H242" t="s">
        <v>59</v>
      </c>
      <c r="I242">
        <f>MiniProject_Solution[[#This Row],[ราคาต่อชิ้น]]*MiniProject_Solution[[#This Row],[จำนวนชิ้น]]</f>
        <v>140</v>
      </c>
      <c r="J242" t="str">
        <f>IF(LEFT(VLOOKUP(MiniProject_Solution[[#This Row],[ผู้ขาย]],'Sales-Bio'!A:C,3,FALSE),3)="นาย","M","F")</f>
        <v>M</v>
      </c>
      <c r="K242" t="str">
        <f>VLOOKUP(TRIM(MiniProject_Solution[[#This Row],[ลูกค้า]]),'Customer-Country'!B:C,2,FALSE)</f>
        <v>มาเลเซีย</v>
      </c>
      <c r="L242">
        <f>VLOOKUP(MiniProject_Solution[[#This Row],[สินค้า]],'product cost'!A:B,2,FALSE)*MiniProject_Solution[[#This Row],[จำนวนชิ้น]]</f>
        <v>40</v>
      </c>
      <c r="M242">
        <f>MiniProject_Solution[[#This Row],[ยอดขาย]]-MiniProject_Solution[[#This Row],[ต้นทุน]]</f>
        <v>100</v>
      </c>
      <c r="N242">
        <f>MONTH(MiniProject_Solution[[#This Row],[วันที่]])</f>
        <v>2</v>
      </c>
      <c r="O242">
        <f>YEAR(MiniProject_Solution[[#This Row],[วันที่]])</f>
        <v>2019</v>
      </c>
      <c r="P242">
        <f>VLOOKUP(MiniProject_Solution[[#This Row],[ยอดขาย]],'Commission-solution'!$A$2:$C$6,3,TRUE)*MiniProject_Solution[[#This Row],[ยอดขาย]]</f>
        <v>0</v>
      </c>
      <c r="Q242" s="86" t="b">
        <f>WEEKDAY(MiniProject_Solution[[#This Row],[วันที่]],2)&gt;5</f>
        <v>0</v>
      </c>
    </row>
    <row r="243" spans="1:17">
      <c r="A243" t="s">
        <v>568</v>
      </c>
      <c r="B243" s="3">
        <v>43503</v>
      </c>
      <c r="C243" t="s">
        <v>78</v>
      </c>
      <c r="D243" t="s">
        <v>69</v>
      </c>
      <c r="E243" t="s">
        <v>62</v>
      </c>
      <c r="F243">
        <v>90</v>
      </c>
      <c r="G243">
        <v>2</v>
      </c>
      <c r="H243" t="s">
        <v>59</v>
      </c>
      <c r="I243">
        <f>MiniProject_Solution[[#This Row],[ราคาต่อชิ้น]]*MiniProject_Solution[[#This Row],[จำนวนชิ้น]]</f>
        <v>180</v>
      </c>
      <c r="J243" t="str">
        <f>IF(LEFT(VLOOKUP(MiniProject_Solution[[#This Row],[ผู้ขาย]],'Sales-Bio'!A:C,3,FALSE),3)="นาย","M","F")</f>
        <v>M</v>
      </c>
      <c r="K243" t="str">
        <f>VLOOKUP(TRIM(MiniProject_Solution[[#This Row],[ลูกค้า]]),'Customer-Country'!B:C,2,FALSE)</f>
        <v>พม่า</v>
      </c>
      <c r="L243">
        <f>VLOOKUP(MiniProject_Solution[[#This Row],[สินค้า]],'product cost'!A:B,2,FALSE)*MiniProject_Solution[[#This Row],[จำนวนชิ้น]]</f>
        <v>40</v>
      </c>
      <c r="M243">
        <f>MiniProject_Solution[[#This Row],[ยอดขาย]]-MiniProject_Solution[[#This Row],[ต้นทุน]]</f>
        <v>140</v>
      </c>
      <c r="N243">
        <f>MONTH(MiniProject_Solution[[#This Row],[วันที่]])</f>
        <v>2</v>
      </c>
      <c r="O243">
        <f>YEAR(MiniProject_Solution[[#This Row],[วันที่]])</f>
        <v>2019</v>
      </c>
      <c r="P243">
        <f>VLOOKUP(MiniProject_Solution[[#This Row],[ยอดขาย]],'Commission-solution'!$A$2:$C$6,3,TRUE)*MiniProject_Solution[[#This Row],[ยอดขาย]]</f>
        <v>0</v>
      </c>
      <c r="Q243" s="86" t="b">
        <f>WEEKDAY(MiniProject_Solution[[#This Row],[วันที่]],2)&gt;5</f>
        <v>0</v>
      </c>
    </row>
    <row r="244" spans="1:17">
      <c r="A244" t="s">
        <v>569</v>
      </c>
      <c r="B244" s="3">
        <v>43503</v>
      </c>
      <c r="C244" t="s">
        <v>77</v>
      </c>
      <c r="D244" t="s">
        <v>57</v>
      </c>
      <c r="E244" t="s">
        <v>76</v>
      </c>
      <c r="F244">
        <v>300</v>
      </c>
      <c r="G244">
        <v>2</v>
      </c>
      <c r="H244" t="s">
        <v>59</v>
      </c>
      <c r="I244">
        <f>MiniProject_Solution[[#This Row],[ราคาต่อชิ้น]]*MiniProject_Solution[[#This Row],[จำนวนชิ้น]]</f>
        <v>600</v>
      </c>
      <c r="J244" t="str">
        <f>IF(LEFT(VLOOKUP(MiniProject_Solution[[#This Row],[ผู้ขาย]],'Sales-Bio'!A:C,3,FALSE),3)="นาย","M","F")</f>
        <v>F</v>
      </c>
      <c r="K244" t="str">
        <f>VLOOKUP(TRIM(MiniProject_Solution[[#This Row],[ลูกค้า]]),'Customer-Country'!B:C,2,FALSE)</f>
        <v>เวียดนาม</v>
      </c>
      <c r="L244">
        <f>VLOOKUP(MiniProject_Solution[[#This Row],[สินค้า]],'product cost'!A:B,2,FALSE)*MiniProject_Solution[[#This Row],[จำนวนชิ้น]]</f>
        <v>200</v>
      </c>
      <c r="M244">
        <f>MiniProject_Solution[[#This Row],[ยอดขาย]]-MiniProject_Solution[[#This Row],[ต้นทุน]]</f>
        <v>400</v>
      </c>
      <c r="N244">
        <f>MONTH(MiniProject_Solution[[#This Row],[วันที่]])</f>
        <v>2</v>
      </c>
      <c r="O244">
        <f>YEAR(MiniProject_Solution[[#This Row],[วันที่]])</f>
        <v>2019</v>
      </c>
      <c r="P244">
        <f>VLOOKUP(MiniProject_Solution[[#This Row],[ยอดขาย]],'Commission-solution'!$A$2:$C$6,3,TRUE)*MiniProject_Solution[[#This Row],[ยอดขาย]]</f>
        <v>30</v>
      </c>
      <c r="Q244" s="86" t="b">
        <f>WEEKDAY(MiniProject_Solution[[#This Row],[วันที่]],2)&gt;5</f>
        <v>0</v>
      </c>
    </row>
    <row r="245" spans="1:17">
      <c r="A245" t="s">
        <v>570</v>
      </c>
      <c r="B245" s="3">
        <v>43506</v>
      </c>
      <c r="C245" t="s">
        <v>71</v>
      </c>
      <c r="D245" t="s">
        <v>61</v>
      </c>
      <c r="E245" t="s">
        <v>58</v>
      </c>
      <c r="F245">
        <v>299</v>
      </c>
      <c r="G245">
        <v>3</v>
      </c>
      <c r="H245" t="s">
        <v>59</v>
      </c>
      <c r="I245">
        <f>MiniProject_Solution[[#This Row],[ราคาต่อชิ้น]]*MiniProject_Solution[[#This Row],[จำนวนชิ้น]]</f>
        <v>897</v>
      </c>
      <c r="J245" t="str">
        <f>IF(LEFT(VLOOKUP(MiniProject_Solution[[#This Row],[ผู้ขาย]],'Sales-Bio'!A:C,3,FALSE),3)="นาย","M","F")</f>
        <v>M</v>
      </c>
      <c r="K245" t="str">
        <f>VLOOKUP(TRIM(MiniProject_Solution[[#This Row],[ลูกค้า]]),'Customer-Country'!B:C,2,FALSE)</f>
        <v>ไทย</v>
      </c>
      <c r="L245">
        <f>VLOOKUP(MiniProject_Solution[[#This Row],[สินค้า]],'product cost'!A:B,2,FALSE)*MiniProject_Solution[[#This Row],[จำนวนชิ้น]]</f>
        <v>600</v>
      </c>
      <c r="M245">
        <f>MiniProject_Solution[[#This Row],[ยอดขาย]]-MiniProject_Solution[[#This Row],[ต้นทุน]]</f>
        <v>297</v>
      </c>
      <c r="N245">
        <f>MONTH(MiniProject_Solution[[#This Row],[วันที่]])</f>
        <v>2</v>
      </c>
      <c r="O245">
        <f>YEAR(MiniProject_Solution[[#This Row],[วันที่]])</f>
        <v>2019</v>
      </c>
      <c r="P245">
        <f>VLOOKUP(MiniProject_Solution[[#This Row],[ยอดขาย]],'Commission-solution'!$A$2:$C$6,3,TRUE)*MiniProject_Solution[[#This Row],[ยอดขาย]]</f>
        <v>62.790000000000006</v>
      </c>
      <c r="Q245" s="86" t="b">
        <f>WEEKDAY(MiniProject_Solution[[#This Row],[วันที่]],2)&gt;5</f>
        <v>1</v>
      </c>
    </row>
    <row r="246" spans="1:17">
      <c r="A246" t="s">
        <v>571</v>
      </c>
      <c r="B246" s="3">
        <v>43506</v>
      </c>
      <c r="C246" t="s">
        <v>70</v>
      </c>
      <c r="D246" t="s">
        <v>57</v>
      </c>
      <c r="E246" t="s">
        <v>76</v>
      </c>
      <c r="F246">
        <v>190</v>
      </c>
      <c r="G246">
        <v>3</v>
      </c>
      <c r="H246" t="s">
        <v>63</v>
      </c>
      <c r="I246">
        <f>MiniProject_Solution[[#This Row],[ราคาต่อชิ้น]]*MiniProject_Solution[[#This Row],[จำนวนชิ้น]]</f>
        <v>570</v>
      </c>
      <c r="J246" t="str">
        <f>IF(LEFT(VLOOKUP(MiniProject_Solution[[#This Row],[ผู้ขาย]],'Sales-Bio'!A:C,3,FALSE),3)="นาย","M","F")</f>
        <v>F</v>
      </c>
      <c r="K246" t="str">
        <f>VLOOKUP(TRIM(MiniProject_Solution[[#This Row],[ลูกค้า]]),'Customer-Country'!B:C,2,FALSE)</f>
        <v>ไทย</v>
      </c>
      <c r="L246">
        <f>VLOOKUP(MiniProject_Solution[[#This Row],[สินค้า]],'product cost'!A:B,2,FALSE)*MiniProject_Solution[[#This Row],[จำนวนชิ้น]]</f>
        <v>300</v>
      </c>
      <c r="M246">
        <f>MiniProject_Solution[[#This Row],[ยอดขาย]]-MiniProject_Solution[[#This Row],[ต้นทุน]]</f>
        <v>270</v>
      </c>
      <c r="N246">
        <f>MONTH(MiniProject_Solution[[#This Row],[วันที่]])</f>
        <v>2</v>
      </c>
      <c r="O246">
        <f>YEAR(MiniProject_Solution[[#This Row],[วันที่]])</f>
        <v>2019</v>
      </c>
      <c r="P246">
        <f>VLOOKUP(MiniProject_Solution[[#This Row],[ยอดขาย]],'Commission-solution'!$A$2:$C$6,3,TRUE)*MiniProject_Solution[[#This Row],[ยอดขาย]]</f>
        <v>28.5</v>
      </c>
      <c r="Q246" s="86" t="b">
        <f>WEEKDAY(MiniProject_Solution[[#This Row],[วันที่]],2)&gt;5</f>
        <v>1</v>
      </c>
    </row>
    <row r="247" spans="1:17">
      <c r="A247" t="s">
        <v>572</v>
      </c>
      <c r="B247" s="3">
        <v>43509</v>
      </c>
      <c r="C247" t="s">
        <v>79</v>
      </c>
      <c r="D247" t="s">
        <v>67</v>
      </c>
      <c r="E247" t="s">
        <v>76</v>
      </c>
      <c r="F247">
        <v>250</v>
      </c>
      <c r="G247">
        <v>3</v>
      </c>
      <c r="H247" t="s">
        <v>63</v>
      </c>
      <c r="I247">
        <f>MiniProject_Solution[[#This Row],[ราคาต่อชิ้น]]*MiniProject_Solution[[#This Row],[จำนวนชิ้น]]</f>
        <v>750</v>
      </c>
      <c r="J247" t="str">
        <f>IF(LEFT(VLOOKUP(MiniProject_Solution[[#This Row],[ผู้ขาย]],'Sales-Bio'!A:C,3,FALSE),3)="นาย","M","F")</f>
        <v>F</v>
      </c>
      <c r="K247" t="str">
        <f>VLOOKUP(TRIM(MiniProject_Solution[[#This Row],[ลูกค้า]]),'Customer-Country'!B:C,2,FALSE)</f>
        <v>ลาว</v>
      </c>
      <c r="L247">
        <f>VLOOKUP(MiniProject_Solution[[#This Row],[สินค้า]],'product cost'!A:B,2,FALSE)*MiniProject_Solution[[#This Row],[จำนวนชิ้น]]</f>
        <v>300</v>
      </c>
      <c r="M247">
        <f>MiniProject_Solution[[#This Row],[ยอดขาย]]-MiniProject_Solution[[#This Row],[ต้นทุน]]</f>
        <v>450</v>
      </c>
      <c r="N247">
        <f>MONTH(MiniProject_Solution[[#This Row],[วันที่]])</f>
        <v>2</v>
      </c>
      <c r="O247">
        <f>YEAR(MiniProject_Solution[[#This Row],[วันที่]])</f>
        <v>2019</v>
      </c>
      <c r="P247">
        <f>VLOOKUP(MiniProject_Solution[[#This Row],[ยอดขาย]],'Commission-solution'!$A$2:$C$6,3,TRUE)*MiniProject_Solution[[#This Row],[ยอดขาย]]</f>
        <v>52.500000000000007</v>
      </c>
      <c r="Q247" s="86" t="b">
        <f>WEEKDAY(MiniProject_Solution[[#This Row],[วันที่]],2)&gt;5</f>
        <v>0</v>
      </c>
    </row>
    <row r="248" spans="1:17">
      <c r="A248" t="s">
        <v>573</v>
      </c>
      <c r="B248" s="3">
        <v>43514</v>
      </c>
      <c r="C248" t="s">
        <v>60</v>
      </c>
      <c r="D248" t="s">
        <v>67</v>
      </c>
      <c r="E248" t="s">
        <v>62</v>
      </c>
      <c r="F248">
        <v>40</v>
      </c>
      <c r="G248">
        <v>1</v>
      </c>
      <c r="H248" t="s">
        <v>63</v>
      </c>
      <c r="I248">
        <f>MiniProject_Solution[[#This Row],[ราคาต่อชิ้น]]*MiniProject_Solution[[#This Row],[จำนวนชิ้น]]</f>
        <v>40</v>
      </c>
      <c r="J248" t="str">
        <f>IF(LEFT(VLOOKUP(MiniProject_Solution[[#This Row],[ผู้ขาย]],'Sales-Bio'!A:C,3,FALSE),3)="นาย","M","F")</f>
        <v>F</v>
      </c>
      <c r="K248" t="str">
        <f>VLOOKUP(TRIM(MiniProject_Solution[[#This Row],[ลูกค้า]]),'Customer-Country'!B:C,2,FALSE)</f>
        <v>เวียดนาม</v>
      </c>
      <c r="L248">
        <f>VLOOKUP(MiniProject_Solution[[#This Row],[สินค้า]],'product cost'!A:B,2,FALSE)*MiniProject_Solution[[#This Row],[จำนวนชิ้น]]</f>
        <v>20</v>
      </c>
      <c r="M248">
        <f>MiniProject_Solution[[#This Row],[ยอดขาย]]-MiniProject_Solution[[#This Row],[ต้นทุน]]</f>
        <v>20</v>
      </c>
      <c r="N248">
        <f>MONTH(MiniProject_Solution[[#This Row],[วันที่]])</f>
        <v>2</v>
      </c>
      <c r="O248">
        <f>YEAR(MiniProject_Solution[[#This Row],[วันที่]])</f>
        <v>2019</v>
      </c>
      <c r="P248">
        <f>VLOOKUP(MiniProject_Solution[[#This Row],[ยอดขาย]],'Commission-solution'!$A$2:$C$6,3,TRUE)*MiniProject_Solution[[#This Row],[ยอดขาย]]</f>
        <v>0</v>
      </c>
      <c r="Q248" s="86" t="b">
        <f>WEEKDAY(MiniProject_Solution[[#This Row],[วันที่]],2)&gt;5</f>
        <v>0</v>
      </c>
    </row>
    <row r="249" spans="1:17">
      <c r="A249" t="s">
        <v>574</v>
      </c>
      <c r="B249" s="3">
        <v>43515</v>
      </c>
      <c r="C249" t="s">
        <v>78</v>
      </c>
      <c r="D249" t="s">
        <v>61</v>
      </c>
      <c r="E249" t="s">
        <v>62</v>
      </c>
      <c r="F249">
        <v>90</v>
      </c>
      <c r="G249">
        <v>3</v>
      </c>
      <c r="H249" t="s">
        <v>59</v>
      </c>
      <c r="I249">
        <f>MiniProject_Solution[[#This Row],[ราคาต่อชิ้น]]*MiniProject_Solution[[#This Row],[จำนวนชิ้น]]</f>
        <v>270</v>
      </c>
      <c r="J249" t="str">
        <f>IF(LEFT(VLOOKUP(MiniProject_Solution[[#This Row],[ผู้ขาย]],'Sales-Bio'!A:C,3,FALSE),3)="นาย","M","F")</f>
        <v>M</v>
      </c>
      <c r="K249" t="str">
        <f>VLOOKUP(TRIM(MiniProject_Solution[[#This Row],[ลูกค้า]]),'Customer-Country'!B:C,2,FALSE)</f>
        <v>พม่า</v>
      </c>
      <c r="L249">
        <f>VLOOKUP(MiniProject_Solution[[#This Row],[สินค้า]],'product cost'!A:B,2,FALSE)*MiniProject_Solution[[#This Row],[จำนวนชิ้น]]</f>
        <v>60</v>
      </c>
      <c r="M249">
        <f>MiniProject_Solution[[#This Row],[ยอดขาย]]-MiniProject_Solution[[#This Row],[ต้นทุน]]</f>
        <v>210</v>
      </c>
      <c r="N249">
        <f>MONTH(MiniProject_Solution[[#This Row],[วันที่]])</f>
        <v>2</v>
      </c>
      <c r="O249">
        <f>YEAR(MiniProject_Solution[[#This Row],[วันที่]])</f>
        <v>2019</v>
      </c>
      <c r="P249">
        <f>VLOOKUP(MiniProject_Solution[[#This Row],[ยอดขาย]],'Commission-solution'!$A$2:$C$6,3,TRUE)*MiniProject_Solution[[#This Row],[ยอดขาย]]</f>
        <v>8.1</v>
      </c>
      <c r="Q249" s="86" t="b">
        <f>WEEKDAY(MiniProject_Solution[[#This Row],[วันที่]],2)&gt;5</f>
        <v>0</v>
      </c>
    </row>
    <row r="250" spans="1:17">
      <c r="A250" t="s">
        <v>575</v>
      </c>
      <c r="B250" s="3">
        <v>43516</v>
      </c>
      <c r="C250" t="s">
        <v>70</v>
      </c>
      <c r="D250" t="s">
        <v>61</v>
      </c>
      <c r="E250" t="s">
        <v>62</v>
      </c>
      <c r="F250">
        <v>40</v>
      </c>
      <c r="G250">
        <v>5</v>
      </c>
      <c r="H250" t="s">
        <v>59</v>
      </c>
      <c r="I250">
        <f>MiniProject_Solution[[#This Row],[ราคาต่อชิ้น]]*MiniProject_Solution[[#This Row],[จำนวนชิ้น]]</f>
        <v>200</v>
      </c>
      <c r="J250" t="str">
        <f>IF(LEFT(VLOOKUP(MiniProject_Solution[[#This Row],[ผู้ขาย]],'Sales-Bio'!A:C,3,FALSE),3)="นาย","M","F")</f>
        <v>M</v>
      </c>
      <c r="K250" t="str">
        <f>VLOOKUP(TRIM(MiniProject_Solution[[#This Row],[ลูกค้า]]),'Customer-Country'!B:C,2,FALSE)</f>
        <v>ไทย</v>
      </c>
      <c r="L250">
        <f>VLOOKUP(MiniProject_Solution[[#This Row],[สินค้า]],'product cost'!A:B,2,FALSE)*MiniProject_Solution[[#This Row],[จำนวนชิ้น]]</f>
        <v>100</v>
      </c>
      <c r="M250">
        <f>MiniProject_Solution[[#This Row],[ยอดขาย]]-MiniProject_Solution[[#This Row],[ต้นทุน]]</f>
        <v>100</v>
      </c>
      <c r="N250">
        <f>MONTH(MiniProject_Solution[[#This Row],[วันที่]])</f>
        <v>2</v>
      </c>
      <c r="O250">
        <f>YEAR(MiniProject_Solution[[#This Row],[วันที่]])</f>
        <v>2019</v>
      </c>
      <c r="P250">
        <f>VLOOKUP(MiniProject_Solution[[#This Row],[ยอดขาย]],'Commission-solution'!$A$2:$C$6,3,TRUE)*MiniProject_Solution[[#This Row],[ยอดขาย]]</f>
        <v>6</v>
      </c>
      <c r="Q250" s="86" t="b">
        <f>WEEKDAY(MiniProject_Solution[[#This Row],[วันที่]],2)&gt;5</f>
        <v>0</v>
      </c>
    </row>
    <row r="251" spans="1:17">
      <c r="A251" t="s">
        <v>576</v>
      </c>
      <c r="B251" s="3">
        <v>43517</v>
      </c>
      <c r="C251" t="s">
        <v>78</v>
      </c>
      <c r="D251" t="s">
        <v>67</v>
      </c>
      <c r="E251" t="s">
        <v>62</v>
      </c>
      <c r="F251">
        <v>90</v>
      </c>
      <c r="G251">
        <v>5</v>
      </c>
      <c r="H251" t="s">
        <v>59</v>
      </c>
      <c r="I251">
        <f>MiniProject_Solution[[#This Row],[ราคาต่อชิ้น]]*MiniProject_Solution[[#This Row],[จำนวนชิ้น]]</f>
        <v>450</v>
      </c>
      <c r="J251" t="str">
        <f>IF(LEFT(VLOOKUP(MiniProject_Solution[[#This Row],[ผู้ขาย]],'Sales-Bio'!A:C,3,FALSE),3)="นาย","M","F")</f>
        <v>F</v>
      </c>
      <c r="K251" t="str">
        <f>VLOOKUP(TRIM(MiniProject_Solution[[#This Row],[ลูกค้า]]),'Customer-Country'!B:C,2,FALSE)</f>
        <v>พม่า</v>
      </c>
      <c r="L251">
        <f>VLOOKUP(MiniProject_Solution[[#This Row],[สินค้า]],'product cost'!A:B,2,FALSE)*MiniProject_Solution[[#This Row],[จำนวนชิ้น]]</f>
        <v>100</v>
      </c>
      <c r="M251">
        <f>MiniProject_Solution[[#This Row],[ยอดขาย]]-MiniProject_Solution[[#This Row],[ต้นทุน]]</f>
        <v>350</v>
      </c>
      <c r="N251">
        <f>MONTH(MiniProject_Solution[[#This Row],[วันที่]])</f>
        <v>2</v>
      </c>
      <c r="O251">
        <f>YEAR(MiniProject_Solution[[#This Row],[วันที่]])</f>
        <v>2019</v>
      </c>
      <c r="P251">
        <f>VLOOKUP(MiniProject_Solution[[#This Row],[ยอดขาย]],'Commission-solution'!$A$2:$C$6,3,TRUE)*MiniProject_Solution[[#This Row],[ยอดขาย]]</f>
        <v>22.5</v>
      </c>
      <c r="Q251" s="86" t="b">
        <f>WEEKDAY(MiniProject_Solution[[#This Row],[วันที่]],2)&gt;5</f>
        <v>0</v>
      </c>
    </row>
    <row r="252" spans="1:17">
      <c r="A252" t="s">
        <v>577</v>
      </c>
      <c r="B252" s="3">
        <v>43519</v>
      </c>
      <c r="C252" t="s">
        <v>78</v>
      </c>
      <c r="D252" t="s">
        <v>57</v>
      </c>
      <c r="E252" t="s">
        <v>14</v>
      </c>
      <c r="F252">
        <v>250</v>
      </c>
      <c r="G252">
        <v>2</v>
      </c>
      <c r="H252" t="s">
        <v>63</v>
      </c>
      <c r="I252">
        <f>MiniProject_Solution[[#This Row],[ราคาต่อชิ้น]]*MiniProject_Solution[[#This Row],[จำนวนชิ้น]]</f>
        <v>500</v>
      </c>
      <c r="J252" t="str">
        <f>IF(LEFT(VLOOKUP(MiniProject_Solution[[#This Row],[ผู้ขาย]],'Sales-Bio'!A:C,3,FALSE),3)="นาย","M","F")</f>
        <v>F</v>
      </c>
      <c r="K252" t="str">
        <f>VLOOKUP(TRIM(MiniProject_Solution[[#This Row],[ลูกค้า]]),'Customer-Country'!B:C,2,FALSE)</f>
        <v>พม่า</v>
      </c>
      <c r="L252">
        <f>VLOOKUP(MiniProject_Solution[[#This Row],[สินค้า]],'product cost'!A:B,2,FALSE)*MiniProject_Solution[[#This Row],[จำนวนชิ้น]]</f>
        <v>300</v>
      </c>
      <c r="M252">
        <f>MiniProject_Solution[[#This Row],[ยอดขาย]]-MiniProject_Solution[[#This Row],[ต้นทุน]]</f>
        <v>200</v>
      </c>
      <c r="N252">
        <f>MONTH(MiniProject_Solution[[#This Row],[วันที่]])</f>
        <v>2</v>
      </c>
      <c r="O252">
        <f>YEAR(MiniProject_Solution[[#This Row],[วันที่]])</f>
        <v>2019</v>
      </c>
      <c r="P252">
        <f>VLOOKUP(MiniProject_Solution[[#This Row],[ยอดขาย]],'Commission-solution'!$A$2:$C$6,3,TRUE)*MiniProject_Solution[[#This Row],[ยอดขาย]]</f>
        <v>25</v>
      </c>
      <c r="Q252" s="86" t="b">
        <f>WEEKDAY(MiniProject_Solution[[#This Row],[วันที่]],2)&gt;5</f>
        <v>1</v>
      </c>
    </row>
    <row r="253" spans="1:17">
      <c r="A253" t="s">
        <v>578</v>
      </c>
      <c r="B253" s="3">
        <v>43520</v>
      </c>
      <c r="C253" t="s">
        <v>73</v>
      </c>
      <c r="D253" t="s">
        <v>67</v>
      </c>
      <c r="E253" t="s">
        <v>76</v>
      </c>
      <c r="F253">
        <v>250</v>
      </c>
      <c r="G253">
        <v>3</v>
      </c>
      <c r="H253" t="s">
        <v>63</v>
      </c>
      <c r="I253">
        <f>MiniProject_Solution[[#This Row],[ราคาต่อชิ้น]]*MiniProject_Solution[[#This Row],[จำนวนชิ้น]]</f>
        <v>750</v>
      </c>
      <c r="J253" t="str">
        <f>IF(LEFT(VLOOKUP(MiniProject_Solution[[#This Row],[ผู้ขาย]],'Sales-Bio'!A:C,3,FALSE),3)="นาย","M","F")</f>
        <v>F</v>
      </c>
      <c r="K253" t="str">
        <f>VLOOKUP(TRIM(MiniProject_Solution[[#This Row],[ลูกค้า]]),'Customer-Country'!B:C,2,FALSE)</f>
        <v>พม่า</v>
      </c>
      <c r="L253">
        <f>VLOOKUP(MiniProject_Solution[[#This Row],[สินค้า]],'product cost'!A:B,2,FALSE)*MiniProject_Solution[[#This Row],[จำนวนชิ้น]]</f>
        <v>300</v>
      </c>
      <c r="M253">
        <f>MiniProject_Solution[[#This Row],[ยอดขาย]]-MiniProject_Solution[[#This Row],[ต้นทุน]]</f>
        <v>450</v>
      </c>
      <c r="N253">
        <f>MONTH(MiniProject_Solution[[#This Row],[วันที่]])</f>
        <v>2</v>
      </c>
      <c r="O253">
        <f>YEAR(MiniProject_Solution[[#This Row],[วันที่]])</f>
        <v>2019</v>
      </c>
      <c r="P253">
        <f>VLOOKUP(MiniProject_Solution[[#This Row],[ยอดขาย]],'Commission-solution'!$A$2:$C$6,3,TRUE)*MiniProject_Solution[[#This Row],[ยอดขาย]]</f>
        <v>52.500000000000007</v>
      </c>
      <c r="Q253" s="86" t="b">
        <f>WEEKDAY(MiniProject_Solution[[#This Row],[วันที่]],2)&gt;5</f>
        <v>1</v>
      </c>
    </row>
    <row r="254" spans="1:17">
      <c r="A254" t="s">
        <v>579</v>
      </c>
      <c r="B254" s="3">
        <v>43520</v>
      </c>
      <c r="C254" t="s">
        <v>66</v>
      </c>
      <c r="D254" t="s">
        <v>61</v>
      </c>
      <c r="E254" t="s">
        <v>62</v>
      </c>
      <c r="F254">
        <v>40</v>
      </c>
      <c r="G254">
        <v>6</v>
      </c>
      <c r="H254" t="s">
        <v>59</v>
      </c>
      <c r="I254">
        <f>MiniProject_Solution[[#This Row],[ราคาต่อชิ้น]]*MiniProject_Solution[[#This Row],[จำนวนชิ้น]]</f>
        <v>240</v>
      </c>
      <c r="J254" t="str">
        <f>IF(LEFT(VLOOKUP(MiniProject_Solution[[#This Row],[ผู้ขาย]],'Sales-Bio'!A:C,3,FALSE),3)="นาย","M","F")</f>
        <v>M</v>
      </c>
      <c r="K254" t="str">
        <f>VLOOKUP(TRIM(MiniProject_Solution[[#This Row],[ลูกค้า]]),'Customer-Country'!B:C,2,FALSE)</f>
        <v>ไทย</v>
      </c>
      <c r="L254">
        <f>VLOOKUP(MiniProject_Solution[[#This Row],[สินค้า]],'product cost'!A:B,2,FALSE)*MiniProject_Solution[[#This Row],[จำนวนชิ้น]]</f>
        <v>120</v>
      </c>
      <c r="M254">
        <f>MiniProject_Solution[[#This Row],[ยอดขาย]]-MiniProject_Solution[[#This Row],[ต้นทุน]]</f>
        <v>120</v>
      </c>
      <c r="N254">
        <f>MONTH(MiniProject_Solution[[#This Row],[วันที่]])</f>
        <v>2</v>
      </c>
      <c r="O254">
        <f>YEAR(MiniProject_Solution[[#This Row],[วันที่]])</f>
        <v>2019</v>
      </c>
      <c r="P254">
        <f>VLOOKUP(MiniProject_Solution[[#This Row],[ยอดขาย]],'Commission-solution'!$A$2:$C$6,3,TRUE)*MiniProject_Solution[[#This Row],[ยอดขาย]]</f>
        <v>7.1999999999999993</v>
      </c>
      <c r="Q254" s="86" t="b">
        <f>WEEKDAY(MiniProject_Solution[[#This Row],[วันที่]],2)&gt;5</f>
        <v>1</v>
      </c>
    </row>
    <row r="255" spans="1:17">
      <c r="A255" t="s">
        <v>580</v>
      </c>
      <c r="B255" s="3">
        <v>43521</v>
      </c>
      <c r="C255" t="s">
        <v>60</v>
      </c>
      <c r="D255" t="s">
        <v>69</v>
      </c>
      <c r="E255" t="s">
        <v>62</v>
      </c>
      <c r="F255">
        <v>70</v>
      </c>
      <c r="G255">
        <v>10</v>
      </c>
      <c r="H255" t="s">
        <v>63</v>
      </c>
      <c r="I255">
        <f>MiniProject_Solution[[#This Row],[ราคาต่อชิ้น]]*MiniProject_Solution[[#This Row],[จำนวนชิ้น]]</f>
        <v>700</v>
      </c>
      <c r="J255" t="str">
        <f>IF(LEFT(VLOOKUP(MiniProject_Solution[[#This Row],[ผู้ขาย]],'Sales-Bio'!A:C,3,FALSE),3)="นาย","M","F")</f>
        <v>M</v>
      </c>
      <c r="K255" t="str">
        <f>VLOOKUP(TRIM(MiniProject_Solution[[#This Row],[ลูกค้า]]),'Customer-Country'!B:C,2,FALSE)</f>
        <v>เวียดนาม</v>
      </c>
      <c r="L255">
        <f>VLOOKUP(MiniProject_Solution[[#This Row],[สินค้า]],'product cost'!A:B,2,FALSE)*MiniProject_Solution[[#This Row],[จำนวนชิ้น]]</f>
        <v>200</v>
      </c>
      <c r="M255">
        <f>MiniProject_Solution[[#This Row],[ยอดขาย]]-MiniProject_Solution[[#This Row],[ต้นทุน]]</f>
        <v>500</v>
      </c>
      <c r="N255">
        <f>MONTH(MiniProject_Solution[[#This Row],[วันที่]])</f>
        <v>2</v>
      </c>
      <c r="O255">
        <f>YEAR(MiniProject_Solution[[#This Row],[วันที่]])</f>
        <v>2019</v>
      </c>
      <c r="P255">
        <f>VLOOKUP(MiniProject_Solution[[#This Row],[ยอดขาย]],'Commission-solution'!$A$2:$C$6,3,TRUE)*MiniProject_Solution[[#This Row],[ยอดขาย]]</f>
        <v>49.000000000000007</v>
      </c>
      <c r="Q255" s="86" t="b">
        <f>WEEKDAY(MiniProject_Solution[[#This Row],[วันที่]],2)&gt;5</f>
        <v>0</v>
      </c>
    </row>
    <row r="256" spans="1:17">
      <c r="A256" t="s">
        <v>581</v>
      </c>
      <c r="B256" s="3">
        <v>43522</v>
      </c>
      <c r="C256" t="s">
        <v>71</v>
      </c>
      <c r="D256" t="s">
        <v>67</v>
      </c>
      <c r="E256" t="s">
        <v>14</v>
      </c>
      <c r="F256">
        <v>300</v>
      </c>
      <c r="G256">
        <v>1</v>
      </c>
      <c r="H256" t="s">
        <v>59</v>
      </c>
      <c r="I256">
        <f>MiniProject_Solution[[#This Row],[ราคาต่อชิ้น]]*MiniProject_Solution[[#This Row],[จำนวนชิ้น]]</f>
        <v>300</v>
      </c>
      <c r="J256" t="str">
        <f>IF(LEFT(VLOOKUP(MiniProject_Solution[[#This Row],[ผู้ขาย]],'Sales-Bio'!A:C,3,FALSE),3)="นาย","M","F")</f>
        <v>F</v>
      </c>
      <c r="K256" t="str">
        <f>VLOOKUP(TRIM(MiniProject_Solution[[#This Row],[ลูกค้า]]),'Customer-Country'!B:C,2,FALSE)</f>
        <v>ไทย</v>
      </c>
      <c r="L256">
        <f>VLOOKUP(MiniProject_Solution[[#This Row],[สินค้า]],'product cost'!A:B,2,FALSE)*MiniProject_Solution[[#This Row],[จำนวนชิ้น]]</f>
        <v>150</v>
      </c>
      <c r="M256">
        <f>MiniProject_Solution[[#This Row],[ยอดขาย]]-MiniProject_Solution[[#This Row],[ต้นทุน]]</f>
        <v>150</v>
      </c>
      <c r="N256">
        <f>MONTH(MiniProject_Solution[[#This Row],[วันที่]])</f>
        <v>2</v>
      </c>
      <c r="O256">
        <f>YEAR(MiniProject_Solution[[#This Row],[วันที่]])</f>
        <v>2019</v>
      </c>
      <c r="P256">
        <f>VLOOKUP(MiniProject_Solution[[#This Row],[ยอดขาย]],'Commission-solution'!$A$2:$C$6,3,TRUE)*MiniProject_Solution[[#This Row],[ยอดขาย]]</f>
        <v>9</v>
      </c>
      <c r="Q256" s="86" t="b">
        <f>WEEKDAY(MiniProject_Solution[[#This Row],[วันที่]],2)&gt;5</f>
        <v>0</v>
      </c>
    </row>
    <row r="257" spans="1:17">
      <c r="A257" t="s">
        <v>582</v>
      </c>
      <c r="B257" s="3">
        <v>43525</v>
      </c>
      <c r="C257" t="s">
        <v>71</v>
      </c>
      <c r="D257" t="s">
        <v>61</v>
      </c>
      <c r="E257" t="s">
        <v>62</v>
      </c>
      <c r="F257">
        <v>90</v>
      </c>
      <c r="G257">
        <v>4</v>
      </c>
      <c r="H257" t="s">
        <v>59</v>
      </c>
      <c r="I257">
        <f>MiniProject_Solution[[#This Row],[ราคาต่อชิ้น]]*MiniProject_Solution[[#This Row],[จำนวนชิ้น]]</f>
        <v>360</v>
      </c>
      <c r="J257" t="str">
        <f>IF(LEFT(VLOOKUP(MiniProject_Solution[[#This Row],[ผู้ขาย]],'Sales-Bio'!A:C,3,FALSE),3)="นาย","M","F")</f>
        <v>M</v>
      </c>
      <c r="K257" t="str">
        <f>VLOOKUP(TRIM(MiniProject_Solution[[#This Row],[ลูกค้า]]),'Customer-Country'!B:C,2,FALSE)</f>
        <v>ไทย</v>
      </c>
      <c r="L257">
        <f>VLOOKUP(MiniProject_Solution[[#This Row],[สินค้า]],'product cost'!A:B,2,FALSE)*MiniProject_Solution[[#This Row],[จำนวนชิ้น]]</f>
        <v>80</v>
      </c>
      <c r="M257">
        <f>MiniProject_Solution[[#This Row],[ยอดขาย]]-MiniProject_Solution[[#This Row],[ต้นทุน]]</f>
        <v>280</v>
      </c>
      <c r="N257">
        <f>MONTH(MiniProject_Solution[[#This Row],[วันที่]])</f>
        <v>3</v>
      </c>
      <c r="O257">
        <f>YEAR(MiniProject_Solution[[#This Row],[วันที่]])</f>
        <v>2019</v>
      </c>
      <c r="P257">
        <f>VLOOKUP(MiniProject_Solution[[#This Row],[ยอดขาย]],'Commission-solution'!$A$2:$C$6,3,TRUE)*MiniProject_Solution[[#This Row],[ยอดขาย]]</f>
        <v>10.799999999999999</v>
      </c>
      <c r="Q257" s="86" t="b">
        <f>WEEKDAY(MiniProject_Solution[[#This Row],[วันที่]],2)&gt;5</f>
        <v>0</v>
      </c>
    </row>
    <row r="258" spans="1:17">
      <c r="A258" t="s">
        <v>583</v>
      </c>
      <c r="B258" s="3">
        <v>43526</v>
      </c>
      <c r="C258" t="s">
        <v>66</v>
      </c>
      <c r="D258" t="s">
        <v>67</v>
      </c>
      <c r="E258" t="s">
        <v>58</v>
      </c>
      <c r="F258">
        <v>299</v>
      </c>
      <c r="G258">
        <v>3</v>
      </c>
      <c r="H258" t="s">
        <v>59</v>
      </c>
      <c r="I258">
        <f>MiniProject_Solution[[#This Row],[ราคาต่อชิ้น]]*MiniProject_Solution[[#This Row],[จำนวนชิ้น]]</f>
        <v>897</v>
      </c>
      <c r="J258" t="str">
        <f>IF(LEFT(VLOOKUP(MiniProject_Solution[[#This Row],[ผู้ขาย]],'Sales-Bio'!A:C,3,FALSE),3)="นาย","M","F")</f>
        <v>F</v>
      </c>
      <c r="K258" t="str">
        <f>VLOOKUP(TRIM(MiniProject_Solution[[#This Row],[ลูกค้า]]),'Customer-Country'!B:C,2,FALSE)</f>
        <v>ไทย</v>
      </c>
      <c r="L258">
        <f>VLOOKUP(MiniProject_Solution[[#This Row],[สินค้า]],'product cost'!A:B,2,FALSE)*MiniProject_Solution[[#This Row],[จำนวนชิ้น]]</f>
        <v>600</v>
      </c>
      <c r="M258">
        <f>MiniProject_Solution[[#This Row],[ยอดขาย]]-MiniProject_Solution[[#This Row],[ต้นทุน]]</f>
        <v>297</v>
      </c>
      <c r="N258">
        <f>MONTH(MiniProject_Solution[[#This Row],[วันที่]])</f>
        <v>3</v>
      </c>
      <c r="O258">
        <f>YEAR(MiniProject_Solution[[#This Row],[วันที่]])</f>
        <v>2019</v>
      </c>
      <c r="P258">
        <f>VLOOKUP(MiniProject_Solution[[#This Row],[ยอดขาย]],'Commission-solution'!$A$2:$C$6,3,TRUE)*MiniProject_Solution[[#This Row],[ยอดขาย]]</f>
        <v>62.790000000000006</v>
      </c>
      <c r="Q258" s="86" t="b">
        <f>WEEKDAY(MiniProject_Solution[[#This Row],[วันที่]],2)&gt;5</f>
        <v>1</v>
      </c>
    </row>
    <row r="259" spans="1:17">
      <c r="A259" t="s">
        <v>584</v>
      </c>
      <c r="B259" s="3">
        <v>43530</v>
      </c>
      <c r="C259" t="s">
        <v>66</v>
      </c>
      <c r="D259" t="s">
        <v>61</v>
      </c>
      <c r="E259" t="s">
        <v>14</v>
      </c>
      <c r="F259">
        <v>300</v>
      </c>
      <c r="G259">
        <v>2</v>
      </c>
      <c r="H259" t="s">
        <v>59</v>
      </c>
      <c r="I259">
        <f>MiniProject_Solution[[#This Row],[ราคาต่อชิ้น]]*MiniProject_Solution[[#This Row],[จำนวนชิ้น]]</f>
        <v>600</v>
      </c>
      <c r="J259" t="str">
        <f>IF(LEFT(VLOOKUP(MiniProject_Solution[[#This Row],[ผู้ขาย]],'Sales-Bio'!A:C,3,FALSE),3)="นาย","M","F")</f>
        <v>M</v>
      </c>
      <c r="K259" t="str">
        <f>VLOOKUP(TRIM(MiniProject_Solution[[#This Row],[ลูกค้า]]),'Customer-Country'!B:C,2,FALSE)</f>
        <v>ไทย</v>
      </c>
      <c r="L259">
        <f>VLOOKUP(MiniProject_Solution[[#This Row],[สินค้า]],'product cost'!A:B,2,FALSE)*MiniProject_Solution[[#This Row],[จำนวนชิ้น]]</f>
        <v>300</v>
      </c>
      <c r="M259">
        <f>MiniProject_Solution[[#This Row],[ยอดขาย]]-MiniProject_Solution[[#This Row],[ต้นทุน]]</f>
        <v>300</v>
      </c>
      <c r="N259">
        <f>MONTH(MiniProject_Solution[[#This Row],[วันที่]])</f>
        <v>3</v>
      </c>
      <c r="O259">
        <f>YEAR(MiniProject_Solution[[#This Row],[วันที่]])</f>
        <v>2019</v>
      </c>
      <c r="P259">
        <f>VLOOKUP(MiniProject_Solution[[#This Row],[ยอดขาย]],'Commission-solution'!$A$2:$C$6,3,TRUE)*MiniProject_Solution[[#This Row],[ยอดขาย]]</f>
        <v>30</v>
      </c>
      <c r="Q259" s="86" t="b">
        <f>WEEKDAY(MiniProject_Solution[[#This Row],[วันที่]],2)&gt;5</f>
        <v>0</v>
      </c>
    </row>
    <row r="260" spans="1:17">
      <c r="A260" t="s">
        <v>585</v>
      </c>
      <c r="B260" s="3">
        <v>43531</v>
      </c>
      <c r="C260" t="s">
        <v>64</v>
      </c>
      <c r="D260" t="s">
        <v>57</v>
      </c>
      <c r="E260" t="s">
        <v>58</v>
      </c>
      <c r="F260">
        <v>399</v>
      </c>
      <c r="G260">
        <v>3</v>
      </c>
      <c r="H260" t="s">
        <v>63</v>
      </c>
      <c r="I260">
        <f>MiniProject_Solution[[#This Row],[ราคาต่อชิ้น]]*MiniProject_Solution[[#This Row],[จำนวนชิ้น]]</f>
        <v>1197</v>
      </c>
      <c r="J260" t="str">
        <f>IF(LEFT(VLOOKUP(MiniProject_Solution[[#This Row],[ผู้ขาย]],'Sales-Bio'!A:C,3,FALSE),3)="นาย","M","F")</f>
        <v>F</v>
      </c>
      <c r="K260" t="str">
        <f>VLOOKUP(TRIM(MiniProject_Solution[[#This Row],[ลูกค้า]]),'Customer-Country'!B:C,2,FALSE)</f>
        <v>ไทย</v>
      </c>
      <c r="L260">
        <f>VLOOKUP(MiniProject_Solution[[#This Row],[สินค้า]],'product cost'!A:B,2,FALSE)*MiniProject_Solution[[#This Row],[จำนวนชิ้น]]</f>
        <v>600</v>
      </c>
      <c r="M260">
        <f>MiniProject_Solution[[#This Row],[ยอดขาย]]-MiniProject_Solution[[#This Row],[ต้นทุน]]</f>
        <v>597</v>
      </c>
      <c r="N260">
        <f>MONTH(MiniProject_Solution[[#This Row],[วันที่]])</f>
        <v>3</v>
      </c>
      <c r="O260">
        <f>YEAR(MiniProject_Solution[[#This Row],[วันที่]])</f>
        <v>2019</v>
      </c>
      <c r="P260">
        <f>VLOOKUP(MiniProject_Solution[[#This Row],[ยอดขาย]],'Commission-solution'!$A$2:$C$6,3,TRUE)*MiniProject_Solution[[#This Row],[ยอดขาย]]</f>
        <v>119.7</v>
      </c>
      <c r="Q260" s="86" t="b">
        <f>WEEKDAY(MiniProject_Solution[[#This Row],[วันที่]],2)&gt;5</f>
        <v>0</v>
      </c>
    </row>
    <row r="261" spans="1:17">
      <c r="A261" t="s">
        <v>586</v>
      </c>
      <c r="B261" s="3">
        <v>43535</v>
      </c>
      <c r="C261" t="s">
        <v>60</v>
      </c>
      <c r="D261" t="s">
        <v>67</v>
      </c>
      <c r="E261" t="s">
        <v>14</v>
      </c>
      <c r="F261">
        <v>300</v>
      </c>
      <c r="G261">
        <v>1</v>
      </c>
      <c r="H261" t="s">
        <v>63</v>
      </c>
      <c r="I261">
        <f>MiniProject_Solution[[#This Row],[ราคาต่อชิ้น]]*MiniProject_Solution[[#This Row],[จำนวนชิ้น]]</f>
        <v>300</v>
      </c>
      <c r="J261" t="str">
        <f>IF(LEFT(VLOOKUP(MiniProject_Solution[[#This Row],[ผู้ขาย]],'Sales-Bio'!A:C,3,FALSE),3)="นาย","M","F")</f>
        <v>F</v>
      </c>
      <c r="K261" t="str">
        <f>VLOOKUP(TRIM(MiniProject_Solution[[#This Row],[ลูกค้า]]),'Customer-Country'!B:C,2,FALSE)</f>
        <v>เวียดนาม</v>
      </c>
      <c r="L261">
        <f>VLOOKUP(MiniProject_Solution[[#This Row],[สินค้า]],'product cost'!A:B,2,FALSE)*MiniProject_Solution[[#This Row],[จำนวนชิ้น]]</f>
        <v>150</v>
      </c>
      <c r="M261">
        <f>MiniProject_Solution[[#This Row],[ยอดขาย]]-MiniProject_Solution[[#This Row],[ต้นทุน]]</f>
        <v>150</v>
      </c>
      <c r="N261">
        <f>MONTH(MiniProject_Solution[[#This Row],[วันที่]])</f>
        <v>3</v>
      </c>
      <c r="O261">
        <f>YEAR(MiniProject_Solution[[#This Row],[วันที่]])</f>
        <v>2019</v>
      </c>
      <c r="P261">
        <f>VLOOKUP(MiniProject_Solution[[#This Row],[ยอดขาย]],'Commission-solution'!$A$2:$C$6,3,TRUE)*MiniProject_Solution[[#This Row],[ยอดขาย]]</f>
        <v>9</v>
      </c>
      <c r="Q261" s="86" t="b">
        <f>WEEKDAY(MiniProject_Solution[[#This Row],[วันที่]],2)&gt;5</f>
        <v>0</v>
      </c>
    </row>
    <row r="262" spans="1:17">
      <c r="A262" t="s">
        <v>587</v>
      </c>
      <c r="B262" s="3">
        <v>43537</v>
      </c>
      <c r="C262" t="s">
        <v>66</v>
      </c>
      <c r="D262" t="s">
        <v>69</v>
      </c>
      <c r="E262" t="s">
        <v>62</v>
      </c>
      <c r="F262">
        <v>70</v>
      </c>
      <c r="G262">
        <v>10</v>
      </c>
      <c r="H262" t="s">
        <v>59</v>
      </c>
      <c r="I262">
        <f>MiniProject_Solution[[#This Row],[ราคาต่อชิ้น]]*MiniProject_Solution[[#This Row],[จำนวนชิ้น]]</f>
        <v>700</v>
      </c>
      <c r="J262" t="str">
        <f>IF(LEFT(VLOOKUP(MiniProject_Solution[[#This Row],[ผู้ขาย]],'Sales-Bio'!A:C,3,FALSE),3)="นาย","M","F")</f>
        <v>M</v>
      </c>
      <c r="K262" t="str">
        <f>VLOOKUP(TRIM(MiniProject_Solution[[#This Row],[ลูกค้า]]),'Customer-Country'!B:C,2,FALSE)</f>
        <v>ไทย</v>
      </c>
      <c r="L262">
        <f>VLOOKUP(MiniProject_Solution[[#This Row],[สินค้า]],'product cost'!A:B,2,FALSE)*MiniProject_Solution[[#This Row],[จำนวนชิ้น]]</f>
        <v>200</v>
      </c>
      <c r="M262">
        <f>MiniProject_Solution[[#This Row],[ยอดขาย]]-MiniProject_Solution[[#This Row],[ต้นทุน]]</f>
        <v>500</v>
      </c>
      <c r="N262">
        <f>MONTH(MiniProject_Solution[[#This Row],[วันที่]])</f>
        <v>3</v>
      </c>
      <c r="O262">
        <f>YEAR(MiniProject_Solution[[#This Row],[วันที่]])</f>
        <v>2019</v>
      </c>
      <c r="P262">
        <f>VLOOKUP(MiniProject_Solution[[#This Row],[ยอดขาย]],'Commission-solution'!$A$2:$C$6,3,TRUE)*MiniProject_Solution[[#This Row],[ยอดขาย]]</f>
        <v>49.000000000000007</v>
      </c>
      <c r="Q262" s="86" t="b">
        <f>WEEKDAY(MiniProject_Solution[[#This Row],[วันที่]],2)&gt;5</f>
        <v>0</v>
      </c>
    </row>
    <row r="263" spans="1:17">
      <c r="A263" t="s">
        <v>588</v>
      </c>
      <c r="B263" s="3">
        <v>43540</v>
      </c>
      <c r="C263" t="s">
        <v>74</v>
      </c>
      <c r="D263" t="s">
        <v>69</v>
      </c>
      <c r="E263" t="s">
        <v>62</v>
      </c>
      <c r="F263">
        <v>40</v>
      </c>
      <c r="G263">
        <v>2</v>
      </c>
      <c r="H263" t="s">
        <v>59</v>
      </c>
      <c r="I263">
        <f>MiniProject_Solution[[#This Row],[ราคาต่อชิ้น]]*MiniProject_Solution[[#This Row],[จำนวนชิ้น]]</f>
        <v>80</v>
      </c>
      <c r="J263" t="str">
        <f>IF(LEFT(VLOOKUP(MiniProject_Solution[[#This Row],[ผู้ขาย]],'Sales-Bio'!A:C,3,FALSE),3)="นาย","M","F")</f>
        <v>M</v>
      </c>
      <c r="K263" t="str">
        <f>VLOOKUP(TRIM(MiniProject_Solution[[#This Row],[ลูกค้า]]),'Customer-Country'!B:C,2,FALSE)</f>
        <v>มาเลเซีย</v>
      </c>
      <c r="L263">
        <f>VLOOKUP(MiniProject_Solution[[#This Row],[สินค้า]],'product cost'!A:B,2,FALSE)*MiniProject_Solution[[#This Row],[จำนวนชิ้น]]</f>
        <v>40</v>
      </c>
      <c r="M263">
        <f>MiniProject_Solution[[#This Row],[ยอดขาย]]-MiniProject_Solution[[#This Row],[ต้นทุน]]</f>
        <v>40</v>
      </c>
      <c r="N263">
        <f>MONTH(MiniProject_Solution[[#This Row],[วันที่]])</f>
        <v>3</v>
      </c>
      <c r="O263">
        <f>YEAR(MiniProject_Solution[[#This Row],[วันที่]])</f>
        <v>2019</v>
      </c>
      <c r="P263">
        <f>VLOOKUP(MiniProject_Solution[[#This Row],[ยอดขาย]],'Commission-solution'!$A$2:$C$6,3,TRUE)*MiniProject_Solution[[#This Row],[ยอดขาย]]</f>
        <v>0</v>
      </c>
      <c r="Q263" s="86" t="b">
        <f>WEEKDAY(MiniProject_Solution[[#This Row],[วันที่]],2)&gt;5</f>
        <v>1</v>
      </c>
    </row>
    <row r="264" spans="1:17">
      <c r="A264" t="s">
        <v>589</v>
      </c>
      <c r="B264" s="3">
        <v>43544</v>
      </c>
      <c r="C264" t="s">
        <v>77</v>
      </c>
      <c r="D264" t="s">
        <v>57</v>
      </c>
      <c r="E264" t="s">
        <v>62</v>
      </c>
      <c r="F264">
        <v>40</v>
      </c>
      <c r="G264">
        <v>2</v>
      </c>
      <c r="H264" t="s">
        <v>63</v>
      </c>
      <c r="I264">
        <f>MiniProject_Solution[[#This Row],[ราคาต่อชิ้น]]*MiniProject_Solution[[#This Row],[จำนวนชิ้น]]</f>
        <v>80</v>
      </c>
      <c r="J264" t="str">
        <f>IF(LEFT(VLOOKUP(MiniProject_Solution[[#This Row],[ผู้ขาย]],'Sales-Bio'!A:C,3,FALSE),3)="นาย","M","F")</f>
        <v>F</v>
      </c>
      <c r="K264" t="str">
        <f>VLOOKUP(TRIM(MiniProject_Solution[[#This Row],[ลูกค้า]]),'Customer-Country'!B:C,2,FALSE)</f>
        <v>เวียดนาม</v>
      </c>
      <c r="L264">
        <f>VLOOKUP(MiniProject_Solution[[#This Row],[สินค้า]],'product cost'!A:B,2,FALSE)*MiniProject_Solution[[#This Row],[จำนวนชิ้น]]</f>
        <v>40</v>
      </c>
      <c r="M264">
        <f>MiniProject_Solution[[#This Row],[ยอดขาย]]-MiniProject_Solution[[#This Row],[ต้นทุน]]</f>
        <v>40</v>
      </c>
      <c r="N264">
        <f>MONTH(MiniProject_Solution[[#This Row],[วันที่]])</f>
        <v>3</v>
      </c>
      <c r="O264">
        <f>YEAR(MiniProject_Solution[[#This Row],[วันที่]])</f>
        <v>2019</v>
      </c>
      <c r="P264">
        <f>VLOOKUP(MiniProject_Solution[[#This Row],[ยอดขาย]],'Commission-solution'!$A$2:$C$6,3,TRUE)*MiniProject_Solution[[#This Row],[ยอดขาย]]</f>
        <v>0</v>
      </c>
      <c r="Q264" s="86" t="b">
        <f>WEEKDAY(MiniProject_Solution[[#This Row],[วันที่]],2)&gt;5</f>
        <v>0</v>
      </c>
    </row>
    <row r="265" spans="1:17">
      <c r="A265" t="s">
        <v>590</v>
      </c>
      <c r="B265" s="3">
        <v>43545</v>
      </c>
      <c r="C265" t="s">
        <v>78</v>
      </c>
      <c r="D265" t="s">
        <v>67</v>
      </c>
      <c r="E265" t="s">
        <v>14</v>
      </c>
      <c r="F265">
        <v>250</v>
      </c>
      <c r="G265">
        <v>2</v>
      </c>
      <c r="H265" t="s">
        <v>63</v>
      </c>
      <c r="I265">
        <f>MiniProject_Solution[[#This Row],[ราคาต่อชิ้น]]*MiniProject_Solution[[#This Row],[จำนวนชิ้น]]</f>
        <v>500</v>
      </c>
      <c r="J265" t="str">
        <f>IF(LEFT(VLOOKUP(MiniProject_Solution[[#This Row],[ผู้ขาย]],'Sales-Bio'!A:C,3,FALSE),3)="นาย","M","F")</f>
        <v>F</v>
      </c>
      <c r="K265" t="str">
        <f>VLOOKUP(TRIM(MiniProject_Solution[[#This Row],[ลูกค้า]]),'Customer-Country'!B:C,2,FALSE)</f>
        <v>พม่า</v>
      </c>
      <c r="L265">
        <f>VLOOKUP(MiniProject_Solution[[#This Row],[สินค้า]],'product cost'!A:B,2,FALSE)*MiniProject_Solution[[#This Row],[จำนวนชิ้น]]</f>
        <v>300</v>
      </c>
      <c r="M265">
        <f>MiniProject_Solution[[#This Row],[ยอดขาย]]-MiniProject_Solution[[#This Row],[ต้นทุน]]</f>
        <v>200</v>
      </c>
      <c r="N265">
        <f>MONTH(MiniProject_Solution[[#This Row],[วันที่]])</f>
        <v>3</v>
      </c>
      <c r="O265">
        <f>YEAR(MiniProject_Solution[[#This Row],[วันที่]])</f>
        <v>2019</v>
      </c>
      <c r="P265">
        <f>VLOOKUP(MiniProject_Solution[[#This Row],[ยอดขาย]],'Commission-solution'!$A$2:$C$6,3,TRUE)*MiniProject_Solution[[#This Row],[ยอดขาย]]</f>
        <v>25</v>
      </c>
      <c r="Q265" s="86" t="b">
        <f>WEEKDAY(MiniProject_Solution[[#This Row],[วันที่]],2)&gt;5</f>
        <v>0</v>
      </c>
    </row>
    <row r="266" spans="1:17">
      <c r="A266" t="s">
        <v>591</v>
      </c>
      <c r="B266" s="3">
        <v>43546</v>
      </c>
      <c r="C266" t="s">
        <v>79</v>
      </c>
      <c r="D266" t="s">
        <v>69</v>
      </c>
      <c r="E266" t="s">
        <v>62</v>
      </c>
      <c r="F266">
        <v>90</v>
      </c>
      <c r="G266">
        <v>7</v>
      </c>
      <c r="H266" t="s">
        <v>59</v>
      </c>
      <c r="I266">
        <f>MiniProject_Solution[[#This Row],[ราคาต่อชิ้น]]*MiniProject_Solution[[#This Row],[จำนวนชิ้น]]</f>
        <v>630</v>
      </c>
      <c r="J266" t="str">
        <f>IF(LEFT(VLOOKUP(MiniProject_Solution[[#This Row],[ผู้ขาย]],'Sales-Bio'!A:C,3,FALSE),3)="นาย","M","F")</f>
        <v>M</v>
      </c>
      <c r="K266" t="str">
        <f>VLOOKUP(TRIM(MiniProject_Solution[[#This Row],[ลูกค้า]]),'Customer-Country'!B:C,2,FALSE)</f>
        <v>ลาว</v>
      </c>
      <c r="L266">
        <f>VLOOKUP(MiniProject_Solution[[#This Row],[สินค้า]],'product cost'!A:B,2,FALSE)*MiniProject_Solution[[#This Row],[จำนวนชิ้น]]</f>
        <v>140</v>
      </c>
      <c r="M266">
        <f>MiniProject_Solution[[#This Row],[ยอดขาย]]-MiniProject_Solution[[#This Row],[ต้นทุน]]</f>
        <v>490</v>
      </c>
      <c r="N266">
        <f>MONTH(MiniProject_Solution[[#This Row],[วันที่]])</f>
        <v>3</v>
      </c>
      <c r="O266">
        <f>YEAR(MiniProject_Solution[[#This Row],[วันที่]])</f>
        <v>2019</v>
      </c>
      <c r="P266">
        <f>VLOOKUP(MiniProject_Solution[[#This Row],[ยอดขาย]],'Commission-solution'!$A$2:$C$6,3,TRUE)*MiniProject_Solution[[#This Row],[ยอดขาย]]</f>
        <v>31.5</v>
      </c>
      <c r="Q266" s="86" t="b">
        <f>WEEKDAY(MiniProject_Solution[[#This Row],[วันที่]],2)&gt;5</f>
        <v>0</v>
      </c>
    </row>
    <row r="267" spans="1:17">
      <c r="A267" t="s">
        <v>592</v>
      </c>
      <c r="B267" s="3">
        <v>43548</v>
      </c>
      <c r="C267" t="s">
        <v>70</v>
      </c>
      <c r="D267" t="s">
        <v>67</v>
      </c>
      <c r="E267" t="s">
        <v>62</v>
      </c>
      <c r="F267">
        <v>90</v>
      </c>
      <c r="G267">
        <v>1</v>
      </c>
      <c r="H267" t="s">
        <v>63</v>
      </c>
      <c r="I267">
        <f>MiniProject_Solution[[#This Row],[ราคาต่อชิ้น]]*MiniProject_Solution[[#This Row],[จำนวนชิ้น]]</f>
        <v>90</v>
      </c>
      <c r="J267" t="str">
        <f>IF(LEFT(VLOOKUP(MiniProject_Solution[[#This Row],[ผู้ขาย]],'Sales-Bio'!A:C,3,FALSE),3)="นาย","M","F")</f>
        <v>F</v>
      </c>
      <c r="K267" t="str">
        <f>VLOOKUP(TRIM(MiniProject_Solution[[#This Row],[ลูกค้า]]),'Customer-Country'!B:C,2,FALSE)</f>
        <v>ไทย</v>
      </c>
      <c r="L267">
        <f>VLOOKUP(MiniProject_Solution[[#This Row],[สินค้า]],'product cost'!A:B,2,FALSE)*MiniProject_Solution[[#This Row],[จำนวนชิ้น]]</f>
        <v>20</v>
      </c>
      <c r="M267">
        <f>MiniProject_Solution[[#This Row],[ยอดขาย]]-MiniProject_Solution[[#This Row],[ต้นทุน]]</f>
        <v>70</v>
      </c>
      <c r="N267">
        <f>MONTH(MiniProject_Solution[[#This Row],[วันที่]])</f>
        <v>3</v>
      </c>
      <c r="O267">
        <f>YEAR(MiniProject_Solution[[#This Row],[วันที่]])</f>
        <v>2019</v>
      </c>
      <c r="P267">
        <f>VLOOKUP(MiniProject_Solution[[#This Row],[ยอดขาย]],'Commission-solution'!$A$2:$C$6,3,TRUE)*MiniProject_Solution[[#This Row],[ยอดขาย]]</f>
        <v>0</v>
      </c>
      <c r="Q267" s="86" t="b">
        <f>WEEKDAY(MiniProject_Solution[[#This Row],[วันที่]],2)&gt;5</f>
        <v>1</v>
      </c>
    </row>
    <row r="268" spans="1:17">
      <c r="A268" t="s">
        <v>593</v>
      </c>
      <c r="B268" s="3">
        <v>43549</v>
      </c>
      <c r="C268" t="s">
        <v>66</v>
      </c>
      <c r="D268" t="s">
        <v>67</v>
      </c>
      <c r="E268" t="s">
        <v>62</v>
      </c>
      <c r="F268">
        <v>90</v>
      </c>
      <c r="G268">
        <v>2</v>
      </c>
      <c r="H268" t="s">
        <v>59</v>
      </c>
      <c r="I268">
        <f>MiniProject_Solution[[#This Row],[ราคาต่อชิ้น]]*MiniProject_Solution[[#This Row],[จำนวนชิ้น]]</f>
        <v>180</v>
      </c>
      <c r="J268" t="str">
        <f>IF(LEFT(VLOOKUP(MiniProject_Solution[[#This Row],[ผู้ขาย]],'Sales-Bio'!A:C,3,FALSE),3)="นาย","M","F")</f>
        <v>F</v>
      </c>
      <c r="K268" t="str">
        <f>VLOOKUP(TRIM(MiniProject_Solution[[#This Row],[ลูกค้า]]),'Customer-Country'!B:C,2,FALSE)</f>
        <v>ไทย</v>
      </c>
      <c r="L268">
        <f>VLOOKUP(MiniProject_Solution[[#This Row],[สินค้า]],'product cost'!A:B,2,FALSE)*MiniProject_Solution[[#This Row],[จำนวนชิ้น]]</f>
        <v>40</v>
      </c>
      <c r="M268">
        <f>MiniProject_Solution[[#This Row],[ยอดขาย]]-MiniProject_Solution[[#This Row],[ต้นทุน]]</f>
        <v>140</v>
      </c>
      <c r="N268">
        <f>MONTH(MiniProject_Solution[[#This Row],[วันที่]])</f>
        <v>3</v>
      </c>
      <c r="O268">
        <f>YEAR(MiniProject_Solution[[#This Row],[วันที่]])</f>
        <v>2019</v>
      </c>
      <c r="P268">
        <f>VLOOKUP(MiniProject_Solution[[#This Row],[ยอดขาย]],'Commission-solution'!$A$2:$C$6,3,TRUE)*MiniProject_Solution[[#This Row],[ยอดขาย]]</f>
        <v>0</v>
      </c>
      <c r="Q268" s="86" t="b">
        <f>WEEKDAY(MiniProject_Solution[[#This Row],[วันที่]],2)&gt;5</f>
        <v>0</v>
      </c>
    </row>
    <row r="269" spans="1:17">
      <c r="A269" t="s">
        <v>594</v>
      </c>
      <c r="B269" s="3">
        <v>43551</v>
      </c>
      <c r="C269" t="s">
        <v>73</v>
      </c>
      <c r="D269" t="s">
        <v>69</v>
      </c>
      <c r="E269" t="s">
        <v>62</v>
      </c>
      <c r="F269">
        <v>90</v>
      </c>
      <c r="G269">
        <v>5</v>
      </c>
      <c r="H269" t="s">
        <v>59</v>
      </c>
      <c r="I269">
        <f>MiniProject_Solution[[#This Row],[ราคาต่อชิ้น]]*MiniProject_Solution[[#This Row],[จำนวนชิ้น]]</f>
        <v>450</v>
      </c>
      <c r="J269" t="str">
        <f>IF(LEFT(VLOOKUP(MiniProject_Solution[[#This Row],[ผู้ขาย]],'Sales-Bio'!A:C,3,FALSE),3)="นาย","M","F")</f>
        <v>M</v>
      </c>
      <c r="K269" t="str">
        <f>VLOOKUP(TRIM(MiniProject_Solution[[#This Row],[ลูกค้า]]),'Customer-Country'!B:C,2,FALSE)</f>
        <v>พม่า</v>
      </c>
      <c r="L269">
        <f>VLOOKUP(MiniProject_Solution[[#This Row],[สินค้า]],'product cost'!A:B,2,FALSE)*MiniProject_Solution[[#This Row],[จำนวนชิ้น]]</f>
        <v>100</v>
      </c>
      <c r="M269">
        <f>MiniProject_Solution[[#This Row],[ยอดขาย]]-MiniProject_Solution[[#This Row],[ต้นทุน]]</f>
        <v>350</v>
      </c>
      <c r="N269">
        <f>MONTH(MiniProject_Solution[[#This Row],[วันที่]])</f>
        <v>3</v>
      </c>
      <c r="O269">
        <f>YEAR(MiniProject_Solution[[#This Row],[วันที่]])</f>
        <v>2019</v>
      </c>
      <c r="P269">
        <f>VLOOKUP(MiniProject_Solution[[#This Row],[ยอดขาย]],'Commission-solution'!$A$2:$C$6,3,TRUE)*MiniProject_Solution[[#This Row],[ยอดขาย]]</f>
        <v>22.5</v>
      </c>
      <c r="Q269" s="86" t="b">
        <f>WEEKDAY(MiniProject_Solution[[#This Row],[วันที่]],2)&gt;5</f>
        <v>0</v>
      </c>
    </row>
    <row r="270" spans="1:17">
      <c r="A270" t="s">
        <v>595</v>
      </c>
      <c r="B270" s="3">
        <v>43558</v>
      </c>
      <c r="C270" t="s">
        <v>66</v>
      </c>
      <c r="D270" t="s">
        <v>61</v>
      </c>
      <c r="E270" t="s">
        <v>76</v>
      </c>
      <c r="F270">
        <v>250</v>
      </c>
      <c r="G270">
        <v>2</v>
      </c>
      <c r="H270" t="s">
        <v>63</v>
      </c>
      <c r="I270">
        <f>MiniProject_Solution[[#This Row],[ราคาต่อชิ้น]]*MiniProject_Solution[[#This Row],[จำนวนชิ้น]]</f>
        <v>500</v>
      </c>
      <c r="J270" t="str">
        <f>IF(LEFT(VLOOKUP(MiniProject_Solution[[#This Row],[ผู้ขาย]],'Sales-Bio'!A:C,3,FALSE),3)="นาย","M","F")</f>
        <v>M</v>
      </c>
      <c r="K270" t="str">
        <f>VLOOKUP(TRIM(MiniProject_Solution[[#This Row],[ลูกค้า]]),'Customer-Country'!B:C,2,FALSE)</f>
        <v>ไทย</v>
      </c>
      <c r="L270">
        <f>VLOOKUP(MiniProject_Solution[[#This Row],[สินค้า]],'product cost'!A:B,2,FALSE)*MiniProject_Solution[[#This Row],[จำนวนชิ้น]]</f>
        <v>200</v>
      </c>
      <c r="M270">
        <f>MiniProject_Solution[[#This Row],[ยอดขาย]]-MiniProject_Solution[[#This Row],[ต้นทุน]]</f>
        <v>300</v>
      </c>
      <c r="N270">
        <f>MONTH(MiniProject_Solution[[#This Row],[วันที่]])</f>
        <v>4</v>
      </c>
      <c r="O270">
        <f>YEAR(MiniProject_Solution[[#This Row],[วันที่]])</f>
        <v>2019</v>
      </c>
      <c r="P270">
        <f>VLOOKUP(MiniProject_Solution[[#This Row],[ยอดขาย]],'Commission-solution'!$A$2:$C$6,3,TRUE)*MiniProject_Solution[[#This Row],[ยอดขาย]]</f>
        <v>25</v>
      </c>
      <c r="Q270" s="86" t="b">
        <f>WEEKDAY(MiniProject_Solution[[#This Row],[วันที่]],2)&gt;5</f>
        <v>0</v>
      </c>
    </row>
    <row r="271" spans="1:17">
      <c r="A271" t="s">
        <v>596</v>
      </c>
      <c r="B271" s="3">
        <v>43560</v>
      </c>
      <c r="C271" t="s">
        <v>66</v>
      </c>
      <c r="D271" t="s">
        <v>69</v>
      </c>
      <c r="E271" t="s">
        <v>62</v>
      </c>
      <c r="F271">
        <v>70</v>
      </c>
      <c r="G271">
        <v>7</v>
      </c>
      <c r="H271" t="s">
        <v>59</v>
      </c>
      <c r="I271">
        <f>MiniProject_Solution[[#This Row],[ราคาต่อชิ้น]]*MiniProject_Solution[[#This Row],[จำนวนชิ้น]]</f>
        <v>490</v>
      </c>
      <c r="J271" t="str">
        <f>IF(LEFT(VLOOKUP(MiniProject_Solution[[#This Row],[ผู้ขาย]],'Sales-Bio'!A:C,3,FALSE),3)="นาย","M","F")</f>
        <v>M</v>
      </c>
      <c r="K271" t="str">
        <f>VLOOKUP(TRIM(MiniProject_Solution[[#This Row],[ลูกค้า]]),'Customer-Country'!B:C,2,FALSE)</f>
        <v>ไทย</v>
      </c>
      <c r="L271">
        <f>VLOOKUP(MiniProject_Solution[[#This Row],[สินค้า]],'product cost'!A:B,2,FALSE)*MiniProject_Solution[[#This Row],[จำนวนชิ้น]]</f>
        <v>140</v>
      </c>
      <c r="M271">
        <f>MiniProject_Solution[[#This Row],[ยอดขาย]]-MiniProject_Solution[[#This Row],[ต้นทุน]]</f>
        <v>350</v>
      </c>
      <c r="N271">
        <f>MONTH(MiniProject_Solution[[#This Row],[วันที่]])</f>
        <v>4</v>
      </c>
      <c r="O271">
        <f>YEAR(MiniProject_Solution[[#This Row],[วันที่]])</f>
        <v>2019</v>
      </c>
      <c r="P271">
        <f>VLOOKUP(MiniProject_Solution[[#This Row],[ยอดขาย]],'Commission-solution'!$A$2:$C$6,3,TRUE)*MiniProject_Solution[[#This Row],[ยอดขาย]]</f>
        <v>24.5</v>
      </c>
      <c r="Q271" s="86" t="b">
        <f>WEEKDAY(MiniProject_Solution[[#This Row],[วันที่]],2)&gt;5</f>
        <v>0</v>
      </c>
    </row>
    <row r="272" spans="1:17">
      <c r="A272" t="s">
        <v>597</v>
      </c>
      <c r="B272" s="3">
        <v>43563</v>
      </c>
      <c r="C272" t="s">
        <v>64</v>
      </c>
      <c r="D272" t="s">
        <v>67</v>
      </c>
      <c r="E272" t="s">
        <v>14</v>
      </c>
      <c r="F272">
        <v>250</v>
      </c>
      <c r="G272">
        <v>2</v>
      </c>
      <c r="H272" t="s">
        <v>63</v>
      </c>
      <c r="I272">
        <f>MiniProject_Solution[[#This Row],[ราคาต่อชิ้น]]*MiniProject_Solution[[#This Row],[จำนวนชิ้น]]</f>
        <v>500</v>
      </c>
      <c r="J272" t="str">
        <f>IF(LEFT(VLOOKUP(MiniProject_Solution[[#This Row],[ผู้ขาย]],'Sales-Bio'!A:C,3,FALSE),3)="นาย","M","F")</f>
        <v>F</v>
      </c>
      <c r="K272" t="str">
        <f>VLOOKUP(TRIM(MiniProject_Solution[[#This Row],[ลูกค้า]]),'Customer-Country'!B:C,2,FALSE)</f>
        <v>ไทย</v>
      </c>
      <c r="L272">
        <f>VLOOKUP(MiniProject_Solution[[#This Row],[สินค้า]],'product cost'!A:B,2,FALSE)*MiniProject_Solution[[#This Row],[จำนวนชิ้น]]</f>
        <v>300</v>
      </c>
      <c r="M272">
        <f>MiniProject_Solution[[#This Row],[ยอดขาย]]-MiniProject_Solution[[#This Row],[ต้นทุน]]</f>
        <v>200</v>
      </c>
      <c r="N272">
        <f>MONTH(MiniProject_Solution[[#This Row],[วันที่]])</f>
        <v>4</v>
      </c>
      <c r="O272">
        <f>YEAR(MiniProject_Solution[[#This Row],[วันที่]])</f>
        <v>2019</v>
      </c>
      <c r="P272">
        <f>VLOOKUP(MiniProject_Solution[[#This Row],[ยอดขาย]],'Commission-solution'!$A$2:$C$6,3,TRUE)*MiniProject_Solution[[#This Row],[ยอดขาย]]</f>
        <v>25</v>
      </c>
      <c r="Q272" s="86" t="b">
        <f>WEEKDAY(MiniProject_Solution[[#This Row],[วันที่]],2)&gt;5</f>
        <v>0</v>
      </c>
    </row>
    <row r="273" spans="1:17">
      <c r="A273" t="s">
        <v>598</v>
      </c>
      <c r="B273" s="3">
        <v>43564</v>
      </c>
      <c r="C273" t="s">
        <v>60</v>
      </c>
      <c r="D273" t="s">
        <v>67</v>
      </c>
      <c r="E273" t="s">
        <v>14</v>
      </c>
      <c r="F273">
        <v>300</v>
      </c>
      <c r="G273">
        <v>2</v>
      </c>
      <c r="H273" t="s">
        <v>63</v>
      </c>
      <c r="I273">
        <f>MiniProject_Solution[[#This Row],[ราคาต่อชิ้น]]*MiniProject_Solution[[#This Row],[จำนวนชิ้น]]</f>
        <v>600</v>
      </c>
      <c r="J273" t="str">
        <f>IF(LEFT(VLOOKUP(MiniProject_Solution[[#This Row],[ผู้ขาย]],'Sales-Bio'!A:C,3,FALSE),3)="นาย","M","F")</f>
        <v>F</v>
      </c>
      <c r="K273" t="str">
        <f>VLOOKUP(TRIM(MiniProject_Solution[[#This Row],[ลูกค้า]]),'Customer-Country'!B:C,2,FALSE)</f>
        <v>เวียดนาม</v>
      </c>
      <c r="L273">
        <f>VLOOKUP(MiniProject_Solution[[#This Row],[สินค้า]],'product cost'!A:B,2,FALSE)*MiniProject_Solution[[#This Row],[จำนวนชิ้น]]</f>
        <v>300</v>
      </c>
      <c r="M273">
        <f>MiniProject_Solution[[#This Row],[ยอดขาย]]-MiniProject_Solution[[#This Row],[ต้นทุน]]</f>
        <v>300</v>
      </c>
      <c r="N273">
        <f>MONTH(MiniProject_Solution[[#This Row],[วันที่]])</f>
        <v>4</v>
      </c>
      <c r="O273">
        <f>YEAR(MiniProject_Solution[[#This Row],[วันที่]])</f>
        <v>2019</v>
      </c>
      <c r="P273">
        <f>VLOOKUP(MiniProject_Solution[[#This Row],[ยอดขาย]],'Commission-solution'!$A$2:$C$6,3,TRUE)*MiniProject_Solution[[#This Row],[ยอดขาย]]</f>
        <v>30</v>
      </c>
      <c r="Q273" s="86" t="b">
        <f>WEEKDAY(MiniProject_Solution[[#This Row],[วันที่]],2)&gt;5</f>
        <v>0</v>
      </c>
    </row>
    <row r="274" spans="1:17">
      <c r="A274" t="s">
        <v>599</v>
      </c>
      <c r="B274" s="3">
        <v>43565</v>
      </c>
      <c r="C274" t="s">
        <v>71</v>
      </c>
      <c r="D274" t="s">
        <v>61</v>
      </c>
      <c r="E274" t="s">
        <v>76</v>
      </c>
      <c r="F274">
        <v>250</v>
      </c>
      <c r="G274">
        <v>2</v>
      </c>
      <c r="H274" t="s">
        <v>63</v>
      </c>
      <c r="I274">
        <f>MiniProject_Solution[[#This Row],[ราคาต่อชิ้น]]*MiniProject_Solution[[#This Row],[จำนวนชิ้น]]</f>
        <v>500</v>
      </c>
      <c r="J274" t="str">
        <f>IF(LEFT(VLOOKUP(MiniProject_Solution[[#This Row],[ผู้ขาย]],'Sales-Bio'!A:C,3,FALSE),3)="นาย","M","F")</f>
        <v>M</v>
      </c>
      <c r="K274" t="str">
        <f>VLOOKUP(TRIM(MiniProject_Solution[[#This Row],[ลูกค้า]]),'Customer-Country'!B:C,2,FALSE)</f>
        <v>ไทย</v>
      </c>
      <c r="L274">
        <f>VLOOKUP(MiniProject_Solution[[#This Row],[สินค้า]],'product cost'!A:B,2,FALSE)*MiniProject_Solution[[#This Row],[จำนวนชิ้น]]</f>
        <v>200</v>
      </c>
      <c r="M274">
        <f>MiniProject_Solution[[#This Row],[ยอดขาย]]-MiniProject_Solution[[#This Row],[ต้นทุน]]</f>
        <v>300</v>
      </c>
      <c r="N274">
        <f>MONTH(MiniProject_Solution[[#This Row],[วันที่]])</f>
        <v>4</v>
      </c>
      <c r="O274">
        <f>YEAR(MiniProject_Solution[[#This Row],[วันที่]])</f>
        <v>2019</v>
      </c>
      <c r="P274">
        <f>VLOOKUP(MiniProject_Solution[[#This Row],[ยอดขาย]],'Commission-solution'!$A$2:$C$6,3,TRUE)*MiniProject_Solution[[#This Row],[ยอดขาย]]</f>
        <v>25</v>
      </c>
      <c r="Q274" s="86" t="b">
        <f>WEEKDAY(MiniProject_Solution[[#This Row],[วันที่]],2)&gt;5</f>
        <v>0</v>
      </c>
    </row>
    <row r="275" spans="1:17">
      <c r="A275" t="s">
        <v>600</v>
      </c>
      <c r="B275" s="3">
        <v>43567</v>
      </c>
      <c r="C275" t="s">
        <v>65</v>
      </c>
      <c r="D275" t="s">
        <v>67</v>
      </c>
      <c r="E275" t="s">
        <v>76</v>
      </c>
      <c r="F275">
        <v>250</v>
      </c>
      <c r="G275">
        <v>3</v>
      </c>
      <c r="H275" t="s">
        <v>63</v>
      </c>
      <c r="I275">
        <f>MiniProject_Solution[[#This Row],[ราคาต่อชิ้น]]*MiniProject_Solution[[#This Row],[จำนวนชิ้น]]</f>
        <v>750</v>
      </c>
      <c r="J275" t="str">
        <f>IF(LEFT(VLOOKUP(MiniProject_Solution[[#This Row],[ผู้ขาย]],'Sales-Bio'!A:C,3,FALSE),3)="นาย","M","F")</f>
        <v>F</v>
      </c>
      <c r="K275" t="str">
        <f>VLOOKUP(TRIM(MiniProject_Solution[[#This Row],[ลูกค้า]]),'Customer-Country'!B:C,2,FALSE)</f>
        <v>ลาว</v>
      </c>
      <c r="L275">
        <f>VLOOKUP(MiniProject_Solution[[#This Row],[สินค้า]],'product cost'!A:B,2,FALSE)*MiniProject_Solution[[#This Row],[จำนวนชิ้น]]</f>
        <v>300</v>
      </c>
      <c r="M275">
        <f>MiniProject_Solution[[#This Row],[ยอดขาย]]-MiniProject_Solution[[#This Row],[ต้นทุน]]</f>
        <v>450</v>
      </c>
      <c r="N275">
        <f>MONTH(MiniProject_Solution[[#This Row],[วันที่]])</f>
        <v>4</v>
      </c>
      <c r="O275">
        <f>YEAR(MiniProject_Solution[[#This Row],[วันที่]])</f>
        <v>2019</v>
      </c>
      <c r="P275">
        <f>VLOOKUP(MiniProject_Solution[[#This Row],[ยอดขาย]],'Commission-solution'!$A$2:$C$6,3,TRUE)*MiniProject_Solution[[#This Row],[ยอดขาย]]</f>
        <v>52.500000000000007</v>
      </c>
      <c r="Q275" s="86" t="b">
        <f>WEEKDAY(MiniProject_Solution[[#This Row],[วันที่]],2)&gt;5</f>
        <v>0</v>
      </c>
    </row>
    <row r="276" spans="1:17">
      <c r="A276" t="s">
        <v>601</v>
      </c>
      <c r="B276" s="3">
        <v>43567</v>
      </c>
      <c r="C276" t="s">
        <v>65</v>
      </c>
      <c r="D276" t="s">
        <v>67</v>
      </c>
      <c r="E276" t="s">
        <v>62</v>
      </c>
      <c r="F276">
        <v>40</v>
      </c>
      <c r="G276">
        <v>6</v>
      </c>
      <c r="H276" t="s">
        <v>63</v>
      </c>
      <c r="I276">
        <f>MiniProject_Solution[[#This Row],[ราคาต่อชิ้น]]*MiniProject_Solution[[#This Row],[จำนวนชิ้น]]</f>
        <v>240</v>
      </c>
      <c r="J276" t="str">
        <f>IF(LEFT(VLOOKUP(MiniProject_Solution[[#This Row],[ผู้ขาย]],'Sales-Bio'!A:C,3,FALSE),3)="นาย","M","F")</f>
        <v>F</v>
      </c>
      <c r="K276" t="str">
        <f>VLOOKUP(TRIM(MiniProject_Solution[[#This Row],[ลูกค้า]]),'Customer-Country'!B:C,2,FALSE)</f>
        <v>ลาว</v>
      </c>
      <c r="L276">
        <f>VLOOKUP(MiniProject_Solution[[#This Row],[สินค้า]],'product cost'!A:B,2,FALSE)*MiniProject_Solution[[#This Row],[จำนวนชิ้น]]</f>
        <v>120</v>
      </c>
      <c r="M276">
        <f>MiniProject_Solution[[#This Row],[ยอดขาย]]-MiniProject_Solution[[#This Row],[ต้นทุน]]</f>
        <v>120</v>
      </c>
      <c r="N276">
        <f>MONTH(MiniProject_Solution[[#This Row],[วันที่]])</f>
        <v>4</v>
      </c>
      <c r="O276">
        <f>YEAR(MiniProject_Solution[[#This Row],[วันที่]])</f>
        <v>2019</v>
      </c>
      <c r="P276">
        <f>VLOOKUP(MiniProject_Solution[[#This Row],[ยอดขาย]],'Commission-solution'!$A$2:$C$6,3,TRUE)*MiniProject_Solution[[#This Row],[ยอดขาย]]</f>
        <v>7.1999999999999993</v>
      </c>
      <c r="Q276" s="86" t="b">
        <f>WEEKDAY(MiniProject_Solution[[#This Row],[วันที่]],2)&gt;5</f>
        <v>0</v>
      </c>
    </row>
    <row r="277" spans="1:17">
      <c r="A277" t="s">
        <v>602</v>
      </c>
      <c r="B277" s="3">
        <v>43571</v>
      </c>
      <c r="C277" t="s">
        <v>79</v>
      </c>
      <c r="D277" t="s">
        <v>69</v>
      </c>
      <c r="E277" t="s">
        <v>62</v>
      </c>
      <c r="F277">
        <v>90</v>
      </c>
      <c r="G277">
        <v>4</v>
      </c>
      <c r="H277" t="s">
        <v>59</v>
      </c>
      <c r="I277">
        <f>MiniProject_Solution[[#This Row],[ราคาต่อชิ้น]]*MiniProject_Solution[[#This Row],[จำนวนชิ้น]]</f>
        <v>360</v>
      </c>
      <c r="J277" t="str">
        <f>IF(LEFT(VLOOKUP(MiniProject_Solution[[#This Row],[ผู้ขาย]],'Sales-Bio'!A:C,3,FALSE),3)="นาย","M","F")</f>
        <v>M</v>
      </c>
      <c r="K277" t="str">
        <f>VLOOKUP(TRIM(MiniProject_Solution[[#This Row],[ลูกค้า]]),'Customer-Country'!B:C,2,FALSE)</f>
        <v>ลาว</v>
      </c>
      <c r="L277">
        <f>VLOOKUP(MiniProject_Solution[[#This Row],[สินค้า]],'product cost'!A:B,2,FALSE)*MiniProject_Solution[[#This Row],[จำนวนชิ้น]]</f>
        <v>80</v>
      </c>
      <c r="M277">
        <f>MiniProject_Solution[[#This Row],[ยอดขาย]]-MiniProject_Solution[[#This Row],[ต้นทุน]]</f>
        <v>280</v>
      </c>
      <c r="N277">
        <f>MONTH(MiniProject_Solution[[#This Row],[วันที่]])</f>
        <v>4</v>
      </c>
      <c r="O277">
        <f>YEAR(MiniProject_Solution[[#This Row],[วันที่]])</f>
        <v>2019</v>
      </c>
      <c r="P277">
        <f>VLOOKUP(MiniProject_Solution[[#This Row],[ยอดขาย]],'Commission-solution'!$A$2:$C$6,3,TRUE)*MiniProject_Solution[[#This Row],[ยอดขาย]]</f>
        <v>10.799999999999999</v>
      </c>
      <c r="Q277" s="86" t="b">
        <f>WEEKDAY(MiniProject_Solution[[#This Row],[วันที่]],2)&gt;5</f>
        <v>0</v>
      </c>
    </row>
    <row r="278" spans="1:17">
      <c r="A278" t="s">
        <v>603</v>
      </c>
      <c r="B278" s="3">
        <v>43571</v>
      </c>
      <c r="C278" t="s">
        <v>73</v>
      </c>
      <c r="D278" t="s">
        <v>57</v>
      </c>
      <c r="E278" t="s">
        <v>14</v>
      </c>
      <c r="F278">
        <v>190</v>
      </c>
      <c r="G278">
        <v>1</v>
      </c>
      <c r="H278" t="s">
        <v>59</v>
      </c>
      <c r="I278">
        <f>MiniProject_Solution[[#This Row],[ราคาต่อชิ้น]]*MiniProject_Solution[[#This Row],[จำนวนชิ้น]]</f>
        <v>190</v>
      </c>
      <c r="J278" t="str">
        <f>IF(LEFT(VLOOKUP(MiniProject_Solution[[#This Row],[ผู้ขาย]],'Sales-Bio'!A:C,3,FALSE),3)="นาย","M","F")</f>
        <v>F</v>
      </c>
      <c r="K278" t="str">
        <f>VLOOKUP(TRIM(MiniProject_Solution[[#This Row],[ลูกค้า]]),'Customer-Country'!B:C,2,FALSE)</f>
        <v>พม่า</v>
      </c>
      <c r="L278">
        <f>VLOOKUP(MiniProject_Solution[[#This Row],[สินค้า]],'product cost'!A:B,2,FALSE)*MiniProject_Solution[[#This Row],[จำนวนชิ้น]]</f>
        <v>150</v>
      </c>
      <c r="M278">
        <f>MiniProject_Solution[[#This Row],[ยอดขาย]]-MiniProject_Solution[[#This Row],[ต้นทุน]]</f>
        <v>40</v>
      </c>
      <c r="N278">
        <f>MONTH(MiniProject_Solution[[#This Row],[วันที่]])</f>
        <v>4</v>
      </c>
      <c r="O278">
        <f>YEAR(MiniProject_Solution[[#This Row],[วันที่]])</f>
        <v>2019</v>
      </c>
      <c r="P278">
        <f>VLOOKUP(MiniProject_Solution[[#This Row],[ยอดขาย]],'Commission-solution'!$A$2:$C$6,3,TRUE)*MiniProject_Solution[[#This Row],[ยอดขาย]]</f>
        <v>0</v>
      </c>
      <c r="Q278" s="86" t="b">
        <f>WEEKDAY(MiniProject_Solution[[#This Row],[วันที่]],2)&gt;5</f>
        <v>0</v>
      </c>
    </row>
    <row r="279" spans="1:17">
      <c r="A279" t="s">
        <v>604</v>
      </c>
      <c r="B279" s="3">
        <v>43572</v>
      </c>
      <c r="C279" t="s">
        <v>73</v>
      </c>
      <c r="D279" t="s">
        <v>57</v>
      </c>
      <c r="E279" t="s">
        <v>76</v>
      </c>
      <c r="F279">
        <v>250</v>
      </c>
      <c r="G279">
        <v>2</v>
      </c>
      <c r="H279" t="s">
        <v>59</v>
      </c>
      <c r="I279">
        <f>MiniProject_Solution[[#This Row],[ราคาต่อชิ้น]]*MiniProject_Solution[[#This Row],[จำนวนชิ้น]]</f>
        <v>500</v>
      </c>
      <c r="J279" t="str">
        <f>IF(LEFT(VLOOKUP(MiniProject_Solution[[#This Row],[ผู้ขาย]],'Sales-Bio'!A:C,3,FALSE),3)="นาย","M","F")</f>
        <v>F</v>
      </c>
      <c r="K279" t="str">
        <f>VLOOKUP(TRIM(MiniProject_Solution[[#This Row],[ลูกค้า]]),'Customer-Country'!B:C,2,FALSE)</f>
        <v>พม่า</v>
      </c>
      <c r="L279">
        <f>VLOOKUP(MiniProject_Solution[[#This Row],[สินค้า]],'product cost'!A:B,2,FALSE)*MiniProject_Solution[[#This Row],[จำนวนชิ้น]]</f>
        <v>200</v>
      </c>
      <c r="M279">
        <f>MiniProject_Solution[[#This Row],[ยอดขาย]]-MiniProject_Solution[[#This Row],[ต้นทุน]]</f>
        <v>300</v>
      </c>
      <c r="N279">
        <f>MONTH(MiniProject_Solution[[#This Row],[วันที่]])</f>
        <v>4</v>
      </c>
      <c r="O279">
        <f>YEAR(MiniProject_Solution[[#This Row],[วันที่]])</f>
        <v>2019</v>
      </c>
      <c r="P279">
        <f>VLOOKUP(MiniProject_Solution[[#This Row],[ยอดขาย]],'Commission-solution'!$A$2:$C$6,3,TRUE)*MiniProject_Solution[[#This Row],[ยอดขาย]]</f>
        <v>25</v>
      </c>
      <c r="Q279" s="86" t="b">
        <f>WEEKDAY(MiniProject_Solution[[#This Row],[วันที่]],2)&gt;5</f>
        <v>0</v>
      </c>
    </row>
    <row r="280" spans="1:17">
      <c r="A280" t="s">
        <v>605</v>
      </c>
      <c r="B280" s="3">
        <v>43573</v>
      </c>
      <c r="C280" t="s">
        <v>72</v>
      </c>
      <c r="D280" t="s">
        <v>69</v>
      </c>
      <c r="E280" t="s">
        <v>62</v>
      </c>
      <c r="F280">
        <v>70</v>
      </c>
      <c r="G280">
        <v>1</v>
      </c>
      <c r="H280" t="s">
        <v>59</v>
      </c>
      <c r="I280">
        <f>MiniProject_Solution[[#This Row],[ราคาต่อชิ้น]]*MiniProject_Solution[[#This Row],[จำนวนชิ้น]]</f>
        <v>70</v>
      </c>
      <c r="J280" t="str">
        <f>IF(LEFT(VLOOKUP(MiniProject_Solution[[#This Row],[ผู้ขาย]],'Sales-Bio'!A:C,3,FALSE),3)="นาย","M","F")</f>
        <v>M</v>
      </c>
      <c r="K280" t="str">
        <f>VLOOKUP(TRIM(MiniProject_Solution[[#This Row],[ลูกค้า]]),'Customer-Country'!B:C,2,FALSE)</f>
        <v>เวียดนาม</v>
      </c>
      <c r="L280">
        <f>VLOOKUP(MiniProject_Solution[[#This Row],[สินค้า]],'product cost'!A:B,2,FALSE)*MiniProject_Solution[[#This Row],[จำนวนชิ้น]]</f>
        <v>20</v>
      </c>
      <c r="M280">
        <f>MiniProject_Solution[[#This Row],[ยอดขาย]]-MiniProject_Solution[[#This Row],[ต้นทุน]]</f>
        <v>50</v>
      </c>
      <c r="N280">
        <f>MONTH(MiniProject_Solution[[#This Row],[วันที่]])</f>
        <v>4</v>
      </c>
      <c r="O280">
        <f>YEAR(MiniProject_Solution[[#This Row],[วันที่]])</f>
        <v>2019</v>
      </c>
      <c r="P280">
        <f>VLOOKUP(MiniProject_Solution[[#This Row],[ยอดขาย]],'Commission-solution'!$A$2:$C$6,3,TRUE)*MiniProject_Solution[[#This Row],[ยอดขาย]]</f>
        <v>0</v>
      </c>
      <c r="Q280" s="86" t="b">
        <f>WEEKDAY(MiniProject_Solution[[#This Row],[วันที่]],2)&gt;5</f>
        <v>0</v>
      </c>
    </row>
    <row r="281" spans="1:17">
      <c r="A281" t="s">
        <v>606</v>
      </c>
      <c r="B281" s="3">
        <v>43574</v>
      </c>
      <c r="C281" t="s">
        <v>60</v>
      </c>
      <c r="D281" t="s">
        <v>57</v>
      </c>
      <c r="E281" t="s">
        <v>14</v>
      </c>
      <c r="F281">
        <v>300</v>
      </c>
      <c r="G281">
        <v>1</v>
      </c>
      <c r="H281" t="s">
        <v>63</v>
      </c>
      <c r="I281">
        <f>MiniProject_Solution[[#This Row],[ราคาต่อชิ้น]]*MiniProject_Solution[[#This Row],[จำนวนชิ้น]]</f>
        <v>300</v>
      </c>
      <c r="J281" t="str">
        <f>IF(LEFT(VLOOKUP(MiniProject_Solution[[#This Row],[ผู้ขาย]],'Sales-Bio'!A:C,3,FALSE),3)="นาย","M","F")</f>
        <v>F</v>
      </c>
      <c r="K281" t="str">
        <f>VLOOKUP(TRIM(MiniProject_Solution[[#This Row],[ลูกค้า]]),'Customer-Country'!B:C,2,FALSE)</f>
        <v>เวียดนาม</v>
      </c>
      <c r="L281">
        <f>VLOOKUP(MiniProject_Solution[[#This Row],[สินค้า]],'product cost'!A:B,2,FALSE)*MiniProject_Solution[[#This Row],[จำนวนชิ้น]]</f>
        <v>150</v>
      </c>
      <c r="M281">
        <f>MiniProject_Solution[[#This Row],[ยอดขาย]]-MiniProject_Solution[[#This Row],[ต้นทุน]]</f>
        <v>150</v>
      </c>
      <c r="N281">
        <f>MONTH(MiniProject_Solution[[#This Row],[วันที่]])</f>
        <v>4</v>
      </c>
      <c r="O281">
        <f>YEAR(MiniProject_Solution[[#This Row],[วันที่]])</f>
        <v>2019</v>
      </c>
      <c r="P281">
        <f>VLOOKUP(MiniProject_Solution[[#This Row],[ยอดขาย]],'Commission-solution'!$A$2:$C$6,3,TRUE)*MiniProject_Solution[[#This Row],[ยอดขาย]]</f>
        <v>9</v>
      </c>
      <c r="Q281" s="86" t="b">
        <f>WEEKDAY(MiniProject_Solution[[#This Row],[วันที่]],2)&gt;5</f>
        <v>0</v>
      </c>
    </row>
    <row r="282" spans="1:17">
      <c r="A282" t="s">
        <v>607</v>
      </c>
      <c r="B282" s="3">
        <v>43575</v>
      </c>
      <c r="C282" t="s">
        <v>75</v>
      </c>
      <c r="D282" t="s">
        <v>67</v>
      </c>
      <c r="E282" t="s">
        <v>58</v>
      </c>
      <c r="F282">
        <v>299</v>
      </c>
      <c r="G282">
        <v>2</v>
      </c>
      <c r="H282" t="s">
        <v>59</v>
      </c>
      <c r="I282">
        <f>MiniProject_Solution[[#This Row],[ราคาต่อชิ้น]]*MiniProject_Solution[[#This Row],[จำนวนชิ้น]]</f>
        <v>598</v>
      </c>
      <c r="J282" t="str">
        <f>IF(LEFT(VLOOKUP(MiniProject_Solution[[#This Row],[ผู้ขาย]],'Sales-Bio'!A:C,3,FALSE),3)="นาย","M","F")</f>
        <v>F</v>
      </c>
      <c r="K282" t="str">
        <f>VLOOKUP(TRIM(MiniProject_Solution[[#This Row],[ลูกค้า]]),'Customer-Country'!B:C,2,FALSE)</f>
        <v>ไทย</v>
      </c>
      <c r="L282">
        <f>VLOOKUP(MiniProject_Solution[[#This Row],[สินค้า]],'product cost'!A:B,2,FALSE)*MiniProject_Solution[[#This Row],[จำนวนชิ้น]]</f>
        <v>400</v>
      </c>
      <c r="M282">
        <f>MiniProject_Solution[[#This Row],[ยอดขาย]]-MiniProject_Solution[[#This Row],[ต้นทุน]]</f>
        <v>198</v>
      </c>
      <c r="N282">
        <f>MONTH(MiniProject_Solution[[#This Row],[วันที่]])</f>
        <v>4</v>
      </c>
      <c r="O282">
        <f>YEAR(MiniProject_Solution[[#This Row],[วันที่]])</f>
        <v>2019</v>
      </c>
      <c r="P282">
        <f>VLOOKUP(MiniProject_Solution[[#This Row],[ยอดขาย]],'Commission-solution'!$A$2:$C$6,3,TRUE)*MiniProject_Solution[[#This Row],[ยอดขาย]]</f>
        <v>29.900000000000002</v>
      </c>
      <c r="Q282" s="86" t="b">
        <f>WEEKDAY(MiniProject_Solution[[#This Row],[วันที่]],2)&gt;5</f>
        <v>1</v>
      </c>
    </row>
    <row r="283" spans="1:17">
      <c r="A283" t="s">
        <v>608</v>
      </c>
      <c r="B283" s="3">
        <v>43578</v>
      </c>
      <c r="C283" t="s">
        <v>72</v>
      </c>
      <c r="D283" t="s">
        <v>67</v>
      </c>
      <c r="E283" t="s">
        <v>62</v>
      </c>
      <c r="F283">
        <v>40</v>
      </c>
      <c r="G283">
        <v>5</v>
      </c>
      <c r="H283" t="s">
        <v>59</v>
      </c>
      <c r="I283">
        <f>MiniProject_Solution[[#This Row],[ราคาต่อชิ้น]]*MiniProject_Solution[[#This Row],[จำนวนชิ้น]]</f>
        <v>200</v>
      </c>
      <c r="J283" t="str">
        <f>IF(LEFT(VLOOKUP(MiniProject_Solution[[#This Row],[ผู้ขาย]],'Sales-Bio'!A:C,3,FALSE),3)="นาย","M","F")</f>
        <v>F</v>
      </c>
      <c r="K283" t="str">
        <f>VLOOKUP(TRIM(MiniProject_Solution[[#This Row],[ลูกค้า]]),'Customer-Country'!B:C,2,FALSE)</f>
        <v>เวียดนาม</v>
      </c>
      <c r="L283">
        <f>VLOOKUP(MiniProject_Solution[[#This Row],[สินค้า]],'product cost'!A:B,2,FALSE)*MiniProject_Solution[[#This Row],[จำนวนชิ้น]]</f>
        <v>100</v>
      </c>
      <c r="M283">
        <f>MiniProject_Solution[[#This Row],[ยอดขาย]]-MiniProject_Solution[[#This Row],[ต้นทุน]]</f>
        <v>100</v>
      </c>
      <c r="N283">
        <f>MONTH(MiniProject_Solution[[#This Row],[วันที่]])</f>
        <v>4</v>
      </c>
      <c r="O283">
        <f>YEAR(MiniProject_Solution[[#This Row],[วันที่]])</f>
        <v>2019</v>
      </c>
      <c r="P283">
        <f>VLOOKUP(MiniProject_Solution[[#This Row],[ยอดขาย]],'Commission-solution'!$A$2:$C$6,3,TRUE)*MiniProject_Solution[[#This Row],[ยอดขาย]]</f>
        <v>6</v>
      </c>
      <c r="Q283" s="86" t="b">
        <f>WEEKDAY(MiniProject_Solution[[#This Row],[วันที่]],2)&gt;5</f>
        <v>0</v>
      </c>
    </row>
    <row r="284" spans="1:17">
      <c r="A284" t="s">
        <v>609</v>
      </c>
      <c r="B284" s="3">
        <v>43580</v>
      </c>
      <c r="C284" t="s">
        <v>72</v>
      </c>
      <c r="D284" t="s">
        <v>57</v>
      </c>
      <c r="E284" t="s">
        <v>62</v>
      </c>
      <c r="F284">
        <v>90</v>
      </c>
      <c r="G284">
        <v>3</v>
      </c>
      <c r="H284" t="s">
        <v>63</v>
      </c>
      <c r="I284">
        <f>MiniProject_Solution[[#This Row],[ราคาต่อชิ้น]]*MiniProject_Solution[[#This Row],[จำนวนชิ้น]]</f>
        <v>270</v>
      </c>
      <c r="J284" t="str">
        <f>IF(LEFT(VLOOKUP(MiniProject_Solution[[#This Row],[ผู้ขาย]],'Sales-Bio'!A:C,3,FALSE),3)="นาย","M","F")</f>
        <v>F</v>
      </c>
      <c r="K284" t="str">
        <f>VLOOKUP(TRIM(MiniProject_Solution[[#This Row],[ลูกค้า]]),'Customer-Country'!B:C,2,FALSE)</f>
        <v>เวียดนาม</v>
      </c>
      <c r="L284">
        <f>VLOOKUP(MiniProject_Solution[[#This Row],[สินค้า]],'product cost'!A:B,2,FALSE)*MiniProject_Solution[[#This Row],[จำนวนชิ้น]]</f>
        <v>60</v>
      </c>
      <c r="M284">
        <f>MiniProject_Solution[[#This Row],[ยอดขาย]]-MiniProject_Solution[[#This Row],[ต้นทุน]]</f>
        <v>210</v>
      </c>
      <c r="N284">
        <f>MONTH(MiniProject_Solution[[#This Row],[วันที่]])</f>
        <v>4</v>
      </c>
      <c r="O284">
        <f>YEAR(MiniProject_Solution[[#This Row],[วันที่]])</f>
        <v>2019</v>
      </c>
      <c r="P284">
        <f>VLOOKUP(MiniProject_Solution[[#This Row],[ยอดขาย]],'Commission-solution'!$A$2:$C$6,3,TRUE)*MiniProject_Solution[[#This Row],[ยอดขาย]]</f>
        <v>8.1</v>
      </c>
      <c r="Q284" s="86" t="b">
        <f>WEEKDAY(MiniProject_Solution[[#This Row],[วันที่]],2)&gt;5</f>
        <v>0</v>
      </c>
    </row>
    <row r="285" spans="1:17">
      <c r="A285" t="s">
        <v>610</v>
      </c>
      <c r="B285" s="3">
        <v>43584</v>
      </c>
      <c r="C285" t="s">
        <v>71</v>
      </c>
      <c r="D285" t="s">
        <v>61</v>
      </c>
      <c r="E285" t="s">
        <v>76</v>
      </c>
      <c r="F285">
        <v>250</v>
      </c>
      <c r="G285">
        <v>2</v>
      </c>
      <c r="H285" t="s">
        <v>63</v>
      </c>
      <c r="I285">
        <f>MiniProject_Solution[[#This Row],[ราคาต่อชิ้น]]*MiniProject_Solution[[#This Row],[จำนวนชิ้น]]</f>
        <v>500</v>
      </c>
      <c r="J285" t="str">
        <f>IF(LEFT(VLOOKUP(MiniProject_Solution[[#This Row],[ผู้ขาย]],'Sales-Bio'!A:C,3,FALSE),3)="นาย","M","F")</f>
        <v>M</v>
      </c>
      <c r="K285" t="str">
        <f>VLOOKUP(TRIM(MiniProject_Solution[[#This Row],[ลูกค้า]]),'Customer-Country'!B:C,2,FALSE)</f>
        <v>ไทย</v>
      </c>
      <c r="L285">
        <f>VLOOKUP(MiniProject_Solution[[#This Row],[สินค้า]],'product cost'!A:B,2,FALSE)*MiniProject_Solution[[#This Row],[จำนวนชิ้น]]</f>
        <v>200</v>
      </c>
      <c r="M285">
        <f>MiniProject_Solution[[#This Row],[ยอดขาย]]-MiniProject_Solution[[#This Row],[ต้นทุน]]</f>
        <v>300</v>
      </c>
      <c r="N285">
        <f>MONTH(MiniProject_Solution[[#This Row],[วันที่]])</f>
        <v>4</v>
      </c>
      <c r="O285">
        <f>YEAR(MiniProject_Solution[[#This Row],[วันที่]])</f>
        <v>2019</v>
      </c>
      <c r="P285">
        <f>VLOOKUP(MiniProject_Solution[[#This Row],[ยอดขาย]],'Commission-solution'!$A$2:$C$6,3,TRUE)*MiniProject_Solution[[#This Row],[ยอดขาย]]</f>
        <v>25</v>
      </c>
      <c r="Q285" s="86" t="b">
        <f>WEEKDAY(MiniProject_Solution[[#This Row],[วันที่]],2)&gt;5</f>
        <v>0</v>
      </c>
    </row>
    <row r="286" spans="1:17">
      <c r="A286" t="s">
        <v>611</v>
      </c>
      <c r="B286" s="3">
        <v>43585</v>
      </c>
      <c r="C286" t="s">
        <v>60</v>
      </c>
      <c r="D286" t="s">
        <v>57</v>
      </c>
      <c r="E286" t="s">
        <v>58</v>
      </c>
      <c r="F286">
        <v>499</v>
      </c>
      <c r="G286">
        <v>2</v>
      </c>
      <c r="H286" t="s">
        <v>63</v>
      </c>
      <c r="I286">
        <f>MiniProject_Solution[[#This Row],[ราคาต่อชิ้น]]*MiniProject_Solution[[#This Row],[จำนวนชิ้น]]</f>
        <v>998</v>
      </c>
      <c r="J286" t="str">
        <f>IF(LEFT(VLOOKUP(MiniProject_Solution[[#This Row],[ผู้ขาย]],'Sales-Bio'!A:C,3,FALSE),3)="นาย","M","F")</f>
        <v>F</v>
      </c>
      <c r="K286" t="str">
        <f>VLOOKUP(TRIM(MiniProject_Solution[[#This Row],[ลูกค้า]]),'Customer-Country'!B:C,2,FALSE)</f>
        <v>เวียดนาม</v>
      </c>
      <c r="L286">
        <f>VLOOKUP(MiniProject_Solution[[#This Row],[สินค้า]],'product cost'!A:B,2,FALSE)*MiniProject_Solution[[#This Row],[จำนวนชิ้น]]</f>
        <v>400</v>
      </c>
      <c r="M286">
        <f>MiniProject_Solution[[#This Row],[ยอดขาย]]-MiniProject_Solution[[#This Row],[ต้นทุน]]</f>
        <v>598</v>
      </c>
      <c r="N286">
        <f>MONTH(MiniProject_Solution[[#This Row],[วันที่]])</f>
        <v>4</v>
      </c>
      <c r="O286">
        <f>YEAR(MiniProject_Solution[[#This Row],[วันที่]])</f>
        <v>2019</v>
      </c>
      <c r="P286">
        <f>VLOOKUP(MiniProject_Solution[[#This Row],[ยอดขาย]],'Commission-solution'!$A$2:$C$6,3,TRUE)*MiniProject_Solution[[#This Row],[ยอดขาย]]</f>
        <v>69.860000000000014</v>
      </c>
      <c r="Q286" s="86" t="b">
        <f>WEEKDAY(MiniProject_Solution[[#This Row],[วันที่]],2)&gt;5</f>
        <v>0</v>
      </c>
    </row>
    <row r="287" spans="1:17">
      <c r="A287" t="s">
        <v>612</v>
      </c>
      <c r="B287" s="3">
        <v>43586</v>
      </c>
      <c r="C287" t="s">
        <v>66</v>
      </c>
      <c r="D287" t="s">
        <v>67</v>
      </c>
      <c r="E287" t="s">
        <v>62</v>
      </c>
      <c r="F287">
        <v>90</v>
      </c>
      <c r="G287">
        <v>2</v>
      </c>
      <c r="H287" t="s">
        <v>59</v>
      </c>
      <c r="I287">
        <f>MiniProject_Solution[[#This Row],[ราคาต่อชิ้น]]*MiniProject_Solution[[#This Row],[จำนวนชิ้น]]</f>
        <v>180</v>
      </c>
      <c r="J287" t="str">
        <f>IF(LEFT(VLOOKUP(MiniProject_Solution[[#This Row],[ผู้ขาย]],'Sales-Bio'!A:C,3,FALSE),3)="นาย","M","F")</f>
        <v>F</v>
      </c>
      <c r="K287" t="str">
        <f>VLOOKUP(TRIM(MiniProject_Solution[[#This Row],[ลูกค้า]]),'Customer-Country'!B:C,2,FALSE)</f>
        <v>ไทย</v>
      </c>
      <c r="L287">
        <f>VLOOKUP(MiniProject_Solution[[#This Row],[สินค้า]],'product cost'!A:B,2,FALSE)*MiniProject_Solution[[#This Row],[จำนวนชิ้น]]</f>
        <v>40</v>
      </c>
      <c r="M287">
        <f>MiniProject_Solution[[#This Row],[ยอดขาย]]-MiniProject_Solution[[#This Row],[ต้นทุน]]</f>
        <v>140</v>
      </c>
      <c r="N287">
        <f>MONTH(MiniProject_Solution[[#This Row],[วันที่]])</f>
        <v>5</v>
      </c>
      <c r="O287">
        <f>YEAR(MiniProject_Solution[[#This Row],[วันที่]])</f>
        <v>2019</v>
      </c>
      <c r="P287">
        <f>VLOOKUP(MiniProject_Solution[[#This Row],[ยอดขาย]],'Commission-solution'!$A$2:$C$6,3,TRUE)*MiniProject_Solution[[#This Row],[ยอดขาย]]</f>
        <v>0</v>
      </c>
      <c r="Q287" s="86" t="b">
        <f>WEEKDAY(MiniProject_Solution[[#This Row],[วันที่]],2)&gt;5</f>
        <v>0</v>
      </c>
    </row>
    <row r="288" spans="1:17">
      <c r="A288" t="s">
        <v>613</v>
      </c>
      <c r="B288" s="3">
        <v>43586</v>
      </c>
      <c r="C288" t="s">
        <v>66</v>
      </c>
      <c r="D288" t="s">
        <v>61</v>
      </c>
      <c r="E288" t="s">
        <v>76</v>
      </c>
      <c r="F288">
        <v>250</v>
      </c>
      <c r="G288">
        <v>2</v>
      </c>
      <c r="H288" t="s">
        <v>63</v>
      </c>
      <c r="I288">
        <f>MiniProject_Solution[[#This Row],[ราคาต่อชิ้น]]*MiniProject_Solution[[#This Row],[จำนวนชิ้น]]</f>
        <v>500</v>
      </c>
      <c r="J288" t="str">
        <f>IF(LEFT(VLOOKUP(MiniProject_Solution[[#This Row],[ผู้ขาย]],'Sales-Bio'!A:C,3,FALSE),3)="นาย","M","F")</f>
        <v>M</v>
      </c>
      <c r="K288" t="str">
        <f>VLOOKUP(TRIM(MiniProject_Solution[[#This Row],[ลูกค้า]]),'Customer-Country'!B:C,2,FALSE)</f>
        <v>ไทย</v>
      </c>
      <c r="L288">
        <f>VLOOKUP(MiniProject_Solution[[#This Row],[สินค้า]],'product cost'!A:B,2,FALSE)*MiniProject_Solution[[#This Row],[จำนวนชิ้น]]</f>
        <v>200</v>
      </c>
      <c r="M288">
        <f>MiniProject_Solution[[#This Row],[ยอดขาย]]-MiniProject_Solution[[#This Row],[ต้นทุน]]</f>
        <v>300</v>
      </c>
      <c r="N288">
        <f>MONTH(MiniProject_Solution[[#This Row],[วันที่]])</f>
        <v>5</v>
      </c>
      <c r="O288">
        <f>YEAR(MiniProject_Solution[[#This Row],[วันที่]])</f>
        <v>2019</v>
      </c>
      <c r="P288">
        <f>VLOOKUP(MiniProject_Solution[[#This Row],[ยอดขาย]],'Commission-solution'!$A$2:$C$6,3,TRUE)*MiniProject_Solution[[#This Row],[ยอดขาย]]</f>
        <v>25</v>
      </c>
      <c r="Q288" s="86" t="b">
        <f>WEEKDAY(MiniProject_Solution[[#This Row],[วันที่]],2)&gt;5</f>
        <v>0</v>
      </c>
    </row>
    <row r="289" spans="1:17">
      <c r="A289" t="s">
        <v>614</v>
      </c>
      <c r="B289" s="3">
        <v>43589</v>
      </c>
      <c r="C289" t="s">
        <v>73</v>
      </c>
      <c r="D289" t="s">
        <v>67</v>
      </c>
      <c r="E289" t="s">
        <v>62</v>
      </c>
      <c r="F289">
        <v>90</v>
      </c>
      <c r="G289">
        <v>4</v>
      </c>
      <c r="H289" t="s">
        <v>59</v>
      </c>
      <c r="I289">
        <f>MiniProject_Solution[[#This Row],[ราคาต่อชิ้น]]*MiniProject_Solution[[#This Row],[จำนวนชิ้น]]</f>
        <v>360</v>
      </c>
      <c r="J289" t="str">
        <f>IF(LEFT(VLOOKUP(MiniProject_Solution[[#This Row],[ผู้ขาย]],'Sales-Bio'!A:C,3,FALSE),3)="นาย","M","F")</f>
        <v>F</v>
      </c>
      <c r="K289" t="str">
        <f>VLOOKUP(TRIM(MiniProject_Solution[[#This Row],[ลูกค้า]]),'Customer-Country'!B:C,2,FALSE)</f>
        <v>พม่า</v>
      </c>
      <c r="L289">
        <f>VLOOKUP(MiniProject_Solution[[#This Row],[สินค้า]],'product cost'!A:B,2,FALSE)*MiniProject_Solution[[#This Row],[จำนวนชิ้น]]</f>
        <v>80</v>
      </c>
      <c r="M289">
        <f>MiniProject_Solution[[#This Row],[ยอดขาย]]-MiniProject_Solution[[#This Row],[ต้นทุน]]</f>
        <v>280</v>
      </c>
      <c r="N289">
        <f>MONTH(MiniProject_Solution[[#This Row],[วันที่]])</f>
        <v>5</v>
      </c>
      <c r="O289">
        <f>YEAR(MiniProject_Solution[[#This Row],[วันที่]])</f>
        <v>2019</v>
      </c>
      <c r="P289">
        <f>VLOOKUP(MiniProject_Solution[[#This Row],[ยอดขาย]],'Commission-solution'!$A$2:$C$6,3,TRUE)*MiniProject_Solution[[#This Row],[ยอดขาย]]</f>
        <v>10.799999999999999</v>
      </c>
      <c r="Q289" s="86" t="b">
        <f>WEEKDAY(MiniProject_Solution[[#This Row],[วันที่]],2)&gt;5</f>
        <v>1</v>
      </c>
    </row>
    <row r="290" spans="1:17">
      <c r="A290" t="s">
        <v>615</v>
      </c>
      <c r="B290" s="3">
        <v>43591</v>
      </c>
      <c r="C290" t="s">
        <v>60</v>
      </c>
      <c r="D290" t="s">
        <v>57</v>
      </c>
      <c r="E290" t="s">
        <v>58</v>
      </c>
      <c r="F290">
        <v>499</v>
      </c>
      <c r="G290">
        <v>2</v>
      </c>
      <c r="H290" t="s">
        <v>63</v>
      </c>
      <c r="I290">
        <f>MiniProject_Solution[[#This Row],[ราคาต่อชิ้น]]*MiniProject_Solution[[#This Row],[จำนวนชิ้น]]</f>
        <v>998</v>
      </c>
      <c r="J290" t="str">
        <f>IF(LEFT(VLOOKUP(MiniProject_Solution[[#This Row],[ผู้ขาย]],'Sales-Bio'!A:C,3,FALSE),3)="นาย","M","F")</f>
        <v>F</v>
      </c>
      <c r="K290" t="str">
        <f>VLOOKUP(TRIM(MiniProject_Solution[[#This Row],[ลูกค้า]]),'Customer-Country'!B:C,2,FALSE)</f>
        <v>เวียดนาม</v>
      </c>
      <c r="L290">
        <f>VLOOKUP(MiniProject_Solution[[#This Row],[สินค้า]],'product cost'!A:B,2,FALSE)*MiniProject_Solution[[#This Row],[จำนวนชิ้น]]</f>
        <v>400</v>
      </c>
      <c r="M290">
        <f>MiniProject_Solution[[#This Row],[ยอดขาย]]-MiniProject_Solution[[#This Row],[ต้นทุน]]</f>
        <v>598</v>
      </c>
      <c r="N290">
        <f>MONTH(MiniProject_Solution[[#This Row],[วันที่]])</f>
        <v>5</v>
      </c>
      <c r="O290">
        <f>YEAR(MiniProject_Solution[[#This Row],[วันที่]])</f>
        <v>2019</v>
      </c>
      <c r="P290">
        <f>VLOOKUP(MiniProject_Solution[[#This Row],[ยอดขาย]],'Commission-solution'!$A$2:$C$6,3,TRUE)*MiniProject_Solution[[#This Row],[ยอดขาย]]</f>
        <v>69.860000000000014</v>
      </c>
      <c r="Q290" s="86" t="b">
        <f>WEEKDAY(MiniProject_Solution[[#This Row],[วันที่]],2)&gt;5</f>
        <v>0</v>
      </c>
    </row>
    <row r="291" spans="1:17">
      <c r="A291" t="s">
        <v>616</v>
      </c>
      <c r="B291" s="3">
        <v>43592</v>
      </c>
      <c r="C291" t="s">
        <v>78</v>
      </c>
      <c r="D291" t="s">
        <v>69</v>
      </c>
      <c r="E291" t="s">
        <v>62</v>
      </c>
      <c r="F291">
        <v>40</v>
      </c>
      <c r="G291">
        <v>6</v>
      </c>
      <c r="H291" t="s">
        <v>59</v>
      </c>
      <c r="I291">
        <f>MiniProject_Solution[[#This Row],[ราคาต่อชิ้น]]*MiniProject_Solution[[#This Row],[จำนวนชิ้น]]</f>
        <v>240</v>
      </c>
      <c r="J291" t="str">
        <f>IF(LEFT(VLOOKUP(MiniProject_Solution[[#This Row],[ผู้ขาย]],'Sales-Bio'!A:C,3,FALSE),3)="นาย","M","F")</f>
        <v>M</v>
      </c>
      <c r="K291" t="str">
        <f>VLOOKUP(TRIM(MiniProject_Solution[[#This Row],[ลูกค้า]]),'Customer-Country'!B:C,2,FALSE)</f>
        <v>พม่า</v>
      </c>
      <c r="L291">
        <f>VLOOKUP(MiniProject_Solution[[#This Row],[สินค้า]],'product cost'!A:B,2,FALSE)*MiniProject_Solution[[#This Row],[จำนวนชิ้น]]</f>
        <v>120</v>
      </c>
      <c r="M291">
        <f>MiniProject_Solution[[#This Row],[ยอดขาย]]-MiniProject_Solution[[#This Row],[ต้นทุน]]</f>
        <v>120</v>
      </c>
      <c r="N291">
        <f>MONTH(MiniProject_Solution[[#This Row],[วันที่]])</f>
        <v>5</v>
      </c>
      <c r="O291">
        <f>YEAR(MiniProject_Solution[[#This Row],[วันที่]])</f>
        <v>2019</v>
      </c>
      <c r="P291">
        <f>VLOOKUP(MiniProject_Solution[[#This Row],[ยอดขาย]],'Commission-solution'!$A$2:$C$6,3,TRUE)*MiniProject_Solution[[#This Row],[ยอดขาย]]</f>
        <v>7.1999999999999993</v>
      </c>
      <c r="Q291" s="86" t="b">
        <f>WEEKDAY(MiniProject_Solution[[#This Row],[วันที่]],2)&gt;5</f>
        <v>0</v>
      </c>
    </row>
    <row r="292" spans="1:17">
      <c r="A292" t="s">
        <v>617</v>
      </c>
      <c r="B292" s="3">
        <v>43592</v>
      </c>
      <c r="C292" t="s">
        <v>70</v>
      </c>
      <c r="D292" t="s">
        <v>67</v>
      </c>
      <c r="E292" t="s">
        <v>58</v>
      </c>
      <c r="F292">
        <v>499</v>
      </c>
      <c r="G292">
        <v>1</v>
      </c>
      <c r="H292" t="s">
        <v>63</v>
      </c>
      <c r="I292">
        <f>MiniProject_Solution[[#This Row],[ราคาต่อชิ้น]]*MiniProject_Solution[[#This Row],[จำนวนชิ้น]]</f>
        <v>499</v>
      </c>
      <c r="J292" t="str">
        <f>IF(LEFT(VLOOKUP(MiniProject_Solution[[#This Row],[ผู้ขาย]],'Sales-Bio'!A:C,3,FALSE),3)="นาย","M","F")</f>
        <v>F</v>
      </c>
      <c r="K292" t="str">
        <f>VLOOKUP(TRIM(MiniProject_Solution[[#This Row],[ลูกค้า]]),'Customer-Country'!B:C,2,FALSE)</f>
        <v>ไทย</v>
      </c>
      <c r="L292">
        <f>VLOOKUP(MiniProject_Solution[[#This Row],[สินค้า]],'product cost'!A:B,2,FALSE)*MiniProject_Solution[[#This Row],[จำนวนชิ้น]]</f>
        <v>200</v>
      </c>
      <c r="M292">
        <f>MiniProject_Solution[[#This Row],[ยอดขาย]]-MiniProject_Solution[[#This Row],[ต้นทุน]]</f>
        <v>299</v>
      </c>
      <c r="N292">
        <f>MONTH(MiniProject_Solution[[#This Row],[วันที่]])</f>
        <v>5</v>
      </c>
      <c r="O292">
        <f>YEAR(MiniProject_Solution[[#This Row],[วันที่]])</f>
        <v>2019</v>
      </c>
      <c r="P292">
        <f>VLOOKUP(MiniProject_Solution[[#This Row],[ยอดขาย]],'Commission-solution'!$A$2:$C$6,3,TRUE)*MiniProject_Solution[[#This Row],[ยอดขาย]]</f>
        <v>24.950000000000003</v>
      </c>
      <c r="Q292" s="86" t="b">
        <f>WEEKDAY(MiniProject_Solution[[#This Row],[วันที่]],2)&gt;5</f>
        <v>0</v>
      </c>
    </row>
    <row r="293" spans="1:17">
      <c r="A293" t="s">
        <v>618</v>
      </c>
      <c r="B293" s="3">
        <v>43593</v>
      </c>
      <c r="C293" t="s">
        <v>74</v>
      </c>
      <c r="D293" t="s">
        <v>57</v>
      </c>
      <c r="E293" t="s">
        <v>62</v>
      </c>
      <c r="F293">
        <v>40</v>
      </c>
      <c r="G293">
        <v>1</v>
      </c>
      <c r="H293" t="s">
        <v>59</v>
      </c>
      <c r="I293">
        <f>MiniProject_Solution[[#This Row],[ราคาต่อชิ้น]]*MiniProject_Solution[[#This Row],[จำนวนชิ้น]]</f>
        <v>40</v>
      </c>
      <c r="J293" t="str">
        <f>IF(LEFT(VLOOKUP(MiniProject_Solution[[#This Row],[ผู้ขาย]],'Sales-Bio'!A:C,3,FALSE),3)="นาย","M","F")</f>
        <v>F</v>
      </c>
      <c r="K293" t="str">
        <f>VLOOKUP(TRIM(MiniProject_Solution[[#This Row],[ลูกค้า]]),'Customer-Country'!B:C,2,FALSE)</f>
        <v>มาเลเซีย</v>
      </c>
      <c r="L293">
        <f>VLOOKUP(MiniProject_Solution[[#This Row],[สินค้า]],'product cost'!A:B,2,FALSE)*MiniProject_Solution[[#This Row],[จำนวนชิ้น]]</f>
        <v>20</v>
      </c>
      <c r="M293">
        <f>MiniProject_Solution[[#This Row],[ยอดขาย]]-MiniProject_Solution[[#This Row],[ต้นทุน]]</f>
        <v>20</v>
      </c>
      <c r="N293">
        <f>MONTH(MiniProject_Solution[[#This Row],[วันที่]])</f>
        <v>5</v>
      </c>
      <c r="O293">
        <f>YEAR(MiniProject_Solution[[#This Row],[วันที่]])</f>
        <v>2019</v>
      </c>
      <c r="P293">
        <f>VLOOKUP(MiniProject_Solution[[#This Row],[ยอดขาย]],'Commission-solution'!$A$2:$C$6,3,TRUE)*MiniProject_Solution[[#This Row],[ยอดขาย]]</f>
        <v>0</v>
      </c>
      <c r="Q293" s="86" t="b">
        <f>WEEKDAY(MiniProject_Solution[[#This Row],[วันที่]],2)&gt;5</f>
        <v>0</v>
      </c>
    </row>
    <row r="294" spans="1:17">
      <c r="A294" t="s">
        <v>619</v>
      </c>
      <c r="B294" s="3">
        <v>43600</v>
      </c>
      <c r="C294" t="s">
        <v>70</v>
      </c>
      <c r="D294" t="s">
        <v>67</v>
      </c>
      <c r="E294" t="s">
        <v>58</v>
      </c>
      <c r="F294">
        <v>499</v>
      </c>
      <c r="G294">
        <v>2</v>
      </c>
      <c r="H294" t="s">
        <v>59</v>
      </c>
      <c r="I294">
        <f>MiniProject_Solution[[#This Row],[ราคาต่อชิ้น]]*MiniProject_Solution[[#This Row],[จำนวนชิ้น]]</f>
        <v>998</v>
      </c>
      <c r="J294" t="str">
        <f>IF(LEFT(VLOOKUP(MiniProject_Solution[[#This Row],[ผู้ขาย]],'Sales-Bio'!A:C,3,FALSE),3)="นาย","M","F")</f>
        <v>F</v>
      </c>
      <c r="K294" t="str">
        <f>VLOOKUP(TRIM(MiniProject_Solution[[#This Row],[ลูกค้า]]),'Customer-Country'!B:C,2,FALSE)</f>
        <v>ไทย</v>
      </c>
      <c r="L294">
        <f>VLOOKUP(MiniProject_Solution[[#This Row],[สินค้า]],'product cost'!A:B,2,FALSE)*MiniProject_Solution[[#This Row],[จำนวนชิ้น]]</f>
        <v>400</v>
      </c>
      <c r="M294">
        <f>MiniProject_Solution[[#This Row],[ยอดขาย]]-MiniProject_Solution[[#This Row],[ต้นทุน]]</f>
        <v>598</v>
      </c>
      <c r="N294">
        <f>MONTH(MiniProject_Solution[[#This Row],[วันที่]])</f>
        <v>5</v>
      </c>
      <c r="O294">
        <f>YEAR(MiniProject_Solution[[#This Row],[วันที่]])</f>
        <v>2019</v>
      </c>
      <c r="P294">
        <f>VLOOKUP(MiniProject_Solution[[#This Row],[ยอดขาย]],'Commission-solution'!$A$2:$C$6,3,TRUE)*MiniProject_Solution[[#This Row],[ยอดขาย]]</f>
        <v>69.860000000000014</v>
      </c>
      <c r="Q294" s="86" t="b">
        <f>WEEKDAY(MiniProject_Solution[[#This Row],[วันที่]],2)&gt;5</f>
        <v>0</v>
      </c>
    </row>
    <row r="295" spans="1:17">
      <c r="A295" t="s">
        <v>620</v>
      </c>
      <c r="B295" s="3">
        <v>43601</v>
      </c>
      <c r="C295" t="s">
        <v>75</v>
      </c>
      <c r="D295" t="s">
        <v>57</v>
      </c>
      <c r="E295" t="s">
        <v>14</v>
      </c>
      <c r="F295">
        <v>250</v>
      </c>
      <c r="G295">
        <v>1</v>
      </c>
      <c r="H295" t="s">
        <v>59</v>
      </c>
      <c r="I295">
        <f>MiniProject_Solution[[#This Row],[ราคาต่อชิ้น]]*MiniProject_Solution[[#This Row],[จำนวนชิ้น]]</f>
        <v>250</v>
      </c>
      <c r="J295" t="str">
        <f>IF(LEFT(VLOOKUP(MiniProject_Solution[[#This Row],[ผู้ขาย]],'Sales-Bio'!A:C,3,FALSE),3)="นาย","M","F")</f>
        <v>F</v>
      </c>
      <c r="K295" t="str">
        <f>VLOOKUP(TRIM(MiniProject_Solution[[#This Row],[ลูกค้า]]),'Customer-Country'!B:C,2,FALSE)</f>
        <v>ไทย</v>
      </c>
      <c r="L295">
        <f>VLOOKUP(MiniProject_Solution[[#This Row],[สินค้า]],'product cost'!A:B,2,FALSE)*MiniProject_Solution[[#This Row],[จำนวนชิ้น]]</f>
        <v>150</v>
      </c>
      <c r="M295">
        <f>MiniProject_Solution[[#This Row],[ยอดขาย]]-MiniProject_Solution[[#This Row],[ต้นทุน]]</f>
        <v>100</v>
      </c>
      <c r="N295">
        <f>MONTH(MiniProject_Solution[[#This Row],[วันที่]])</f>
        <v>5</v>
      </c>
      <c r="O295">
        <f>YEAR(MiniProject_Solution[[#This Row],[วันที่]])</f>
        <v>2019</v>
      </c>
      <c r="P295">
        <f>VLOOKUP(MiniProject_Solution[[#This Row],[ยอดขาย]],'Commission-solution'!$A$2:$C$6,3,TRUE)*MiniProject_Solution[[#This Row],[ยอดขาย]]</f>
        <v>7.5</v>
      </c>
      <c r="Q295" s="86" t="b">
        <f>WEEKDAY(MiniProject_Solution[[#This Row],[วันที่]],2)&gt;5</f>
        <v>0</v>
      </c>
    </row>
    <row r="296" spans="1:17">
      <c r="A296" t="s">
        <v>621</v>
      </c>
      <c r="B296" s="3">
        <v>43602</v>
      </c>
      <c r="C296" t="s">
        <v>72</v>
      </c>
      <c r="D296" t="s">
        <v>67</v>
      </c>
      <c r="E296" t="s">
        <v>14</v>
      </c>
      <c r="F296">
        <v>250</v>
      </c>
      <c r="G296">
        <v>2</v>
      </c>
      <c r="H296" t="s">
        <v>59</v>
      </c>
      <c r="I296">
        <f>MiniProject_Solution[[#This Row],[ราคาต่อชิ้น]]*MiniProject_Solution[[#This Row],[จำนวนชิ้น]]</f>
        <v>500</v>
      </c>
      <c r="J296" t="str">
        <f>IF(LEFT(VLOOKUP(MiniProject_Solution[[#This Row],[ผู้ขาย]],'Sales-Bio'!A:C,3,FALSE),3)="นาย","M","F")</f>
        <v>F</v>
      </c>
      <c r="K296" t="str">
        <f>VLOOKUP(TRIM(MiniProject_Solution[[#This Row],[ลูกค้า]]),'Customer-Country'!B:C,2,FALSE)</f>
        <v>เวียดนาม</v>
      </c>
      <c r="L296">
        <f>VLOOKUP(MiniProject_Solution[[#This Row],[สินค้า]],'product cost'!A:B,2,FALSE)*MiniProject_Solution[[#This Row],[จำนวนชิ้น]]</f>
        <v>300</v>
      </c>
      <c r="M296">
        <f>MiniProject_Solution[[#This Row],[ยอดขาย]]-MiniProject_Solution[[#This Row],[ต้นทุน]]</f>
        <v>200</v>
      </c>
      <c r="N296">
        <f>MONTH(MiniProject_Solution[[#This Row],[วันที่]])</f>
        <v>5</v>
      </c>
      <c r="O296">
        <f>YEAR(MiniProject_Solution[[#This Row],[วันที่]])</f>
        <v>2019</v>
      </c>
      <c r="P296">
        <f>VLOOKUP(MiniProject_Solution[[#This Row],[ยอดขาย]],'Commission-solution'!$A$2:$C$6,3,TRUE)*MiniProject_Solution[[#This Row],[ยอดขาย]]</f>
        <v>25</v>
      </c>
      <c r="Q296" s="86" t="b">
        <f>WEEKDAY(MiniProject_Solution[[#This Row],[วันที่]],2)&gt;5</f>
        <v>0</v>
      </c>
    </row>
    <row r="297" spans="1:17">
      <c r="A297" t="s">
        <v>622</v>
      </c>
      <c r="B297" s="3">
        <v>43602</v>
      </c>
      <c r="C297" t="s">
        <v>70</v>
      </c>
      <c r="D297" t="s">
        <v>61</v>
      </c>
      <c r="E297" t="s">
        <v>76</v>
      </c>
      <c r="F297">
        <v>190</v>
      </c>
      <c r="G297">
        <v>3</v>
      </c>
      <c r="H297" t="s">
        <v>63</v>
      </c>
      <c r="I297">
        <f>MiniProject_Solution[[#This Row],[ราคาต่อชิ้น]]*MiniProject_Solution[[#This Row],[จำนวนชิ้น]]</f>
        <v>570</v>
      </c>
      <c r="J297" t="str">
        <f>IF(LEFT(VLOOKUP(MiniProject_Solution[[#This Row],[ผู้ขาย]],'Sales-Bio'!A:C,3,FALSE),3)="นาย","M","F")</f>
        <v>M</v>
      </c>
      <c r="K297" t="str">
        <f>VLOOKUP(TRIM(MiniProject_Solution[[#This Row],[ลูกค้า]]),'Customer-Country'!B:C,2,FALSE)</f>
        <v>ไทย</v>
      </c>
      <c r="L297">
        <f>VLOOKUP(MiniProject_Solution[[#This Row],[สินค้า]],'product cost'!A:B,2,FALSE)*MiniProject_Solution[[#This Row],[จำนวนชิ้น]]</f>
        <v>300</v>
      </c>
      <c r="M297">
        <f>MiniProject_Solution[[#This Row],[ยอดขาย]]-MiniProject_Solution[[#This Row],[ต้นทุน]]</f>
        <v>270</v>
      </c>
      <c r="N297">
        <f>MONTH(MiniProject_Solution[[#This Row],[วันที่]])</f>
        <v>5</v>
      </c>
      <c r="O297">
        <f>YEAR(MiniProject_Solution[[#This Row],[วันที่]])</f>
        <v>2019</v>
      </c>
      <c r="P297">
        <f>VLOOKUP(MiniProject_Solution[[#This Row],[ยอดขาย]],'Commission-solution'!$A$2:$C$6,3,TRUE)*MiniProject_Solution[[#This Row],[ยอดขาย]]</f>
        <v>28.5</v>
      </c>
      <c r="Q297" s="86" t="b">
        <f>WEEKDAY(MiniProject_Solution[[#This Row],[วันที่]],2)&gt;5</f>
        <v>0</v>
      </c>
    </row>
    <row r="298" spans="1:17">
      <c r="A298" t="s">
        <v>623</v>
      </c>
      <c r="B298" s="3">
        <v>43603</v>
      </c>
      <c r="C298" t="s">
        <v>64</v>
      </c>
      <c r="D298" t="s">
        <v>57</v>
      </c>
      <c r="E298" t="s">
        <v>14</v>
      </c>
      <c r="F298">
        <v>250</v>
      </c>
      <c r="G298">
        <v>1</v>
      </c>
      <c r="H298" t="s">
        <v>63</v>
      </c>
      <c r="I298">
        <f>MiniProject_Solution[[#This Row],[ราคาต่อชิ้น]]*MiniProject_Solution[[#This Row],[จำนวนชิ้น]]</f>
        <v>250</v>
      </c>
      <c r="J298" t="str">
        <f>IF(LEFT(VLOOKUP(MiniProject_Solution[[#This Row],[ผู้ขาย]],'Sales-Bio'!A:C,3,FALSE),3)="นาย","M","F")</f>
        <v>F</v>
      </c>
      <c r="K298" t="str">
        <f>VLOOKUP(TRIM(MiniProject_Solution[[#This Row],[ลูกค้า]]),'Customer-Country'!B:C,2,FALSE)</f>
        <v>ไทย</v>
      </c>
      <c r="L298">
        <f>VLOOKUP(MiniProject_Solution[[#This Row],[สินค้า]],'product cost'!A:B,2,FALSE)*MiniProject_Solution[[#This Row],[จำนวนชิ้น]]</f>
        <v>150</v>
      </c>
      <c r="M298">
        <f>MiniProject_Solution[[#This Row],[ยอดขาย]]-MiniProject_Solution[[#This Row],[ต้นทุน]]</f>
        <v>100</v>
      </c>
      <c r="N298">
        <f>MONTH(MiniProject_Solution[[#This Row],[วันที่]])</f>
        <v>5</v>
      </c>
      <c r="O298">
        <f>YEAR(MiniProject_Solution[[#This Row],[วันที่]])</f>
        <v>2019</v>
      </c>
      <c r="P298">
        <f>VLOOKUP(MiniProject_Solution[[#This Row],[ยอดขาย]],'Commission-solution'!$A$2:$C$6,3,TRUE)*MiniProject_Solution[[#This Row],[ยอดขาย]]</f>
        <v>7.5</v>
      </c>
      <c r="Q298" s="86" t="b">
        <f>WEEKDAY(MiniProject_Solution[[#This Row],[วันที่]],2)&gt;5</f>
        <v>1</v>
      </c>
    </row>
    <row r="299" spans="1:17">
      <c r="A299" t="s">
        <v>624</v>
      </c>
      <c r="B299" s="3">
        <v>43604</v>
      </c>
      <c r="C299" t="s">
        <v>71</v>
      </c>
      <c r="D299" t="s">
        <v>61</v>
      </c>
      <c r="E299" t="s">
        <v>76</v>
      </c>
      <c r="F299">
        <v>190</v>
      </c>
      <c r="G299">
        <v>2</v>
      </c>
      <c r="H299" t="s">
        <v>63</v>
      </c>
      <c r="I299">
        <f>MiniProject_Solution[[#This Row],[ราคาต่อชิ้น]]*MiniProject_Solution[[#This Row],[จำนวนชิ้น]]</f>
        <v>380</v>
      </c>
      <c r="J299" t="str">
        <f>IF(LEFT(VLOOKUP(MiniProject_Solution[[#This Row],[ผู้ขาย]],'Sales-Bio'!A:C,3,FALSE),3)="นาย","M","F")</f>
        <v>M</v>
      </c>
      <c r="K299" t="str">
        <f>VLOOKUP(TRIM(MiniProject_Solution[[#This Row],[ลูกค้า]]),'Customer-Country'!B:C,2,FALSE)</f>
        <v>ไทย</v>
      </c>
      <c r="L299">
        <f>VLOOKUP(MiniProject_Solution[[#This Row],[สินค้า]],'product cost'!A:B,2,FALSE)*MiniProject_Solution[[#This Row],[จำนวนชิ้น]]</f>
        <v>200</v>
      </c>
      <c r="M299">
        <f>MiniProject_Solution[[#This Row],[ยอดขาย]]-MiniProject_Solution[[#This Row],[ต้นทุน]]</f>
        <v>180</v>
      </c>
      <c r="N299">
        <f>MONTH(MiniProject_Solution[[#This Row],[วันที่]])</f>
        <v>5</v>
      </c>
      <c r="O299">
        <f>YEAR(MiniProject_Solution[[#This Row],[วันที่]])</f>
        <v>2019</v>
      </c>
      <c r="P299">
        <f>VLOOKUP(MiniProject_Solution[[#This Row],[ยอดขาย]],'Commission-solution'!$A$2:$C$6,3,TRUE)*MiniProject_Solution[[#This Row],[ยอดขาย]]</f>
        <v>11.4</v>
      </c>
      <c r="Q299" s="86" t="b">
        <f>WEEKDAY(MiniProject_Solution[[#This Row],[วันที่]],2)&gt;5</f>
        <v>1</v>
      </c>
    </row>
    <row r="300" spans="1:17">
      <c r="A300" t="s">
        <v>625</v>
      </c>
      <c r="B300" s="3">
        <v>43604</v>
      </c>
      <c r="C300" t="s">
        <v>73</v>
      </c>
      <c r="D300" t="s">
        <v>67</v>
      </c>
      <c r="E300" t="s">
        <v>62</v>
      </c>
      <c r="F300">
        <v>40</v>
      </c>
      <c r="G300">
        <v>1</v>
      </c>
      <c r="H300" t="s">
        <v>59</v>
      </c>
      <c r="I300">
        <f>MiniProject_Solution[[#This Row],[ราคาต่อชิ้น]]*MiniProject_Solution[[#This Row],[จำนวนชิ้น]]</f>
        <v>40</v>
      </c>
      <c r="J300" t="str">
        <f>IF(LEFT(VLOOKUP(MiniProject_Solution[[#This Row],[ผู้ขาย]],'Sales-Bio'!A:C,3,FALSE),3)="นาย","M","F")</f>
        <v>F</v>
      </c>
      <c r="K300" t="str">
        <f>VLOOKUP(TRIM(MiniProject_Solution[[#This Row],[ลูกค้า]]),'Customer-Country'!B:C,2,FALSE)</f>
        <v>พม่า</v>
      </c>
      <c r="L300">
        <f>VLOOKUP(MiniProject_Solution[[#This Row],[สินค้า]],'product cost'!A:B,2,FALSE)*MiniProject_Solution[[#This Row],[จำนวนชิ้น]]</f>
        <v>20</v>
      </c>
      <c r="M300">
        <f>MiniProject_Solution[[#This Row],[ยอดขาย]]-MiniProject_Solution[[#This Row],[ต้นทุน]]</f>
        <v>20</v>
      </c>
      <c r="N300">
        <f>MONTH(MiniProject_Solution[[#This Row],[วันที่]])</f>
        <v>5</v>
      </c>
      <c r="O300">
        <f>YEAR(MiniProject_Solution[[#This Row],[วันที่]])</f>
        <v>2019</v>
      </c>
      <c r="P300">
        <f>VLOOKUP(MiniProject_Solution[[#This Row],[ยอดขาย]],'Commission-solution'!$A$2:$C$6,3,TRUE)*MiniProject_Solution[[#This Row],[ยอดขาย]]</f>
        <v>0</v>
      </c>
      <c r="Q300" s="86" t="b">
        <f>WEEKDAY(MiniProject_Solution[[#This Row],[วันที่]],2)&gt;5</f>
        <v>1</v>
      </c>
    </row>
    <row r="301" spans="1:17">
      <c r="A301" t="s">
        <v>626</v>
      </c>
      <c r="B301" s="3">
        <v>43605</v>
      </c>
      <c r="C301" t="s">
        <v>77</v>
      </c>
      <c r="D301" t="s">
        <v>57</v>
      </c>
      <c r="E301" t="s">
        <v>62</v>
      </c>
      <c r="F301">
        <v>40</v>
      </c>
      <c r="G301">
        <v>6</v>
      </c>
      <c r="H301" t="s">
        <v>59</v>
      </c>
      <c r="I301">
        <f>MiniProject_Solution[[#This Row],[ราคาต่อชิ้น]]*MiniProject_Solution[[#This Row],[จำนวนชิ้น]]</f>
        <v>240</v>
      </c>
      <c r="J301" t="str">
        <f>IF(LEFT(VLOOKUP(MiniProject_Solution[[#This Row],[ผู้ขาย]],'Sales-Bio'!A:C,3,FALSE),3)="นาย","M","F")</f>
        <v>F</v>
      </c>
      <c r="K301" t="str">
        <f>VLOOKUP(TRIM(MiniProject_Solution[[#This Row],[ลูกค้า]]),'Customer-Country'!B:C,2,FALSE)</f>
        <v>เวียดนาม</v>
      </c>
      <c r="L301">
        <f>VLOOKUP(MiniProject_Solution[[#This Row],[สินค้า]],'product cost'!A:B,2,FALSE)*MiniProject_Solution[[#This Row],[จำนวนชิ้น]]</f>
        <v>120</v>
      </c>
      <c r="M301">
        <f>MiniProject_Solution[[#This Row],[ยอดขาย]]-MiniProject_Solution[[#This Row],[ต้นทุน]]</f>
        <v>120</v>
      </c>
      <c r="N301">
        <f>MONTH(MiniProject_Solution[[#This Row],[วันที่]])</f>
        <v>5</v>
      </c>
      <c r="O301">
        <f>YEAR(MiniProject_Solution[[#This Row],[วันที่]])</f>
        <v>2019</v>
      </c>
      <c r="P301">
        <f>VLOOKUP(MiniProject_Solution[[#This Row],[ยอดขาย]],'Commission-solution'!$A$2:$C$6,3,TRUE)*MiniProject_Solution[[#This Row],[ยอดขาย]]</f>
        <v>7.1999999999999993</v>
      </c>
      <c r="Q301" s="86" t="b">
        <f>WEEKDAY(MiniProject_Solution[[#This Row],[วันที่]],2)&gt;5</f>
        <v>0</v>
      </c>
    </row>
    <row r="302" spans="1:17">
      <c r="A302" t="s">
        <v>627</v>
      </c>
      <c r="B302" s="3">
        <v>43605</v>
      </c>
      <c r="C302" t="s">
        <v>77</v>
      </c>
      <c r="D302" t="s">
        <v>57</v>
      </c>
      <c r="E302" t="s">
        <v>14</v>
      </c>
      <c r="F302">
        <v>250</v>
      </c>
      <c r="G302">
        <v>2</v>
      </c>
      <c r="H302" t="s">
        <v>63</v>
      </c>
      <c r="I302">
        <f>MiniProject_Solution[[#This Row],[ราคาต่อชิ้น]]*MiniProject_Solution[[#This Row],[จำนวนชิ้น]]</f>
        <v>500</v>
      </c>
      <c r="J302" t="str">
        <f>IF(LEFT(VLOOKUP(MiniProject_Solution[[#This Row],[ผู้ขาย]],'Sales-Bio'!A:C,3,FALSE),3)="นาย","M","F")</f>
        <v>F</v>
      </c>
      <c r="K302" t="str">
        <f>VLOOKUP(TRIM(MiniProject_Solution[[#This Row],[ลูกค้า]]),'Customer-Country'!B:C,2,FALSE)</f>
        <v>เวียดนาม</v>
      </c>
      <c r="L302">
        <f>VLOOKUP(MiniProject_Solution[[#This Row],[สินค้า]],'product cost'!A:B,2,FALSE)*MiniProject_Solution[[#This Row],[จำนวนชิ้น]]</f>
        <v>300</v>
      </c>
      <c r="M302">
        <f>MiniProject_Solution[[#This Row],[ยอดขาย]]-MiniProject_Solution[[#This Row],[ต้นทุน]]</f>
        <v>200</v>
      </c>
      <c r="N302">
        <f>MONTH(MiniProject_Solution[[#This Row],[วันที่]])</f>
        <v>5</v>
      </c>
      <c r="O302">
        <f>YEAR(MiniProject_Solution[[#This Row],[วันที่]])</f>
        <v>2019</v>
      </c>
      <c r="P302">
        <f>VLOOKUP(MiniProject_Solution[[#This Row],[ยอดขาย]],'Commission-solution'!$A$2:$C$6,3,TRUE)*MiniProject_Solution[[#This Row],[ยอดขาย]]</f>
        <v>25</v>
      </c>
      <c r="Q302" s="86" t="b">
        <f>WEEKDAY(MiniProject_Solution[[#This Row],[วันที่]],2)&gt;5</f>
        <v>0</v>
      </c>
    </row>
    <row r="303" spans="1:17">
      <c r="A303" t="s">
        <v>628</v>
      </c>
      <c r="B303" s="3">
        <v>43609</v>
      </c>
      <c r="C303" t="s">
        <v>78</v>
      </c>
      <c r="D303" t="s">
        <v>61</v>
      </c>
      <c r="E303" t="s">
        <v>58</v>
      </c>
      <c r="F303">
        <v>299</v>
      </c>
      <c r="G303">
        <v>2</v>
      </c>
      <c r="H303" t="s">
        <v>63</v>
      </c>
      <c r="I303">
        <f>MiniProject_Solution[[#This Row],[ราคาต่อชิ้น]]*MiniProject_Solution[[#This Row],[จำนวนชิ้น]]</f>
        <v>598</v>
      </c>
      <c r="J303" t="str">
        <f>IF(LEFT(VLOOKUP(MiniProject_Solution[[#This Row],[ผู้ขาย]],'Sales-Bio'!A:C,3,FALSE),3)="นาย","M","F")</f>
        <v>M</v>
      </c>
      <c r="K303" t="str">
        <f>VLOOKUP(TRIM(MiniProject_Solution[[#This Row],[ลูกค้า]]),'Customer-Country'!B:C,2,FALSE)</f>
        <v>พม่า</v>
      </c>
      <c r="L303">
        <f>VLOOKUP(MiniProject_Solution[[#This Row],[สินค้า]],'product cost'!A:B,2,FALSE)*MiniProject_Solution[[#This Row],[จำนวนชิ้น]]</f>
        <v>400</v>
      </c>
      <c r="M303">
        <f>MiniProject_Solution[[#This Row],[ยอดขาย]]-MiniProject_Solution[[#This Row],[ต้นทุน]]</f>
        <v>198</v>
      </c>
      <c r="N303">
        <f>MONTH(MiniProject_Solution[[#This Row],[วันที่]])</f>
        <v>5</v>
      </c>
      <c r="O303">
        <f>YEAR(MiniProject_Solution[[#This Row],[วันที่]])</f>
        <v>2019</v>
      </c>
      <c r="P303">
        <f>VLOOKUP(MiniProject_Solution[[#This Row],[ยอดขาย]],'Commission-solution'!$A$2:$C$6,3,TRUE)*MiniProject_Solution[[#This Row],[ยอดขาย]]</f>
        <v>29.900000000000002</v>
      </c>
      <c r="Q303" s="86" t="b">
        <f>WEEKDAY(MiniProject_Solution[[#This Row],[วันที่]],2)&gt;5</f>
        <v>0</v>
      </c>
    </row>
    <row r="304" spans="1:17">
      <c r="A304" t="s">
        <v>629</v>
      </c>
      <c r="B304" s="3">
        <v>43613</v>
      </c>
      <c r="C304" t="s">
        <v>66</v>
      </c>
      <c r="D304" t="s">
        <v>61</v>
      </c>
      <c r="E304" t="s">
        <v>62</v>
      </c>
      <c r="F304">
        <v>90</v>
      </c>
      <c r="G304">
        <v>2</v>
      </c>
      <c r="H304" t="s">
        <v>59</v>
      </c>
      <c r="I304">
        <f>MiniProject_Solution[[#This Row],[ราคาต่อชิ้น]]*MiniProject_Solution[[#This Row],[จำนวนชิ้น]]</f>
        <v>180</v>
      </c>
      <c r="J304" t="str">
        <f>IF(LEFT(VLOOKUP(MiniProject_Solution[[#This Row],[ผู้ขาย]],'Sales-Bio'!A:C,3,FALSE),3)="นาย","M","F")</f>
        <v>M</v>
      </c>
      <c r="K304" t="str">
        <f>VLOOKUP(TRIM(MiniProject_Solution[[#This Row],[ลูกค้า]]),'Customer-Country'!B:C,2,FALSE)</f>
        <v>ไทย</v>
      </c>
      <c r="L304">
        <f>VLOOKUP(MiniProject_Solution[[#This Row],[สินค้า]],'product cost'!A:B,2,FALSE)*MiniProject_Solution[[#This Row],[จำนวนชิ้น]]</f>
        <v>40</v>
      </c>
      <c r="M304">
        <f>MiniProject_Solution[[#This Row],[ยอดขาย]]-MiniProject_Solution[[#This Row],[ต้นทุน]]</f>
        <v>140</v>
      </c>
      <c r="N304">
        <f>MONTH(MiniProject_Solution[[#This Row],[วันที่]])</f>
        <v>5</v>
      </c>
      <c r="O304">
        <f>YEAR(MiniProject_Solution[[#This Row],[วันที่]])</f>
        <v>2019</v>
      </c>
      <c r="P304">
        <f>VLOOKUP(MiniProject_Solution[[#This Row],[ยอดขาย]],'Commission-solution'!$A$2:$C$6,3,TRUE)*MiniProject_Solution[[#This Row],[ยอดขาย]]</f>
        <v>0</v>
      </c>
      <c r="Q304" s="86" t="b">
        <f>WEEKDAY(MiniProject_Solution[[#This Row],[วันที่]],2)&gt;5</f>
        <v>0</v>
      </c>
    </row>
    <row r="305" spans="1:17">
      <c r="A305" t="s">
        <v>630</v>
      </c>
      <c r="B305" s="3">
        <v>43616</v>
      </c>
      <c r="C305" t="s">
        <v>70</v>
      </c>
      <c r="D305" t="s">
        <v>69</v>
      </c>
      <c r="E305" t="s">
        <v>62</v>
      </c>
      <c r="F305">
        <v>90</v>
      </c>
      <c r="G305">
        <v>7</v>
      </c>
      <c r="H305" t="s">
        <v>59</v>
      </c>
      <c r="I305">
        <f>MiniProject_Solution[[#This Row],[ราคาต่อชิ้น]]*MiniProject_Solution[[#This Row],[จำนวนชิ้น]]</f>
        <v>630</v>
      </c>
      <c r="J305" t="str">
        <f>IF(LEFT(VLOOKUP(MiniProject_Solution[[#This Row],[ผู้ขาย]],'Sales-Bio'!A:C,3,FALSE),3)="นาย","M","F")</f>
        <v>M</v>
      </c>
      <c r="K305" t="str">
        <f>VLOOKUP(TRIM(MiniProject_Solution[[#This Row],[ลูกค้า]]),'Customer-Country'!B:C,2,FALSE)</f>
        <v>ไทย</v>
      </c>
      <c r="L305">
        <f>VLOOKUP(MiniProject_Solution[[#This Row],[สินค้า]],'product cost'!A:B,2,FALSE)*MiniProject_Solution[[#This Row],[จำนวนชิ้น]]</f>
        <v>140</v>
      </c>
      <c r="M305">
        <f>MiniProject_Solution[[#This Row],[ยอดขาย]]-MiniProject_Solution[[#This Row],[ต้นทุน]]</f>
        <v>490</v>
      </c>
      <c r="N305">
        <f>MONTH(MiniProject_Solution[[#This Row],[วันที่]])</f>
        <v>5</v>
      </c>
      <c r="O305">
        <f>YEAR(MiniProject_Solution[[#This Row],[วันที่]])</f>
        <v>2019</v>
      </c>
      <c r="P305">
        <f>VLOOKUP(MiniProject_Solution[[#This Row],[ยอดขาย]],'Commission-solution'!$A$2:$C$6,3,TRUE)*MiniProject_Solution[[#This Row],[ยอดขาย]]</f>
        <v>31.5</v>
      </c>
      <c r="Q305" s="86" t="b">
        <f>WEEKDAY(MiniProject_Solution[[#This Row],[วันที่]],2)&gt;5</f>
        <v>0</v>
      </c>
    </row>
    <row r="306" spans="1:17">
      <c r="A306" t="s">
        <v>631</v>
      </c>
      <c r="B306" s="3">
        <v>43618</v>
      </c>
      <c r="C306" t="s">
        <v>60</v>
      </c>
      <c r="D306" t="s">
        <v>61</v>
      </c>
      <c r="E306" t="s">
        <v>14</v>
      </c>
      <c r="F306">
        <v>300</v>
      </c>
      <c r="G306">
        <v>1</v>
      </c>
      <c r="H306" t="s">
        <v>63</v>
      </c>
      <c r="I306">
        <f>MiniProject_Solution[[#This Row],[ราคาต่อชิ้น]]*MiniProject_Solution[[#This Row],[จำนวนชิ้น]]</f>
        <v>300</v>
      </c>
      <c r="J306" t="str">
        <f>IF(LEFT(VLOOKUP(MiniProject_Solution[[#This Row],[ผู้ขาย]],'Sales-Bio'!A:C,3,FALSE),3)="นาย","M","F")</f>
        <v>M</v>
      </c>
      <c r="K306" t="str">
        <f>VLOOKUP(TRIM(MiniProject_Solution[[#This Row],[ลูกค้า]]),'Customer-Country'!B:C,2,FALSE)</f>
        <v>เวียดนาม</v>
      </c>
      <c r="L306">
        <f>VLOOKUP(MiniProject_Solution[[#This Row],[สินค้า]],'product cost'!A:B,2,FALSE)*MiniProject_Solution[[#This Row],[จำนวนชิ้น]]</f>
        <v>150</v>
      </c>
      <c r="M306">
        <f>MiniProject_Solution[[#This Row],[ยอดขาย]]-MiniProject_Solution[[#This Row],[ต้นทุน]]</f>
        <v>150</v>
      </c>
      <c r="N306">
        <f>MONTH(MiniProject_Solution[[#This Row],[วันที่]])</f>
        <v>6</v>
      </c>
      <c r="O306">
        <f>YEAR(MiniProject_Solution[[#This Row],[วันที่]])</f>
        <v>2019</v>
      </c>
      <c r="P306">
        <f>VLOOKUP(MiniProject_Solution[[#This Row],[ยอดขาย]],'Commission-solution'!$A$2:$C$6,3,TRUE)*MiniProject_Solution[[#This Row],[ยอดขาย]]</f>
        <v>9</v>
      </c>
      <c r="Q306" s="86" t="b">
        <f>WEEKDAY(MiniProject_Solution[[#This Row],[วันที่]],2)&gt;5</f>
        <v>1</v>
      </c>
    </row>
    <row r="307" spans="1:17">
      <c r="A307" t="s">
        <v>632</v>
      </c>
      <c r="B307" s="3">
        <v>43619</v>
      </c>
      <c r="C307" t="s">
        <v>70</v>
      </c>
      <c r="D307" t="s">
        <v>69</v>
      </c>
      <c r="E307" t="s">
        <v>14</v>
      </c>
      <c r="F307">
        <v>250</v>
      </c>
      <c r="G307">
        <v>1</v>
      </c>
      <c r="H307" t="s">
        <v>59</v>
      </c>
      <c r="I307">
        <f>MiniProject_Solution[[#This Row],[ราคาต่อชิ้น]]*MiniProject_Solution[[#This Row],[จำนวนชิ้น]]</f>
        <v>250</v>
      </c>
      <c r="J307" t="str">
        <f>IF(LEFT(VLOOKUP(MiniProject_Solution[[#This Row],[ผู้ขาย]],'Sales-Bio'!A:C,3,FALSE),3)="นาย","M","F")</f>
        <v>M</v>
      </c>
      <c r="K307" t="str">
        <f>VLOOKUP(TRIM(MiniProject_Solution[[#This Row],[ลูกค้า]]),'Customer-Country'!B:C,2,FALSE)</f>
        <v>ไทย</v>
      </c>
      <c r="L307">
        <f>VLOOKUP(MiniProject_Solution[[#This Row],[สินค้า]],'product cost'!A:B,2,FALSE)*MiniProject_Solution[[#This Row],[จำนวนชิ้น]]</f>
        <v>150</v>
      </c>
      <c r="M307">
        <f>MiniProject_Solution[[#This Row],[ยอดขาย]]-MiniProject_Solution[[#This Row],[ต้นทุน]]</f>
        <v>100</v>
      </c>
      <c r="N307">
        <f>MONTH(MiniProject_Solution[[#This Row],[วันที่]])</f>
        <v>6</v>
      </c>
      <c r="O307">
        <f>YEAR(MiniProject_Solution[[#This Row],[วันที่]])</f>
        <v>2019</v>
      </c>
      <c r="P307">
        <f>VLOOKUP(MiniProject_Solution[[#This Row],[ยอดขาย]],'Commission-solution'!$A$2:$C$6,3,TRUE)*MiniProject_Solution[[#This Row],[ยอดขาย]]</f>
        <v>7.5</v>
      </c>
      <c r="Q307" s="86" t="b">
        <f>WEEKDAY(MiniProject_Solution[[#This Row],[วันที่]],2)&gt;5</f>
        <v>0</v>
      </c>
    </row>
    <row r="308" spans="1:17">
      <c r="A308" t="s">
        <v>633</v>
      </c>
      <c r="B308" s="3">
        <v>43620</v>
      </c>
      <c r="C308" t="s">
        <v>77</v>
      </c>
      <c r="D308" t="s">
        <v>67</v>
      </c>
      <c r="E308" t="s">
        <v>76</v>
      </c>
      <c r="F308">
        <v>250</v>
      </c>
      <c r="G308">
        <v>3</v>
      </c>
      <c r="H308" t="s">
        <v>63</v>
      </c>
      <c r="I308">
        <f>MiniProject_Solution[[#This Row],[ราคาต่อชิ้น]]*MiniProject_Solution[[#This Row],[จำนวนชิ้น]]</f>
        <v>750</v>
      </c>
      <c r="J308" t="str">
        <f>IF(LEFT(VLOOKUP(MiniProject_Solution[[#This Row],[ผู้ขาย]],'Sales-Bio'!A:C,3,FALSE),3)="นาย","M","F")</f>
        <v>F</v>
      </c>
      <c r="K308" t="str">
        <f>VLOOKUP(TRIM(MiniProject_Solution[[#This Row],[ลูกค้า]]),'Customer-Country'!B:C,2,FALSE)</f>
        <v>เวียดนาม</v>
      </c>
      <c r="L308">
        <f>VLOOKUP(MiniProject_Solution[[#This Row],[สินค้า]],'product cost'!A:B,2,FALSE)*MiniProject_Solution[[#This Row],[จำนวนชิ้น]]</f>
        <v>300</v>
      </c>
      <c r="M308">
        <f>MiniProject_Solution[[#This Row],[ยอดขาย]]-MiniProject_Solution[[#This Row],[ต้นทุน]]</f>
        <v>450</v>
      </c>
      <c r="N308">
        <f>MONTH(MiniProject_Solution[[#This Row],[วันที่]])</f>
        <v>6</v>
      </c>
      <c r="O308">
        <f>YEAR(MiniProject_Solution[[#This Row],[วันที่]])</f>
        <v>2019</v>
      </c>
      <c r="P308">
        <f>VLOOKUP(MiniProject_Solution[[#This Row],[ยอดขาย]],'Commission-solution'!$A$2:$C$6,3,TRUE)*MiniProject_Solution[[#This Row],[ยอดขาย]]</f>
        <v>52.500000000000007</v>
      </c>
      <c r="Q308" s="86" t="b">
        <f>WEEKDAY(MiniProject_Solution[[#This Row],[วันที่]],2)&gt;5</f>
        <v>0</v>
      </c>
    </row>
    <row r="309" spans="1:17">
      <c r="A309" t="s">
        <v>634</v>
      </c>
      <c r="B309" s="3">
        <v>43621</v>
      </c>
      <c r="C309" t="s">
        <v>60</v>
      </c>
      <c r="D309" t="s">
        <v>57</v>
      </c>
      <c r="E309" t="s">
        <v>14</v>
      </c>
      <c r="F309">
        <v>250</v>
      </c>
      <c r="G309">
        <v>2</v>
      </c>
      <c r="H309" t="s">
        <v>63</v>
      </c>
      <c r="I309">
        <f>MiniProject_Solution[[#This Row],[ราคาต่อชิ้น]]*MiniProject_Solution[[#This Row],[จำนวนชิ้น]]</f>
        <v>500</v>
      </c>
      <c r="J309" t="str">
        <f>IF(LEFT(VLOOKUP(MiniProject_Solution[[#This Row],[ผู้ขาย]],'Sales-Bio'!A:C,3,FALSE),3)="นาย","M","F")</f>
        <v>F</v>
      </c>
      <c r="K309" t="str">
        <f>VLOOKUP(TRIM(MiniProject_Solution[[#This Row],[ลูกค้า]]),'Customer-Country'!B:C,2,FALSE)</f>
        <v>เวียดนาม</v>
      </c>
      <c r="L309">
        <f>VLOOKUP(MiniProject_Solution[[#This Row],[สินค้า]],'product cost'!A:B,2,FALSE)*MiniProject_Solution[[#This Row],[จำนวนชิ้น]]</f>
        <v>300</v>
      </c>
      <c r="M309">
        <f>MiniProject_Solution[[#This Row],[ยอดขาย]]-MiniProject_Solution[[#This Row],[ต้นทุน]]</f>
        <v>200</v>
      </c>
      <c r="N309">
        <f>MONTH(MiniProject_Solution[[#This Row],[วันที่]])</f>
        <v>6</v>
      </c>
      <c r="O309">
        <f>YEAR(MiniProject_Solution[[#This Row],[วันที่]])</f>
        <v>2019</v>
      </c>
      <c r="P309">
        <f>VLOOKUP(MiniProject_Solution[[#This Row],[ยอดขาย]],'Commission-solution'!$A$2:$C$6,3,TRUE)*MiniProject_Solution[[#This Row],[ยอดขาย]]</f>
        <v>25</v>
      </c>
      <c r="Q309" s="86" t="b">
        <f>WEEKDAY(MiniProject_Solution[[#This Row],[วันที่]],2)&gt;5</f>
        <v>0</v>
      </c>
    </row>
    <row r="310" spans="1:17">
      <c r="A310" t="s">
        <v>635</v>
      </c>
      <c r="B310" s="3">
        <v>43623</v>
      </c>
      <c r="C310" t="s">
        <v>65</v>
      </c>
      <c r="D310" t="s">
        <v>61</v>
      </c>
      <c r="E310" t="s">
        <v>62</v>
      </c>
      <c r="F310">
        <v>90</v>
      </c>
      <c r="G310">
        <v>1</v>
      </c>
      <c r="H310" t="s">
        <v>63</v>
      </c>
      <c r="I310">
        <f>MiniProject_Solution[[#This Row],[ราคาต่อชิ้น]]*MiniProject_Solution[[#This Row],[จำนวนชิ้น]]</f>
        <v>90</v>
      </c>
      <c r="J310" t="str">
        <f>IF(LEFT(VLOOKUP(MiniProject_Solution[[#This Row],[ผู้ขาย]],'Sales-Bio'!A:C,3,FALSE),3)="นาย","M","F")</f>
        <v>M</v>
      </c>
      <c r="K310" t="str">
        <f>VLOOKUP(TRIM(MiniProject_Solution[[#This Row],[ลูกค้า]]),'Customer-Country'!B:C,2,FALSE)</f>
        <v>ลาว</v>
      </c>
      <c r="L310">
        <f>VLOOKUP(MiniProject_Solution[[#This Row],[สินค้า]],'product cost'!A:B,2,FALSE)*MiniProject_Solution[[#This Row],[จำนวนชิ้น]]</f>
        <v>20</v>
      </c>
      <c r="M310">
        <f>MiniProject_Solution[[#This Row],[ยอดขาย]]-MiniProject_Solution[[#This Row],[ต้นทุน]]</f>
        <v>70</v>
      </c>
      <c r="N310">
        <f>MONTH(MiniProject_Solution[[#This Row],[วันที่]])</f>
        <v>6</v>
      </c>
      <c r="O310">
        <f>YEAR(MiniProject_Solution[[#This Row],[วันที่]])</f>
        <v>2019</v>
      </c>
      <c r="P310">
        <f>VLOOKUP(MiniProject_Solution[[#This Row],[ยอดขาย]],'Commission-solution'!$A$2:$C$6,3,TRUE)*MiniProject_Solution[[#This Row],[ยอดขาย]]</f>
        <v>0</v>
      </c>
      <c r="Q310" s="86" t="b">
        <f>WEEKDAY(MiniProject_Solution[[#This Row],[วันที่]],2)&gt;5</f>
        <v>0</v>
      </c>
    </row>
    <row r="311" spans="1:17">
      <c r="A311" t="s">
        <v>636</v>
      </c>
      <c r="B311" s="3">
        <v>43623</v>
      </c>
      <c r="C311" t="s">
        <v>78</v>
      </c>
      <c r="D311" t="s">
        <v>69</v>
      </c>
      <c r="E311" t="s">
        <v>62</v>
      </c>
      <c r="F311">
        <v>70</v>
      </c>
      <c r="G311">
        <v>2</v>
      </c>
      <c r="H311" t="s">
        <v>59</v>
      </c>
      <c r="I311">
        <f>MiniProject_Solution[[#This Row],[ราคาต่อชิ้น]]*MiniProject_Solution[[#This Row],[จำนวนชิ้น]]</f>
        <v>140</v>
      </c>
      <c r="J311" t="str">
        <f>IF(LEFT(VLOOKUP(MiniProject_Solution[[#This Row],[ผู้ขาย]],'Sales-Bio'!A:C,3,FALSE),3)="นาย","M","F")</f>
        <v>M</v>
      </c>
      <c r="K311" t="str">
        <f>VLOOKUP(TRIM(MiniProject_Solution[[#This Row],[ลูกค้า]]),'Customer-Country'!B:C,2,FALSE)</f>
        <v>พม่า</v>
      </c>
      <c r="L311">
        <f>VLOOKUP(MiniProject_Solution[[#This Row],[สินค้า]],'product cost'!A:B,2,FALSE)*MiniProject_Solution[[#This Row],[จำนวนชิ้น]]</f>
        <v>40</v>
      </c>
      <c r="M311">
        <f>MiniProject_Solution[[#This Row],[ยอดขาย]]-MiniProject_Solution[[#This Row],[ต้นทุน]]</f>
        <v>100</v>
      </c>
      <c r="N311">
        <f>MONTH(MiniProject_Solution[[#This Row],[วันที่]])</f>
        <v>6</v>
      </c>
      <c r="O311">
        <f>YEAR(MiniProject_Solution[[#This Row],[วันที่]])</f>
        <v>2019</v>
      </c>
      <c r="P311">
        <f>VLOOKUP(MiniProject_Solution[[#This Row],[ยอดขาย]],'Commission-solution'!$A$2:$C$6,3,TRUE)*MiniProject_Solution[[#This Row],[ยอดขาย]]</f>
        <v>0</v>
      </c>
      <c r="Q311" s="86" t="b">
        <f>WEEKDAY(MiniProject_Solution[[#This Row],[วันที่]],2)&gt;5</f>
        <v>0</v>
      </c>
    </row>
    <row r="312" spans="1:17">
      <c r="A312" t="s">
        <v>637</v>
      </c>
      <c r="B312" s="3">
        <v>43625</v>
      </c>
      <c r="C312" t="s">
        <v>78</v>
      </c>
      <c r="D312" t="s">
        <v>69</v>
      </c>
      <c r="E312" t="s">
        <v>76</v>
      </c>
      <c r="F312">
        <v>300</v>
      </c>
      <c r="G312">
        <v>1</v>
      </c>
      <c r="H312" t="s">
        <v>63</v>
      </c>
      <c r="I312">
        <f>MiniProject_Solution[[#This Row],[ราคาต่อชิ้น]]*MiniProject_Solution[[#This Row],[จำนวนชิ้น]]</f>
        <v>300</v>
      </c>
      <c r="J312" t="str">
        <f>IF(LEFT(VLOOKUP(MiniProject_Solution[[#This Row],[ผู้ขาย]],'Sales-Bio'!A:C,3,FALSE),3)="นาย","M","F")</f>
        <v>M</v>
      </c>
      <c r="K312" t="str">
        <f>VLOOKUP(TRIM(MiniProject_Solution[[#This Row],[ลูกค้า]]),'Customer-Country'!B:C,2,FALSE)</f>
        <v>พม่า</v>
      </c>
      <c r="L312">
        <f>VLOOKUP(MiniProject_Solution[[#This Row],[สินค้า]],'product cost'!A:B,2,FALSE)*MiniProject_Solution[[#This Row],[จำนวนชิ้น]]</f>
        <v>100</v>
      </c>
      <c r="M312">
        <f>MiniProject_Solution[[#This Row],[ยอดขาย]]-MiniProject_Solution[[#This Row],[ต้นทุน]]</f>
        <v>200</v>
      </c>
      <c r="N312">
        <f>MONTH(MiniProject_Solution[[#This Row],[วันที่]])</f>
        <v>6</v>
      </c>
      <c r="O312">
        <f>YEAR(MiniProject_Solution[[#This Row],[วันที่]])</f>
        <v>2019</v>
      </c>
      <c r="P312">
        <f>VLOOKUP(MiniProject_Solution[[#This Row],[ยอดขาย]],'Commission-solution'!$A$2:$C$6,3,TRUE)*MiniProject_Solution[[#This Row],[ยอดขาย]]</f>
        <v>9</v>
      </c>
      <c r="Q312" s="86" t="b">
        <f>WEEKDAY(MiniProject_Solution[[#This Row],[วันที่]],2)&gt;5</f>
        <v>1</v>
      </c>
    </row>
    <row r="313" spans="1:17">
      <c r="A313" t="s">
        <v>638</v>
      </c>
      <c r="B313" s="3">
        <v>43627</v>
      </c>
      <c r="C313" t="s">
        <v>66</v>
      </c>
      <c r="D313" t="s">
        <v>61</v>
      </c>
      <c r="E313" t="s">
        <v>76</v>
      </c>
      <c r="F313">
        <v>250</v>
      </c>
      <c r="G313">
        <v>2</v>
      </c>
      <c r="H313" t="s">
        <v>63</v>
      </c>
      <c r="I313">
        <f>MiniProject_Solution[[#This Row],[ราคาต่อชิ้น]]*MiniProject_Solution[[#This Row],[จำนวนชิ้น]]</f>
        <v>500</v>
      </c>
      <c r="J313" t="str">
        <f>IF(LEFT(VLOOKUP(MiniProject_Solution[[#This Row],[ผู้ขาย]],'Sales-Bio'!A:C,3,FALSE),3)="นาย","M","F")</f>
        <v>M</v>
      </c>
      <c r="K313" t="str">
        <f>VLOOKUP(TRIM(MiniProject_Solution[[#This Row],[ลูกค้า]]),'Customer-Country'!B:C,2,FALSE)</f>
        <v>ไทย</v>
      </c>
      <c r="L313">
        <f>VLOOKUP(MiniProject_Solution[[#This Row],[สินค้า]],'product cost'!A:B,2,FALSE)*MiniProject_Solution[[#This Row],[จำนวนชิ้น]]</f>
        <v>200</v>
      </c>
      <c r="M313">
        <f>MiniProject_Solution[[#This Row],[ยอดขาย]]-MiniProject_Solution[[#This Row],[ต้นทุน]]</f>
        <v>300</v>
      </c>
      <c r="N313">
        <f>MONTH(MiniProject_Solution[[#This Row],[วันที่]])</f>
        <v>6</v>
      </c>
      <c r="O313">
        <f>YEAR(MiniProject_Solution[[#This Row],[วันที่]])</f>
        <v>2019</v>
      </c>
      <c r="P313">
        <f>VLOOKUP(MiniProject_Solution[[#This Row],[ยอดขาย]],'Commission-solution'!$A$2:$C$6,3,TRUE)*MiniProject_Solution[[#This Row],[ยอดขาย]]</f>
        <v>25</v>
      </c>
      <c r="Q313" s="86" t="b">
        <f>WEEKDAY(MiniProject_Solution[[#This Row],[วันที่]],2)&gt;5</f>
        <v>0</v>
      </c>
    </row>
    <row r="314" spans="1:17">
      <c r="A314" t="s">
        <v>639</v>
      </c>
      <c r="B314" s="3">
        <v>43628</v>
      </c>
      <c r="C314" t="s">
        <v>64</v>
      </c>
      <c r="D314" t="s">
        <v>61</v>
      </c>
      <c r="E314" t="s">
        <v>76</v>
      </c>
      <c r="F314">
        <v>250</v>
      </c>
      <c r="G314">
        <v>2</v>
      </c>
      <c r="H314" t="s">
        <v>59</v>
      </c>
      <c r="I314">
        <f>MiniProject_Solution[[#This Row],[ราคาต่อชิ้น]]*MiniProject_Solution[[#This Row],[จำนวนชิ้น]]</f>
        <v>500</v>
      </c>
      <c r="J314" t="str">
        <f>IF(LEFT(VLOOKUP(MiniProject_Solution[[#This Row],[ผู้ขาย]],'Sales-Bio'!A:C,3,FALSE),3)="นาย","M","F")</f>
        <v>M</v>
      </c>
      <c r="K314" t="str">
        <f>VLOOKUP(TRIM(MiniProject_Solution[[#This Row],[ลูกค้า]]),'Customer-Country'!B:C,2,FALSE)</f>
        <v>ไทย</v>
      </c>
      <c r="L314">
        <f>VLOOKUP(MiniProject_Solution[[#This Row],[สินค้า]],'product cost'!A:B,2,FALSE)*MiniProject_Solution[[#This Row],[จำนวนชิ้น]]</f>
        <v>200</v>
      </c>
      <c r="M314">
        <f>MiniProject_Solution[[#This Row],[ยอดขาย]]-MiniProject_Solution[[#This Row],[ต้นทุน]]</f>
        <v>300</v>
      </c>
      <c r="N314">
        <f>MONTH(MiniProject_Solution[[#This Row],[วันที่]])</f>
        <v>6</v>
      </c>
      <c r="O314">
        <f>YEAR(MiniProject_Solution[[#This Row],[วันที่]])</f>
        <v>2019</v>
      </c>
      <c r="P314">
        <f>VLOOKUP(MiniProject_Solution[[#This Row],[ยอดขาย]],'Commission-solution'!$A$2:$C$6,3,TRUE)*MiniProject_Solution[[#This Row],[ยอดขาย]]</f>
        <v>25</v>
      </c>
      <c r="Q314" s="86" t="b">
        <f>WEEKDAY(MiniProject_Solution[[#This Row],[วันที่]],2)&gt;5</f>
        <v>0</v>
      </c>
    </row>
    <row r="315" spans="1:17">
      <c r="A315" t="s">
        <v>640</v>
      </c>
      <c r="B315" s="3">
        <v>43631</v>
      </c>
      <c r="C315" t="s">
        <v>70</v>
      </c>
      <c r="D315" t="s">
        <v>61</v>
      </c>
      <c r="E315" t="s">
        <v>14</v>
      </c>
      <c r="F315">
        <v>250</v>
      </c>
      <c r="G315">
        <v>1</v>
      </c>
      <c r="H315" t="s">
        <v>63</v>
      </c>
      <c r="I315">
        <f>MiniProject_Solution[[#This Row],[ราคาต่อชิ้น]]*MiniProject_Solution[[#This Row],[จำนวนชิ้น]]</f>
        <v>250</v>
      </c>
      <c r="J315" t="str">
        <f>IF(LEFT(VLOOKUP(MiniProject_Solution[[#This Row],[ผู้ขาย]],'Sales-Bio'!A:C,3,FALSE),3)="นาย","M","F")</f>
        <v>M</v>
      </c>
      <c r="K315" t="str">
        <f>VLOOKUP(TRIM(MiniProject_Solution[[#This Row],[ลูกค้า]]),'Customer-Country'!B:C,2,FALSE)</f>
        <v>ไทย</v>
      </c>
      <c r="L315">
        <f>VLOOKUP(MiniProject_Solution[[#This Row],[สินค้า]],'product cost'!A:B,2,FALSE)*MiniProject_Solution[[#This Row],[จำนวนชิ้น]]</f>
        <v>150</v>
      </c>
      <c r="M315">
        <f>MiniProject_Solution[[#This Row],[ยอดขาย]]-MiniProject_Solution[[#This Row],[ต้นทุน]]</f>
        <v>100</v>
      </c>
      <c r="N315">
        <f>MONTH(MiniProject_Solution[[#This Row],[วันที่]])</f>
        <v>6</v>
      </c>
      <c r="O315">
        <f>YEAR(MiniProject_Solution[[#This Row],[วันที่]])</f>
        <v>2019</v>
      </c>
      <c r="P315">
        <f>VLOOKUP(MiniProject_Solution[[#This Row],[ยอดขาย]],'Commission-solution'!$A$2:$C$6,3,TRUE)*MiniProject_Solution[[#This Row],[ยอดขาย]]</f>
        <v>7.5</v>
      </c>
      <c r="Q315" s="86" t="b">
        <f>WEEKDAY(MiniProject_Solution[[#This Row],[วันที่]],2)&gt;5</f>
        <v>1</v>
      </c>
    </row>
    <row r="316" spans="1:17">
      <c r="A316" t="s">
        <v>641</v>
      </c>
      <c r="B316" s="3">
        <v>43634</v>
      </c>
      <c r="C316" t="s">
        <v>71</v>
      </c>
      <c r="D316" t="s">
        <v>61</v>
      </c>
      <c r="E316" t="s">
        <v>58</v>
      </c>
      <c r="F316">
        <v>499</v>
      </c>
      <c r="G316">
        <v>1</v>
      </c>
      <c r="H316" t="s">
        <v>59</v>
      </c>
      <c r="I316">
        <f>MiniProject_Solution[[#This Row],[ราคาต่อชิ้น]]*MiniProject_Solution[[#This Row],[จำนวนชิ้น]]</f>
        <v>499</v>
      </c>
      <c r="J316" t="str">
        <f>IF(LEFT(VLOOKUP(MiniProject_Solution[[#This Row],[ผู้ขาย]],'Sales-Bio'!A:C,3,FALSE),3)="นาย","M","F")</f>
        <v>M</v>
      </c>
      <c r="K316" t="str">
        <f>VLOOKUP(TRIM(MiniProject_Solution[[#This Row],[ลูกค้า]]),'Customer-Country'!B:C,2,FALSE)</f>
        <v>ไทย</v>
      </c>
      <c r="L316">
        <f>VLOOKUP(MiniProject_Solution[[#This Row],[สินค้า]],'product cost'!A:B,2,FALSE)*MiniProject_Solution[[#This Row],[จำนวนชิ้น]]</f>
        <v>200</v>
      </c>
      <c r="M316">
        <f>MiniProject_Solution[[#This Row],[ยอดขาย]]-MiniProject_Solution[[#This Row],[ต้นทุน]]</f>
        <v>299</v>
      </c>
      <c r="N316">
        <f>MONTH(MiniProject_Solution[[#This Row],[วันที่]])</f>
        <v>6</v>
      </c>
      <c r="O316">
        <f>YEAR(MiniProject_Solution[[#This Row],[วันที่]])</f>
        <v>2019</v>
      </c>
      <c r="P316">
        <f>VLOOKUP(MiniProject_Solution[[#This Row],[ยอดขาย]],'Commission-solution'!$A$2:$C$6,3,TRUE)*MiniProject_Solution[[#This Row],[ยอดขาย]]</f>
        <v>24.950000000000003</v>
      </c>
      <c r="Q316" s="86" t="b">
        <f>WEEKDAY(MiniProject_Solution[[#This Row],[วันที่]],2)&gt;5</f>
        <v>0</v>
      </c>
    </row>
    <row r="317" spans="1:17">
      <c r="A317" t="s">
        <v>642</v>
      </c>
      <c r="B317" s="3">
        <v>43636</v>
      </c>
      <c r="C317" t="s">
        <v>77</v>
      </c>
      <c r="D317" t="s">
        <v>67</v>
      </c>
      <c r="E317" t="s">
        <v>58</v>
      </c>
      <c r="F317">
        <v>499</v>
      </c>
      <c r="G317">
        <v>2</v>
      </c>
      <c r="H317" t="s">
        <v>63</v>
      </c>
      <c r="I317">
        <f>MiniProject_Solution[[#This Row],[ราคาต่อชิ้น]]*MiniProject_Solution[[#This Row],[จำนวนชิ้น]]</f>
        <v>998</v>
      </c>
      <c r="J317" t="str">
        <f>IF(LEFT(VLOOKUP(MiniProject_Solution[[#This Row],[ผู้ขาย]],'Sales-Bio'!A:C,3,FALSE),3)="นาย","M","F")</f>
        <v>F</v>
      </c>
      <c r="K317" t="str">
        <f>VLOOKUP(TRIM(MiniProject_Solution[[#This Row],[ลูกค้า]]),'Customer-Country'!B:C,2,FALSE)</f>
        <v>เวียดนาม</v>
      </c>
      <c r="L317">
        <f>VLOOKUP(MiniProject_Solution[[#This Row],[สินค้า]],'product cost'!A:B,2,FALSE)*MiniProject_Solution[[#This Row],[จำนวนชิ้น]]</f>
        <v>400</v>
      </c>
      <c r="M317">
        <f>MiniProject_Solution[[#This Row],[ยอดขาย]]-MiniProject_Solution[[#This Row],[ต้นทุน]]</f>
        <v>598</v>
      </c>
      <c r="N317">
        <f>MONTH(MiniProject_Solution[[#This Row],[วันที่]])</f>
        <v>6</v>
      </c>
      <c r="O317">
        <f>YEAR(MiniProject_Solution[[#This Row],[วันที่]])</f>
        <v>2019</v>
      </c>
      <c r="P317">
        <f>VLOOKUP(MiniProject_Solution[[#This Row],[ยอดขาย]],'Commission-solution'!$A$2:$C$6,3,TRUE)*MiniProject_Solution[[#This Row],[ยอดขาย]]</f>
        <v>69.860000000000014</v>
      </c>
      <c r="Q317" s="86" t="b">
        <f>WEEKDAY(MiniProject_Solution[[#This Row],[วันที่]],2)&gt;5</f>
        <v>0</v>
      </c>
    </row>
    <row r="318" spans="1:17">
      <c r="A318" t="s">
        <v>643</v>
      </c>
      <c r="B318" s="3">
        <v>43638</v>
      </c>
      <c r="C318" t="s">
        <v>64</v>
      </c>
      <c r="D318" t="s">
        <v>67</v>
      </c>
      <c r="E318" t="s">
        <v>14</v>
      </c>
      <c r="F318">
        <v>300</v>
      </c>
      <c r="G318">
        <v>2</v>
      </c>
      <c r="H318" t="s">
        <v>59</v>
      </c>
      <c r="I318">
        <f>MiniProject_Solution[[#This Row],[ราคาต่อชิ้น]]*MiniProject_Solution[[#This Row],[จำนวนชิ้น]]</f>
        <v>600</v>
      </c>
      <c r="J318" t="str">
        <f>IF(LEFT(VLOOKUP(MiniProject_Solution[[#This Row],[ผู้ขาย]],'Sales-Bio'!A:C,3,FALSE),3)="นาย","M","F")</f>
        <v>F</v>
      </c>
      <c r="K318" t="str">
        <f>VLOOKUP(TRIM(MiniProject_Solution[[#This Row],[ลูกค้า]]),'Customer-Country'!B:C,2,FALSE)</f>
        <v>ไทย</v>
      </c>
      <c r="L318">
        <f>VLOOKUP(MiniProject_Solution[[#This Row],[สินค้า]],'product cost'!A:B,2,FALSE)*MiniProject_Solution[[#This Row],[จำนวนชิ้น]]</f>
        <v>300</v>
      </c>
      <c r="M318">
        <f>MiniProject_Solution[[#This Row],[ยอดขาย]]-MiniProject_Solution[[#This Row],[ต้นทุน]]</f>
        <v>300</v>
      </c>
      <c r="N318">
        <f>MONTH(MiniProject_Solution[[#This Row],[วันที่]])</f>
        <v>6</v>
      </c>
      <c r="O318">
        <f>YEAR(MiniProject_Solution[[#This Row],[วันที่]])</f>
        <v>2019</v>
      </c>
      <c r="P318">
        <f>VLOOKUP(MiniProject_Solution[[#This Row],[ยอดขาย]],'Commission-solution'!$A$2:$C$6,3,TRUE)*MiniProject_Solution[[#This Row],[ยอดขาย]]</f>
        <v>30</v>
      </c>
      <c r="Q318" s="86" t="b">
        <f>WEEKDAY(MiniProject_Solution[[#This Row],[วันที่]],2)&gt;5</f>
        <v>1</v>
      </c>
    </row>
    <row r="319" spans="1:17">
      <c r="A319" t="s">
        <v>644</v>
      </c>
      <c r="B319" s="3">
        <v>43639</v>
      </c>
      <c r="C319" t="s">
        <v>66</v>
      </c>
      <c r="D319" t="s">
        <v>69</v>
      </c>
      <c r="E319" t="s">
        <v>62</v>
      </c>
      <c r="F319">
        <v>70</v>
      </c>
      <c r="G319">
        <v>2</v>
      </c>
      <c r="H319" t="s">
        <v>59</v>
      </c>
      <c r="I319">
        <f>MiniProject_Solution[[#This Row],[ราคาต่อชิ้น]]*MiniProject_Solution[[#This Row],[จำนวนชิ้น]]</f>
        <v>140</v>
      </c>
      <c r="J319" t="str">
        <f>IF(LEFT(VLOOKUP(MiniProject_Solution[[#This Row],[ผู้ขาย]],'Sales-Bio'!A:C,3,FALSE),3)="นาย","M","F")</f>
        <v>M</v>
      </c>
      <c r="K319" t="str">
        <f>VLOOKUP(TRIM(MiniProject_Solution[[#This Row],[ลูกค้า]]),'Customer-Country'!B:C,2,FALSE)</f>
        <v>ไทย</v>
      </c>
      <c r="L319">
        <f>VLOOKUP(MiniProject_Solution[[#This Row],[สินค้า]],'product cost'!A:B,2,FALSE)*MiniProject_Solution[[#This Row],[จำนวนชิ้น]]</f>
        <v>40</v>
      </c>
      <c r="M319">
        <f>MiniProject_Solution[[#This Row],[ยอดขาย]]-MiniProject_Solution[[#This Row],[ต้นทุน]]</f>
        <v>100</v>
      </c>
      <c r="N319">
        <f>MONTH(MiniProject_Solution[[#This Row],[วันที่]])</f>
        <v>6</v>
      </c>
      <c r="O319">
        <f>YEAR(MiniProject_Solution[[#This Row],[วันที่]])</f>
        <v>2019</v>
      </c>
      <c r="P319">
        <f>VLOOKUP(MiniProject_Solution[[#This Row],[ยอดขาย]],'Commission-solution'!$A$2:$C$6,3,TRUE)*MiniProject_Solution[[#This Row],[ยอดขาย]]</f>
        <v>0</v>
      </c>
      <c r="Q319" s="86" t="b">
        <f>WEEKDAY(MiniProject_Solution[[#This Row],[วันที่]],2)&gt;5</f>
        <v>1</v>
      </c>
    </row>
    <row r="320" spans="1:17">
      <c r="A320" t="s">
        <v>645</v>
      </c>
      <c r="B320" s="3">
        <v>43640</v>
      </c>
      <c r="C320" t="s">
        <v>64</v>
      </c>
      <c r="D320" t="s">
        <v>61</v>
      </c>
      <c r="E320" t="s">
        <v>76</v>
      </c>
      <c r="F320">
        <v>190</v>
      </c>
      <c r="G320">
        <v>2</v>
      </c>
      <c r="H320" t="s">
        <v>59</v>
      </c>
      <c r="I320">
        <f>MiniProject_Solution[[#This Row],[ราคาต่อชิ้น]]*MiniProject_Solution[[#This Row],[จำนวนชิ้น]]</f>
        <v>380</v>
      </c>
      <c r="J320" t="str">
        <f>IF(LEFT(VLOOKUP(MiniProject_Solution[[#This Row],[ผู้ขาย]],'Sales-Bio'!A:C,3,FALSE),3)="นาย","M","F")</f>
        <v>M</v>
      </c>
      <c r="K320" t="str">
        <f>VLOOKUP(TRIM(MiniProject_Solution[[#This Row],[ลูกค้า]]),'Customer-Country'!B:C,2,FALSE)</f>
        <v>ไทย</v>
      </c>
      <c r="L320">
        <f>VLOOKUP(MiniProject_Solution[[#This Row],[สินค้า]],'product cost'!A:B,2,FALSE)*MiniProject_Solution[[#This Row],[จำนวนชิ้น]]</f>
        <v>200</v>
      </c>
      <c r="M320">
        <f>MiniProject_Solution[[#This Row],[ยอดขาย]]-MiniProject_Solution[[#This Row],[ต้นทุน]]</f>
        <v>180</v>
      </c>
      <c r="N320">
        <f>MONTH(MiniProject_Solution[[#This Row],[วันที่]])</f>
        <v>6</v>
      </c>
      <c r="O320">
        <f>YEAR(MiniProject_Solution[[#This Row],[วันที่]])</f>
        <v>2019</v>
      </c>
      <c r="P320">
        <f>VLOOKUP(MiniProject_Solution[[#This Row],[ยอดขาย]],'Commission-solution'!$A$2:$C$6,3,TRUE)*MiniProject_Solution[[#This Row],[ยอดขาย]]</f>
        <v>11.4</v>
      </c>
      <c r="Q320" s="86" t="b">
        <f>WEEKDAY(MiniProject_Solution[[#This Row],[วันที่]],2)&gt;5</f>
        <v>0</v>
      </c>
    </row>
    <row r="321" spans="1:17">
      <c r="A321" t="s">
        <v>646</v>
      </c>
      <c r="B321" s="3">
        <v>43641</v>
      </c>
      <c r="C321" t="s">
        <v>77</v>
      </c>
      <c r="D321" t="s">
        <v>67</v>
      </c>
      <c r="E321" t="s">
        <v>14</v>
      </c>
      <c r="F321">
        <v>250</v>
      </c>
      <c r="G321">
        <v>2</v>
      </c>
      <c r="H321" t="s">
        <v>63</v>
      </c>
      <c r="I321">
        <f>MiniProject_Solution[[#This Row],[ราคาต่อชิ้น]]*MiniProject_Solution[[#This Row],[จำนวนชิ้น]]</f>
        <v>500</v>
      </c>
      <c r="J321" t="str">
        <f>IF(LEFT(VLOOKUP(MiniProject_Solution[[#This Row],[ผู้ขาย]],'Sales-Bio'!A:C,3,FALSE),3)="นาย","M","F")</f>
        <v>F</v>
      </c>
      <c r="K321" t="str">
        <f>VLOOKUP(TRIM(MiniProject_Solution[[#This Row],[ลูกค้า]]),'Customer-Country'!B:C,2,FALSE)</f>
        <v>เวียดนาม</v>
      </c>
      <c r="L321">
        <f>VLOOKUP(MiniProject_Solution[[#This Row],[สินค้า]],'product cost'!A:B,2,FALSE)*MiniProject_Solution[[#This Row],[จำนวนชิ้น]]</f>
        <v>300</v>
      </c>
      <c r="M321">
        <f>MiniProject_Solution[[#This Row],[ยอดขาย]]-MiniProject_Solution[[#This Row],[ต้นทุน]]</f>
        <v>200</v>
      </c>
      <c r="N321">
        <f>MONTH(MiniProject_Solution[[#This Row],[วันที่]])</f>
        <v>6</v>
      </c>
      <c r="O321">
        <f>YEAR(MiniProject_Solution[[#This Row],[วันที่]])</f>
        <v>2019</v>
      </c>
      <c r="P321">
        <f>VLOOKUP(MiniProject_Solution[[#This Row],[ยอดขาย]],'Commission-solution'!$A$2:$C$6,3,TRUE)*MiniProject_Solution[[#This Row],[ยอดขาย]]</f>
        <v>25</v>
      </c>
      <c r="Q321" s="86" t="b">
        <f>WEEKDAY(MiniProject_Solution[[#This Row],[วันที่]],2)&gt;5</f>
        <v>0</v>
      </c>
    </row>
    <row r="322" spans="1:17">
      <c r="A322" t="s">
        <v>647</v>
      </c>
      <c r="B322" s="3">
        <v>43644</v>
      </c>
      <c r="C322" t="s">
        <v>60</v>
      </c>
      <c r="D322" t="s">
        <v>57</v>
      </c>
      <c r="E322" t="s">
        <v>14</v>
      </c>
      <c r="F322">
        <v>250</v>
      </c>
      <c r="G322">
        <v>2</v>
      </c>
      <c r="H322" t="s">
        <v>63</v>
      </c>
      <c r="I322">
        <f>MiniProject_Solution[[#This Row],[ราคาต่อชิ้น]]*MiniProject_Solution[[#This Row],[จำนวนชิ้น]]</f>
        <v>500</v>
      </c>
      <c r="J322" t="str">
        <f>IF(LEFT(VLOOKUP(MiniProject_Solution[[#This Row],[ผู้ขาย]],'Sales-Bio'!A:C,3,FALSE),3)="นาย","M","F")</f>
        <v>F</v>
      </c>
      <c r="K322" t="str">
        <f>VLOOKUP(TRIM(MiniProject_Solution[[#This Row],[ลูกค้า]]),'Customer-Country'!B:C,2,FALSE)</f>
        <v>เวียดนาม</v>
      </c>
      <c r="L322">
        <f>VLOOKUP(MiniProject_Solution[[#This Row],[สินค้า]],'product cost'!A:B,2,FALSE)*MiniProject_Solution[[#This Row],[จำนวนชิ้น]]</f>
        <v>300</v>
      </c>
      <c r="M322">
        <f>MiniProject_Solution[[#This Row],[ยอดขาย]]-MiniProject_Solution[[#This Row],[ต้นทุน]]</f>
        <v>200</v>
      </c>
      <c r="N322">
        <f>MONTH(MiniProject_Solution[[#This Row],[วันที่]])</f>
        <v>6</v>
      </c>
      <c r="O322">
        <f>YEAR(MiniProject_Solution[[#This Row],[วันที่]])</f>
        <v>2019</v>
      </c>
      <c r="P322">
        <f>VLOOKUP(MiniProject_Solution[[#This Row],[ยอดขาย]],'Commission-solution'!$A$2:$C$6,3,TRUE)*MiniProject_Solution[[#This Row],[ยอดขาย]]</f>
        <v>25</v>
      </c>
      <c r="Q322" s="86" t="b">
        <f>WEEKDAY(MiniProject_Solution[[#This Row],[วันที่]],2)&gt;5</f>
        <v>0</v>
      </c>
    </row>
    <row r="323" spans="1:17">
      <c r="A323" t="s">
        <v>648</v>
      </c>
      <c r="B323" s="3">
        <v>43647</v>
      </c>
      <c r="C323" t="s">
        <v>66</v>
      </c>
      <c r="D323" t="s">
        <v>67</v>
      </c>
      <c r="E323" t="s">
        <v>58</v>
      </c>
      <c r="F323">
        <v>299</v>
      </c>
      <c r="G323">
        <v>2</v>
      </c>
      <c r="H323" t="s">
        <v>63</v>
      </c>
      <c r="I323">
        <f>MiniProject_Solution[[#This Row],[ราคาต่อชิ้น]]*MiniProject_Solution[[#This Row],[จำนวนชิ้น]]</f>
        <v>598</v>
      </c>
      <c r="J323" t="str">
        <f>IF(LEFT(VLOOKUP(MiniProject_Solution[[#This Row],[ผู้ขาย]],'Sales-Bio'!A:C,3,FALSE),3)="นาย","M","F")</f>
        <v>F</v>
      </c>
      <c r="K323" t="str">
        <f>VLOOKUP(TRIM(MiniProject_Solution[[#This Row],[ลูกค้า]]),'Customer-Country'!B:C,2,FALSE)</f>
        <v>ไทย</v>
      </c>
      <c r="L323">
        <f>VLOOKUP(MiniProject_Solution[[#This Row],[สินค้า]],'product cost'!A:B,2,FALSE)*MiniProject_Solution[[#This Row],[จำนวนชิ้น]]</f>
        <v>400</v>
      </c>
      <c r="M323">
        <f>MiniProject_Solution[[#This Row],[ยอดขาย]]-MiniProject_Solution[[#This Row],[ต้นทุน]]</f>
        <v>198</v>
      </c>
      <c r="N323">
        <f>MONTH(MiniProject_Solution[[#This Row],[วันที่]])</f>
        <v>7</v>
      </c>
      <c r="O323">
        <f>YEAR(MiniProject_Solution[[#This Row],[วันที่]])</f>
        <v>2019</v>
      </c>
      <c r="P323">
        <f>VLOOKUP(MiniProject_Solution[[#This Row],[ยอดขาย]],'Commission-solution'!$A$2:$C$6,3,TRUE)*MiniProject_Solution[[#This Row],[ยอดขาย]]</f>
        <v>29.900000000000002</v>
      </c>
      <c r="Q323" s="86" t="b">
        <f>WEEKDAY(MiniProject_Solution[[#This Row],[วันที่]],2)&gt;5</f>
        <v>0</v>
      </c>
    </row>
    <row r="324" spans="1:17">
      <c r="A324" t="s">
        <v>649</v>
      </c>
      <c r="B324" s="3">
        <v>43648</v>
      </c>
      <c r="C324" t="s">
        <v>60</v>
      </c>
      <c r="D324" t="s">
        <v>67</v>
      </c>
      <c r="E324" t="s">
        <v>14</v>
      </c>
      <c r="F324">
        <v>300</v>
      </c>
      <c r="G324">
        <v>2</v>
      </c>
      <c r="H324" t="s">
        <v>63</v>
      </c>
      <c r="I324">
        <f>MiniProject_Solution[[#This Row],[ราคาต่อชิ้น]]*MiniProject_Solution[[#This Row],[จำนวนชิ้น]]</f>
        <v>600</v>
      </c>
      <c r="J324" t="str">
        <f>IF(LEFT(VLOOKUP(MiniProject_Solution[[#This Row],[ผู้ขาย]],'Sales-Bio'!A:C,3,FALSE),3)="นาย","M","F")</f>
        <v>F</v>
      </c>
      <c r="K324" t="str">
        <f>VLOOKUP(TRIM(MiniProject_Solution[[#This Row],[ลูกค้า]]),'Customer-Country'!B:C,2,FALSE)</f>
        <v>เวียดนาม</v>
      </c>
      <c r="L324">
        <f>VLOOKUP(MiniProject_Solution[[#This Row],[สินค้า]],'product cost'!A:B,2,FALSE)*MiniProject_Solution[[#This Row],[จำนวนชิ้น]]</f>
        <v>300</v>
      </c>
      <c r="M324">
        <f>MiniProject_Solution[[#This Row],[ยอดขาย]]-MiniProject_Solution[[#This Row],[ต้นทุน]]</f>
        <v>300</v>
      </c>
      <c r="N324">
        <f>MONTH(MiniProject_Solution[[#This Row],[วันที่]])</f>
        <v>7</v>
      </c>
      <c r="O324">
        <f>YEAR(MiniProject_Solution[[#This Row],[วันที่]])</f>
        <v>2019</v>
      </c>
      <c r="P324">
        <f>VLOOKUP(MiniProject_Solution[[#This Row],[ยอดขาย]],'Commission-solution'!$A$2:$C$6,3,TRUE)*MiniProject_Solution[[#This Row],[ยอดขาย]]</f>
        <v>30</v>
      </c>
      <c r="Q324" s="86" t="b">
        <f>WEEKDAY(MiniProject_Solution[[#This Row],[วันที่]],2)&gt;5</f>
        <v>0</v>
      </c>
    </row>
    <row r="325" spans="1:17">
      <c r="A325" t="s">
        <v>650</v>
      </c>
      <c r="B325" s="3">
        <v>43649</v>
      </c>
      <c r="C325" t="s">
        <v>74</v>
      </c>
      <c r="D325" t="s">
        <v>67</v>
      </c>
      <c r="E325" t="s">
        <v>62</v>
      </c>
      <c r="F325">
        <v>90</v>
      </c>
      <c r="G325">
        <v>2</v>
      </c>
      <c r="H325" t="s">
        <v>63</v>
      </c>
      <c r="I325">
        <f>MiniProject_Solution[[#This Row],[ราคาต่อชิ้น]]*MiniProject_Solution[[#This Row],[จำนวนชิ้น]]</f>
        <v>180</v>
      </c>
      <c r="J325" t="str">
        <f>IF(LEFT(VLOOKUP(MiniProject_Solution[[#This Row],[ผู้ขาย]],'Sales-Bio'!A:C,3,FALSE),3)="นาย","M","F")</f>
        <v>F</v>
      </c>
      <c r="K325" t="str">
        <f>VLOOKUP(TRIM(MiniProject_Solution[[#This Row],[ลูกค้า]]),'Customer-Country'!B:C,2,FALSE)</f>
        <v>มาเลเซีย</v>
      </c>
      <c r="L325">
        <f>VLOOKUP(MiniProject_Solution[[#This Row],[สินค้า]],'product cost'!A:B,2,FALSE)*MiniProject_Solution[[#This Row],[จำนวนชิ้น]]</f>
        <v>40</v>
      </c>
      <c r="M325">
        <f>MiniProject_Solution[[#This Row],[ยอดขาย]]-MiniProject_Solution[[#This Row],[ต้นทุน]]</f>
        <v>140</v>
      </c>
      <c r="N325">
        <f>MONTH(MiniProject_Solution[[#This Row],[วันที่]])</f>
        <v>7</v>
      </c>
      <c r="O325">
        <f>YEAR(MiniProject_Solution[[#This Row],[วันที่]])</f>
        <v>2019</v>
      </c>
      <c r="P325">
        <f>VLOOKUP(MiniProject_Solution[[#This Row],[ยอดขาย]],'Commission-solution'!$A$2:$C$6,3,TRUE)*MiniProject_Solution[[#This Row],[ยอดขาย]]</f>
        <v>0</v>
      </c>
      <c r="Q325" s="86" t="b">
        <f>WEEKDAY(MiniProject_Solution[[#This Row],[วันที่]],2)&gt;5</f>
        <v>0</v>
      </c>
    </row>
    <row r="326" spans="1:17">
      <c r="A326" t="s">
        <v>651</v>
      </c>
      <c r="B326" s="3">
        <v>43649</v>
      </c>
      <c r="C326" t="s">
        <v>72</v>
      </c>
      <c r="D326" t="s">
        <v>69</v>
      </c>
      <c r="E326" t="s">
        <v>62</v>
      </c>
      <c r="F326">
        <v>40</v>
      </c>
      <c r="G326">
        <v>5</v>
      </c>
      <c r="H326" t="s">
        <v>59</v>
      </c>
      <c r="I326">
        <f>MiniProject_Solution[[#This Row],[ราคาต่อชิ้น]]*MiniProject_Solution[[#This Row],[จำนวนชิ้น]]</f>
        <v>200</v>
      </c>
      <c r="J326" t="str">
        <f>IF(LEFT(VLOOKUP(MiniProject_Solution[[#This Row],[ผู้ขาย]],'Sales-Bio'!A:C,3,FALSE),3)="นาย","M","F")</f>
        <v>M</v>
      </c>
      <c r="K326" t="str">
        <f>VLOOKUP(TRIM(MiniProject_Solution[[#This Row],[ลูกค้า]]),'Customer-Country'!B:C,2,FALSE)</f>
        <v>เวียดนาม</v>
      </c>
      <c r="L326">
        <f>VLOOKUP(MiniProject_Solution[[#This Row],[สินค้า]],'product cost'!A:B,2,FALSE)*MiniProject_Solution[[#This Row],[จำนวนชิ้น]]</f>
        <v>100</v>
      </c>
      <c r="M326">
        <f>MiniProject_Solution[[#This Row],[ยอดขาย]]-MiniProject_Solution[[#This Row],[ต้นทุน]]</f>
        <v>100</v>
      </c>
      <c r="N326">
        <f>MONTH(MiniProject_Solution[[#This Row],[วันที่]])</f>
        <v>7</v>
      </c>
      <c r="O326">
        <f>YEAR(MiniProject_Solution[[#This Row],[วันที่]])</f>
        <v>2019</v>
      </c>
      <c r="P326">
        <f>VLOOKUP(MiniProject_Solution[[#This Row],[ยอดขาย]],'Commission-solution'!$A$2:$C$6,3,TRUE)*MiniProject_Solution[[#This Row],[ยอดขาย]]</f>
        <v>6</v>
      </c>
      <c r="Q326" s="86" t="b">
        <f>WEEKDAY(MiniProject_Solution[[#This Row],[วันที่]],2)&gt;5</f>
        <v>0</v>
      </c>
    </row>
    <row r="327" spans="1:17">
      <c r="A327" t="s">
        <v>652</v>
      </c>
      <c r="B327" s="3">
        <v>43653</v>
      </c>
      <c r="C327" t="s">
        <v>71</v>
      </c>
      <c r="D327" t="s">
        <v>61</v>
      </c>
      <c r="E327" t="s">
        <v>76</v>
      </c>
      <c r="F327">
        <v>250</v>
      </c>
      <c r="G327">
        <v>2</v>
      </c>
      <c r="H327" t="s">
        <v>63</v>
      </c>
      <c r="I327">
        <f>MiniProject_Solution[[#This Row],[ราคาต่อชิ้น]]*MiniProject_Solution[[#This Row],[จำนวนชิ้น]]</f>
        <v>500</v>
      </c>
      <c r="J327" t="str">
        <f>IF(LEFT(VLOOKUP(MiniProject_Solution[[#This Row],[ผู้ขาย]],'Sales-Bio'!A:C,3,FALSE),3)="นาย","M","F")</f>
        <v>M</v>
      </c>
      <c r="K327" t="str">
        <f>VLOOKUP(TRIM(MiniProject_Solution[[#This Row],[ลูกค้า]]),'Customer-Country'!B:C,2,FALSE)</f>
        <v>ไทย</v>
      </c>
      <c r="L327">
        <f>VLOOKUP(MiniProject_Solution[[#This Row],[สินค้า]],'product cost'!A:B,2,FALSE)*MiniProject_Solution[[#This Row],[จำนวนชิ้น]]</f>
        <v>200</v>
      </c>
      <c r="M327">
        <f>MiniProject_Solution[[#This Row],[ยอดขาย]]-MiniProject_Solution[[#This Row],[ต้นทุน]]</f>
        <v>300</v>
      </c>
      <c r="N327">
        <f>MONTH(MiniProject_Solution[[#This Row],[วันที่]])</f>
        <v>7</v>
      </c>
      <c r="O327">
        <f>YEAR(MiniProject_Solution[[#This Row],[วันที่]])</f>
        <v>2019</v>
      </c>
      <c r="P327">
        <f>VLOOKUP(MiniProject_Solution[[#This Row],[ยอดขาย]],'Commission-solution'!$A$2:$C$6,3,TRUE)*MiniProject_Solution[[#This Row],[ยอดขาย]]</f>
        <v>25</v>
      </c>
      <c r="Q327" s="86" t="b">
        <f>WEEKDAY(MiniProject_Solution[[#This Row],[วันที่]],2)&gt;5</f>
        <v>1</v>
      </c>
    </row>
    <row r="328" spans="1:17">
      <c r="A328" t="s">
        <v>653</v>
      </c>
      <c r="B328" s="3">
        <v>43654</v>
      </c>
      <c r="C328" t="s">
        <v>66</v>
      </c>
      <c r="D328" t="s">
        <v>69</v>
      </c>
      <c r="E328" t="s">
        <v>62</v>
      </c>
      <c r="F328">
        <v>90</v>
      </c>
      <c r="G328">
        <v>3</v>
      </c>
      <c r="H328" t="s">
        <v>59</v>
      </c>
      <c r="I328">
        <f>MiniProject_Solution[[#This Row],[ราคาต่อชิ้น]]*MiniProject_Solution[[#This Row],[จำนวนชิ้น]]</f>
        <v>270</v>
      </c>
      <c r="J328" t="str">
        <f>IF(LEFT(VLOOKUP(MiniProject_Solution[[#This Row],[ผู้ขาย]],'Sales-Bio'!A:C,3,FALSE),3)="นาย","M","F")</f>
        <v>M</v>
      </c>
      <c r="K328" t="str">
        <f>VLOOKUP(TRIM(MiniProject_Solution[[#This Row],[ลูกค้า]]),'Customer-Country'!B:C,2,FALSE)</f>
        <v>ไทย</v>
      </c>
      <c r="L328">
        <f>VLOOKUP(MiniProject_Solution[[#This Row],[สินค้า]],'product cost'!A:B,2,FALSE)*MiniProject_Solution[[#This Row],[จำนวนชิ้น]]</f>
        <v>60</v>
      </c>
      <c r="M328">
        <f>MiniProject_Solution[[#This Row],[ยอดขาย]]-MiniProject_Solution[[#This Row],[ต้นทุน]]</f>
        <v>210</v>
      </c>
      <c r="N328">
        <f>MONTH(MiniProject_Solution[[#This Row],[วันที่]])</f>
        <v>7</v>
      </c>
      <c r="O328">
        <f>YEAR(MiniProject_Solution[[#This Row],[วันที่]])</f>
        <v>2019</v>
      </c>
      <c r="P328">
        <f>VLOOKUP(MiniProject_Solution[[#This Row],[ยอดขาย]],'Commission-solution'!$A$2:$C$6,3,TRUE)*MiniProject_Solution[[#This Row],[ยอดขาย]]</f>
        <v>8.1</v>
      </c>
      <c r="Q328" s="86" t="b">
        <f>WEEKDAY(MiniProject_Solution[[#This Row],[วันที่]],2)&gt;5</f>
        <v>0</v>
      </c>
    </row>
    <row r="329" spans="1:17">
      <c r="A329" t="s">
        <v>654</v>
      </c>
      <c r="B329" s="3">
        <v>43654</v>
      </c>
      <c r="C329" t="s">
        <v>72</v>
      </c>
      <c r="D329" t="s">
        <v>57</v>
      </c>
      <c r="E329" t="s">
        <v>58</v>
      </c>
      <c r="F329">
        <v>499</v>
      </c>
      <c r="G329">
        <v>2</v>
      </c>
      <c r="H329" t="s">
        <v>63</v>
      </c>
      <c r="I329">
        <f>MiniProject_Solution[[#This Row],[ราคาต่อชิ้น]]*MiniProject_Solution[[#This Row],[จำนวนชิ้น]]</f>
        <v>998</v>
      </c>
      <c r="J329" t="str">
        <f>IF(LEFT(VLOOKUP(MiniProject_Solution[[#This Row],[ผู้ขาย]],'Sales-Bio'!A:C,3,FALSE),3)="นาย","M","F")</f>
        <v>F</v>
      </c>
      <c r="K329" t="str">
        <f>VLOOKUP(TRIM(MiniProject_Solution[[#This Row],[ลูกค้า]]),'Customer-Country'!B:C,2,FALSE)</f>
        <v>เวียดนาม</v>
      </c>
      <c r="L329">
        <f>VLOOKUP(MiniProject_Solution[[#This Row],[สินค้า]],'product cost'!A:B,2,FALSE)*MiniProject_Solution[[#This Row],[จำนวนชิ้น]]</f>
        <v>400</v>
      </c>
      <c r="M329">
        <f>MiniProject_Solution[[#This Row],[ยอดขาย]]-MiniProject_Solution[[#This Row],[ต้นทุน]]</f>
        <v>598</v>
      </c>
      <c r="N329">
        <f>MONTH(MiniProject_Solution[[#This Row],[วันที่]])</f>
        <v>7</v>
      </c>
      <c r="O329">
        <f>YEAR(MiniProject_Solution[[#This Row],[วันที่]])</f>
        <v>2019</v>
      </c>
      <c r="P329">
        <f>VLOOKUP(MiniProject_Solution[[#This Row],[ยอดขาย]],'Commission-solution'!$A$2:$C$6,3,TRUE)*MiniProject_Solution[[#This Row],[ยอดขาย]]</f>
        <v>69.860000000000014</v>
      </c>
      <c r="Q329" s="86" t="b">
        <f>WEEKDAY(MiniProject_Solution[[#This Row],[วันที่]],2)&gt;5</f>
        <v>0</v>
      </c>
    </row>
    <row r="330" spans="1:17">
      <c r="A330" t="s">
        <v>655</v>
      </c>
      <c r="B330" s="3">
        <v>43654</v>
      </c>
      <c r="C330" t="s">
        <v>73</v>
      </c>
      <c r="D330" t="s">
        <v>69</v>
      </c>
      <c r="E330" t="s">
        <v>14</v>
      </c>
      <c r="F330">
        <v>250</v>
      </c>
      <c r="G330">
        <v>2</v>
      </c>
      <c r="H330" t="s">
        <v>63</v>
      </c>
      <c r="I330">
        <f>MiniProject_Solution[[#This Row],[ราคาต่อชิ้น]]*MiniProject_Solution[[#This Row],[จำนวนชิ้น]]</f>
        <v>500</v>
      </c>
      <c r="J330" t="str">
        <f>IF(LEFT(VLOOKUP(MiniProject_Solution[[#This Row],[ผู้ขาย]],'Sales-Bio'!A:C,3,FALSE),3)="นาย","M","F")</f>
        <v>M</v>
      </c>
      <c r="K330" t="str">
        <f>VLOOKUP(TRIM(MiniProject_Solution[[#This Row],[ลูกค้า]]),'Customer-Country'!B:C,2,FALSE)</f>
        <v>พม่า</v>
      </c>
      <c r="L330">
        <f>VLOOKUP(MiniProject_Solution[[#This Row],[สินค้า]],'product cost'!A:B,2,FALSE)*MiniProject_Solution[[#This Row],[จำนวนชิ้น]]</f>
        <v>300</v>
      </c>
      <c r="M330">
        <f>MiniProject_Solution[[#This Row],[ยอดขาย]]-MiniProject_Solution[[#This Row],[ต้นทุน]]</f>
        <v>200</v>
      </c>
      <c r="N330">
        <f>MONTH(MiniProject_Solution[[#This Row],[วันที่]])</f>
        <v>7</v>
      </c>
      <c r="O330">
        <f>YEAR(MiniProject_Solution[[#This Row],[วันที่]])</f>
        <v>2019</v>
      </c>
      <c r="P330">
        <f>VLOOKUP(MiniProject_Solution[[#This Row],[ยอดขาย]],'Commission-solution'!$A$2:$C$6,3,TRUE)*MiniProject_Solution[[#This Row],[ยอดขาย]]</f>
        <v>25</v>
      </c>
      <c r="Q330" s="86" t="b">
        <f>WEEKDAY(MiniProject_Solution[[#This Row],[วันที่]],2)&gt;5</f>
        <v>0</v>
      </c>
    </row>
    <row r="331" spans="1:17">
      <c r="A331" t="s">
        <v>656</v>
      </c>
      <c r="B331" s="3">
        <v>43658</v>
      </c>
      <c r="C331" t="s">
        <v>71</v>
      </c>
      <c r="D331" t="s">
        <v>57</v>
      </c>
      <c r="E331" t="s">
        <v>62</v>
      </c>
      <c r="F331">
        <v>40</v>
      </c>
      <c r="G331">
        <v>2</v>
      </c>
      <c r="H331" t="s">
        <v>59</v>
      </c>
      <c r="I331">
        <f>MiniProject_Solution[[#This Row],[ราคาต่อชิ้น]]*MiniProject_Solution[[#This Row],[จำนวนชิ้น]]</f>
        <v>80</v>
      </c>
      <c r="J331" t="str">
        <f>IF(LEFT(VLOOKUP(MiniProject_Solution[[#This Row],[ผู้ขาย]],'Sales-Bio'!A:C,3,FALSE),3)="นาย","M","F")</f>
        <v>F</v>
      </c>
      <c r="K331" t="str">
        <f>VLOOKUP(TRIM(MiniProject_Solution[[#This Row],[ลูกค้า]]),'Customer-Country'!B:C,2,FALSE)</f>
        <v>ไทย</v>
      </c>
      <c r="L331">
        <f>VLOOKUP(MiniProject_Solution[[#This Row],[สินค้า]],'product cost'!A:B,2,FALSE)*MiniProject_Solution[[#This Row],[จำนวนชิ้น]]</f>
        <v>40</v>
      </c>
      <c r="M331">
        <f>MiniProject_Solution[[#This Row],[ยอดขาย]]-MiniProject_Solution[[#This Row],[ต้นทุน]]</f>
        <v>40</v>
      </c>
      <c r="N331">
        <f>MONTH(MiniProject_Solution[[#This Row],[วันที่]])</f>
        <v>7</v>
      </c>
      <c r="O331">
        <f>YEAR(MiniProject_Solution[[#This Row],[วันที่]])</f>
        <v>2019</v>
      </c>
      <c r="P331">
        <f>VLOOKUP(MiniProject_Solution[[#This Row],[ยอดขาย]],'Commission-solution'!$A$2:$C$6,3,TRUE)*MiniProject_Solution[[#This Row],[ยอดขาย]]</f>
        <v>0</v>
      </c>
      <c r="Q331" s="86" t="b">
        <f>WEEKDAY(MiniProject_Solution[[#This Row],[วันที่]],2)&gt;5</f>
        <v>0</v>
      </c>
    </row>
    <row r="332" spans="1:17">
      <c r="A332" t="s">
        <v>657</v>
      </c>
      <c r="B332" s="3">
        <v>43660</v>
      </c>
      <c r="C332" t="s">
        <v>64</v>
      </c>
      <c r="D332" t="s">
        <v>61</v>
      </c>
      <c r="E332" t="s">
        <v>14</v>
      </c>
      <c r="F332">
        <v>300</v>
      </c>
      <c r="G332">
        <v>2</v>
      </c>
      <c r="H332" t="s">
        <v>59</v>
      </c>
      <c r="I332">
        <f>MiniProject_Solution[[#This Row],[ราคาต่อชิ้น]]*MiniProject_Solution[[#This Row],[จำนวนชิ้น]]</f>
        <v>600</v>
      </c>
      <c r="J332" t="str">
        <f>IF(LEFT(VLOOKUP(MiniProject_Solution[[#This Row],[ผู้ขาย]],'Sales-Bio'!A:C,3,FALSE),3)="นาย","M","F")</f>
        <v>M</v>
      </c>
      <c r="K332" t="str">
        <f>VLOOKUP(TRIM(MiniProject_Solution[[#This Row],[ลูกค้า]]),'Customer-Country'!B:C,2,FALSE)</f>
        <v>ไทย</v>
      </c>
      <c r="L332">
        <f>VLOOKUP(MiniProject_Solution[[#This Row],[สินค้า]],'product cost'!A:B,2,FALSE)*MiniProject_Solution[[#This Row],[จำนวนชิ้น]]</f>
        <v>300</v>
      </c>
      <c r="M332">
        <f>MiniProject_Solution[[#This Row],[ยอดขาย]]-MiniProject_Solution[[#This Row],[ต้นทุน]]</f>
        <v>300</v>
      </c>
      <c r="N332">
        <f>MONTH(MiniProject_Solution[[#This Row],[วันที่]])</f>
        <v>7</v>
      </c>
      <c r="O332">
        <f>YEAR(MiniProject_Solution[[#This Row],[วันที่]])</f>
        <v>2019</v>
      </c>
      <c r="P332">
        <f>VLOOKUP(MiniProject_Solution[[#This Row],[ยอดขาย]],'Commission-solution'!$A$2:$C$6,3,TRUE)*MiniProject_Solution[[#This Row],[ยอดขาย]]</f>
        <v>30</v>
      </c>
      <c r="Q332" s="86" t="b">
        <f>WEEKDAY(MiniProject_Solution[[#This Row],[วันที่]],2)&gt;5</f>
        <v>1</v>
      </c>
    </row>
    <row r="333" spans="1:17">
      <c r="A333" t="s">
        <v>658</v>
      </c>
      <c r="B333" s="3">
        <v>43663</v>
      </c>
      <c r="C333" t="s">
        <v>68</v>
      </c>
      <c r="D333" t="s">
        <v>61</v>
      </c>
      <c r="E333" t="s">
        <v>76</v>
      </c>
      <c r="F333">
        <v>190</v>
      </c>
      <c r="G333">
        <v>2</v>
      </c>
      <c r="H333" t="s">
        <v>59</v>
      </c>
      <c r="I333">
        <f>MiniProject_Solution[[#This Row],[ราคาต่อชิ้น]]*MiniProject_Solution[[#This Row],[จำนวนชิ้น]]</f>
        <v>380</v>
      </c>
      <c r="J333" t="str">
        <f>IF(LEFT(VLOOKUP(MiniProject_Solution[[#This Row],[ผู้ขาย]],'Sales-Bio'!A:C,3,FALSE),3)="นาย","M","F")</f>
        <v>M</v>
      </c>
      <c r="K333" t="str">
        <f>VLOOKUP(TRIM(MiniProject_Solution[[#This Row],[ลูกค้า]]),'Customer-Country'!B:C,2,FALSE)</f>
        <v>ไทย</v>
      </c>
      <c r="L333">
        <f>VLOOKUP(MiniProject_Solution[[#This Row],[สินค้า]],'product cost'!A:B,2,FALSE)*MiniProject_Solution[[#This Row],[จำนวนชิ้น]]</f>
        <v>200</v>
      </c>
      <c r="M333">
        <f>MiniProject_Solution[[#This Row],[ยอดขาย]]-MiniProject_Solution[[#This Row],[ต้นทุน]]</f>
        <v>180</v>
      </c>
      <c r="N333">
        <f>MONTH(MiniProject_Solution[[#This Row],[วันที่]])</f>
        <v>7</v>
      </c>
      <c r="O333">
        <f>YEAR(MiniProject_Solution[[#This Row],[วันที่]])</f>
        <v>2019</v>
      </c>
      <c r="P333">
        <f>VLOOKUP(MiniProject_Solution[[#This Row],[ยอดขาย]],'Commission-solution'!$A$2:$C$6,3,TRUE)*MiniProject_Solution[[#This Row],[ยอดขาย]]</f>
        <v>11.4</v>
      </c>
      <c r="Q333" s="86" t="b">
        <f>WEEKDAY(MiniProject_Solution[[#This Row],[วันที่]],2)&gt;5</f>
        <v>0</v>
      </c>
    </row>
    <row r="334" spans="1:17">
      <c r="A334" t="s">
        <v>659</v>
      </c>
      <c r="B334" s="3">
        <v>43664</v>
      </c>
      <c r="C334" t="s">
        <v>78</v>
      </c>
      <c r="D334" t="s">
        <v>67</v>
      </c>
      <c r="E334" t="s">
        <v>62</v>
      </c>
      <c r="F334">
        <v>40</v>
      </c>
      <c r="G334">
        <v>2</v>
      </c>
      <c r="H334" t="s">
        <v>59</v>
      </c>
      <c r="I334">
        <f>MiniProject_Solution[[#This Row],[ราคาต่อชิ้น]]*MiniProject_Solution[[#This Row],[จำนวนชิ้น]]</f>
        <v>80</v>
      </c>
      <c r="J334" t="str">
        <f>IF(LEFT(VLOOKUP(MiniProject_Solution[[#This Row],[ผู้ขาย]],'Sales-Bio'!A:C,3,FALSE),3)="นาย","M","F")</f>
        <v>F</v>
      </c>
      <c r="K334" t="str">
        <f>VLOOKUP(TRIM(MiniProject_Solution[[#This Row],[ลูกค้า]]),'Customer-Country'!B:C,2,FALSE)</f>
        <v>พม่า</v>
      </c>
      <c r="L334">
        <f>VLOOKUP(MiniProject_Solution[[#This Row],[สินค้า]],'product cost'!A:B,2,FALSE)*MiniProject_Solution[[#This Row],[จำนวนชิ้น]]</f>
        <v>40</v>
      </c>
      <c r="M334">
        <f>MiniProject_Solution[[#This Row],[ยอดขาย]]-MiniProject_Solution[[#This Row],[ต้นทุน]]</f>
        <v>40</v>
      </c>
      <c r="N334">
        <f>MONTH(MiniProject_Solution[[#This Row],[วันที่]])</f>
        <v>7</v>
      </c>
      <c r="O334">
        <f>YEAR(MiniProject_Solution[[#This Row],[วันที่]])</f>
        <v>2019</v>
      </c>
      <c r="P334">
        <f>VLOOKUP(MiniProject_Solution[[#This Row],[ยอดขาย]],'Commission-solution'!$A$2:$C$6,3,TRUE)*MiniProject_Solution[[#This Row],[ยอดขาย]]</f>
        <v>0</v>
      </c>
      <c r="Q334" s="86" t="b">
        <f>WEEKDAY(MiniProject_Solution[[#This Row],[วันที่]],2)&gt;5</f>
        <v>0</v>
      </c>
    </row>
    <row r="335" spans="1:17">
      <c r="A335" t="s">
        <v>660</v>
      </c>
      <c r="B335" s="3">
        <v>43666</v>
      </c>
      <c r="C335" t="s">
        <v>60</v>
      </c>
      <c r="D335" t="s">
        <v>69</v>
      </c>
      <c r="E335" t="s">
        <v>14</v>
      </c>
      <c r="F335">
        <v>250</v>
      </c>
      <c r="G335">
        <v>2</v>
      </c>
      <c r="H335" t="s">
        <v>63</v>
      </c>
      <c r="I335">
        <f>MiniProject_Solution[[#This Row],[ราคาต่อชิ้น]]*MiniProject_Solution[[#This Row],[จำนวนชิ้น]]</f>
        <v>500</v>
      </c>
      <c r="J335" t="str">
        <f>IF(LEFT(VLOOKUP(MiniProject_Solution[[#This Row],[ผู้ขาย]],'Sales-Bio'!A:C,3,FALSE),3)="นาย","M","F")</f>
        <v>M</v>
      </c>
      <c r="K335" t="str">
        <f>VLOOKUP(TRIM(MiniProject_Solution[[#This Row],[ลูกค้า]]),'Customer-Country'!B:C,2,FALSE)</f>
        <v>เวียดนาม</v>
      </c>
      <c r="L335">
        <f>VLOOKUP(MiniProject_Solution[[#This Row],[สินค้า]],'product cost'!A:B,2,FALSE)*MiniProject_Solution[[#This Row],[จำนวนชิ้น]]</f>
        <v>300</v>
      </c>
      <c r="M335">
        <f>MiniProject_Solution[[#This Row],[ยอดขาย]]-MiniProject_Solution[[#This Row],[ต้นทุน]]</f>
        <v>200</v>
      </c>
      <c r="N335">
        <f>MONTH(MiniProject_Solution[[#This Row],[วันที่]])</f>
        <v>7</v>
      </c>
      <c r="O335">
        <f>YEAR(MiniProject_Solution[[#This Row],[วันที่]])</f>
        <v>2019</v>
      </c>
      <c r="P335">
        <f>VLOOKUP(MiniProject_Solution[[#This Row],[ยอดขาย]],'Commission-solution'!$A$2:$C$6,3,TRUE)*MiniProject_Solution[[#This Row],[ยอดขาย]]</f>
        <v>25</v>
      </c>
      <c r="Q335" s="86" t="b">
        <f>WEEKDAY(MiniProject_Solution[[#This Row],[วันที่]],2)&gt;5</f>
        <v>1</v>
      </c>
    </row>
    <row r="336" spans="1:17">
      <c r="A336" t="s">
        <v>661</v>
      </c>
      <c r="B336" s="3">
        <v>43669</v>
      </c>
      <c r="C336" t="s">
        <v>68</v>
      </c>
      <c r="D336" t="s">
        <v>67</v>
      </c>
      <c r="E336" t="s">
        <v>62</v>
      </c>
      <c r="F336">
        <v>90</v>
      </c>
      <c r="G336">
        <v>5</v>
      </c>
      <c r="H336" t="s">
        <v>59</v>
      </c>
      <c r="I336">
        <f>MiniProject_Solution[[#This Row],[ราคาต่อชิ้น]]*MiniProject_Solution[[#This Row],[จำนวนชิ้น]]</f>
        <v>450</v>
      </c>
      <c r="J336" t="str">
        <f>IF(LEFT(VLOOKUP(MiniProject_Solution[[#This Row],[ผู้ขาย]],'Sales-Bio'!A:C,3,FALSE),3)="นาย","M","F")</f>
        <v>F</v>
      </c>
      <c r="K336" t="str">
        <f>VLOOKUP(TRIM(MiniProject_Solution[[#This Row],[ลูกค้า]]),'Customer-Country'!B:C,2,FALSE)</f>
        <v>ไทย</v>
      </c>
      <c r="L336">
        <f>VLOOKUP(MiniProject_Solution[[#This Row],[สินค้า]],'product cost'!A:B,2,FALSE)*MiniProject_Solution[[#This Row],[จำนวนชิ้น]]</f>
        <v>100</v>
      </c>
      <c r="M336">
        <f>MiniProject_Solution[[#This Row],[ยอดขาย]]-MiniProject_Solution[[#This Row],[ต้นทุน]]</f>
        <v>350</v>
      </c>
      <c r="N336">
        <f>MONTH(MiniProject_Solution[[#This Row],[วันที่]])</f>
        <v>7</v>
      </c>
      <c r="O336">
        <f>YEAR(MiniProject_Solution[[#This Row],[วันที่]])</f>
        <v>2019</v>
      </c>
      <c r="P336">
        <f>VLOOKUP(MiniProject_Solution[[#This Row],[ยอดขาย]],'Commission-solution'!$A$2:$C$6,3,TRUE)*MiniProject_Solution[[#This Row],[ยอดขาย]]</f>
        <v>22.5</v>
      </c>
      <c r="Q336" s="86" t="b">
        <f>WEEKDAY(MiniProject_Solution[[#This Row],[วันที่]],2)&gt;5</f>
        <v>0</v>
      </c>
    </row>
    <row r="337" spans="1:17">
      <c r="A337" t="s">
        <v>662</v>
      </c>
      <c r="B337" s="3">
        <v>43670</v>
      </c>
      <c r="C337" t="s">
        <v>64</v>
      </c>
      <c r="D337" t="s">
        <v>61</v>
      </c>
      <c r="E337" t="s">
        <v>14</v>
      </c>
      <c r="F337">
        <v>300</v>
      </c>
      <c r="G337">
        <v>1</v>
      </c>
      <c r="H337" t="s">
        <v>63</v>
      </c>
      <c r="I337">
        <f>MiniProject_Solution[[#This Row],[ราคาต่อชิ้น]]*MiniProject_Solution[[#This Row],[จำนวนชิ้น]]</f>
        <v>300</v>
      </c>
      <c r="J337" t="str">
        <f>IF(LEFT(VLOOKUP(MiniProject_Solution[[#This Row],[ผู้ขาย]],'Sales-Bio'!A:C,3,FALSE),3)="นาย","M","F")</f>
        <v>M</v>
      </c>
      <c r="K337" t="str">
        <f>VLOOKUP(TRIM(MiniProject_Solution[[#This Row],[ลูกค้า]]),'Customer-Country'!B:C,2,FALSE)</f>
        <v>ไทย</v>
      </c>
      <c r="L337">
        <f>VLOOKUP(MiniProject_Solution[[#This Row],[สินค้า]],'product cost'!A:B,2,FALSE)*MiniProject_Solution[[#This Row],[จำนวนชิ้น]]</f>
        <v>150</v>
      </c>
      <c r="M337">
        <f>MiniProject_Solution[[#This Row],[ยอดขาย]]-MiniProject_Solution[[#This Row],[ต้นทุน]]</f>
        <v>150</v>
      </c>
      <c r="N337">
        <f>MONTH(MiniProject_Solution[[#This Row],[วันที่]])</f>
        <v>7</v>
      </c>
      <c r="O337">
        <f>YEAR(MiniProject_Solution[[#This Row],[วันที่]])</f>
        <v>2019</v>
      </c>
      <c r="P337">
        <f>VLOOKUP(MiniProject_Solution[[#This Row],[ยอดขาย]],'Commission-solution'!$A$2:$C$6,3,TRUE)*MiniProject_Solution[[#This Row],[ยอดขาย]]</f>
        <v>9</v>
      </c>
      <c r="Q337" s="86" t="b">
        <f>WEEKDAY(MiniProject_Solution[[#This Row],[วันที่]],2)&gt;5</f>
        <v>0</v>
      </c>
    </row>
    <row r="338" spans="1:17">
      <c r="A338" t="s">
        <v>663</v>
      </c>
      <c r="B338" s="3">
        <v>43671</v>
      </c>
      <c r="C338" t="s">
        <v>71</v>
      </c>
      <c r="D338" t="s">
        <v>61</v>
      </c>
      <c r="E338" t="s">
        <v>14</v>
      </c>
      <c r="F338">
        <v>250</v>
      </c>
      <c r="G338">
        <v>1</v>
      </c>
      <c r="H338" t="s">
        <v>59</v>
      </c>
      <c r="I338">
        <f>MiniProject_Solution[[#This Row],[ราคาต่อชิ้น]]*MiniProject_Solution[[#This Row],[จำนวนชิ้น]]</f>
        <v>250</v>
      </c>
      <c r="J338" t="str">
        <f>IF(LEFT(VLOOKUP(MiniProject_Solution[[#This Row],[ผู้ขาย]],'Sales-Bio'!A:C,3,FALSE),3)="นาย","M","F")</f>
        <v>M</v>
      </c>
      <c r="K338" t="str">
        <f>VLOOKUP(TRIM(MiniProject_Solution[[#This Row],[ลูกค้า]]),'Customer-Country'!B:C,2,FALSE)</f>
        <v>ไทย</v>
      </c>
      <c r="L338">
        <f>VLOOKUP(MiniProject_Solution[[#This Row],[สินค้า]],'product cost'!A:B,2,FALSE)*MiniProject_Solution[[#This Row],[จำนวนชิ้น]]</f>
        <v>150</v>
      </c>
      <c r="M338">
        <f>MiniProject_Solution[[#This Row],[ยอดขาย]]-MiniProject_Solution[[#This Row],[ต้นทุน]]</f>
        <v>100</v>
      </c>
      <c r="N338">
        <f>MONTH(MiniProject_Solution[[#This Row],[วันที่]])</f>
        <v>7</v>
      </c>
      <c r="O338">
        <f>YEAR(MiniProject_Solution[[#This Row],[วันที่]])</f>
        <v>2019</v>
      </c>
      <c r="P338">
        <f>VLOOKUP(MiniProject_Solution[[#This Row],[ยอดขาย]],'Commission-solution'!$A$2:$C$6,3,TRUE)*MiniProject_Solution[[#This Row],[ยอดขาย]]</f>
        <v>7.5</v>
      </c>
      <c r="Q338" s="86" t="b">
        <f>WEEKDAY(MiniProject_Solution[[#This Row],[วันที่]],2)&gt;5</f>
        <v>0</v>
      </c>
    </row>
    <row r="339" spans="1:17">
      <c r="A339" t="s">
        <v>664</v>
      </c>
      <c r="B339" s="3">
        <v>43671</v>
      </c>
      <c r="C339" t="s">
        <v>60</v>
      </c>
      <c r="D339" t="s">
        <v>69</v>
      </c>
      <c r="E339" t="s">
        <v>62</v>
      </c>
      <c r="F339">
        <v>40</v>
      </c>
      <c r="G339">
        <v>2</v>
      </c>
      <c r="H339" t="s">
        <v>63</v>
      </c>
      <c r="I339">
        <f>MiniProject_Solution[[#This Row],[ราคาต่อชิ้น]]*MiniProject_Solution[[#This Row],[จำนวนชิ้น]]</f>
        <v>80</v>
      </c>
      <c r="J339" t="str">
        <f>IF(LEFT(VLOOKUP(MiniProject_Solution[[#This Row],[ผู้ขาย]],'Sales-Bio'!A:C,3,FALSE),3)="นาย","M","F")</f>
        <v>M</v>
      </c>
      <c r="K339" t="str">
        <f>VLOOKUP(TRIM(MiniProject_Solution[[#This Row],[ลูกค้า]]),'Customer-Country'!B:C,2,FALSE)</f>
        <v>เวียดนาม</v>
      </c>
      <c r="L339">
        <f>VLOOKUP(MiniProject_Solution[[#This Row],[สินค้า]],'product cost'!A:B,2,FALSE)*MiniProject_Solution[[#This Row],[จำนวนชิ้น]]</f>
        <v>40</v>
      </c>
      <c r="M339">
        <f>MiniProject_Solution[[#This Row],[ยอดขาย]]-MiniProject_Solution[[#This Row],[ต้นทุน]]</f>
        <v>40</v>
      </c>
      <c r="N339">
        <f>MONTH(MiniProject_Solution[[#This Row],[วันที่]])</f>
        <v>7</v>
      </c>
      <c r="O339">
        <f>YEAR(MiniProject_Solution[[#This Row],[วันที่]])</f>
        <v>2019</v>
      </c>
      <c r="P339">
        <f>VLOOKUP(MiniProject_Solution[[#This Row],[ยอดขาย]],'Commission-solution'!$A$2:$C$6,3,TRUE)*MiniProject_Solution[[#This Row],[ยอดขาย]]</f>
        <v>0</v>
      </c>
      <c r="Q339" s="86" t="b">
        <f>WEEKDAY(MiniProject_Solution[[#This Row],[วันที่]],2)&gt;5</f>
        <v>0</v>
      </c>
    </row>
    <row r="340" spans="1:17">
      <c r="A340" t="s">
        <v>665</v>
      </c>
      <c r="B340" s="3">
        <v>43675</v>
      </c>
      <c r="C340" t="s">
        <v>77</v>
      </c>
      <c r="D340" t="s">
        <v>67</v>
      </c>
      <c r="E340" t="s">
        <v>14</v>
      </c>
      <c r="F340">
        <v>250</v>
      </c>
      <c r="G340">
        <v>2</v>
      </c>
      <c r="H340" t="s">
        <v>63</v>
      </c>
      <c r="I340">
        <f>MiniProject_Solution[[#This Row],[ราคาต่อชิ้น]]*MiniProject_Solution[[#This Row],[จำนวนชิ้น]]</f>
        <v>500</v>
      </c>
      <c r="J340" t="str">
        <f>IF(LEFT(VLOOKUP(MiniProject_Solution[[#This Row],[ผู้ขาย]],'Sales-Bio'!A:C,3,FALSE),3)="นาย","M","F")</f>
        <v>F</v>
      </c>
      <c r="K340" t="str">
        <f>VLOOKUP(TRIM(MiniProject_Solution[[#This Row],[ลูกค้า]]),'Customer-Country'!B:C,2,FALSE)</f>
        <v>เวียดนาม</v>
      </c>
      <c r="L340">
        <f>VLOOKUP(MiniProject_Solution[[#This Row],[สินค้า]],'product cost'!A:B,2,FALSE)*MiniProject_Solution[[#This Row],[จำนวนชิ้น]]</f>
        <v>300</v>
      </c>
      <c r="M340">
        <f>MiniProject_Solution[[#This Row],[ยอดขาย]]-MiniProject_Solution[[#This Row],[ต้นทุน]]</f>
        <v>200</v>
      </c>
      <c r="N340">
        <f>MONTH(MiniProject_Solution[[#This Row],[วันที่]])</f>
        <v>7</v>
      </c>
      <c r="O340">
        <f>YEAR(MiniProject_Solution[[#This Row],[วันที่]])</f>
        <v>2019</v>
      </c>
      <c r="P340">
        <f>VLOOKUP(MiniProject_Solution[[#This Row],[ยอดขาย]],'Commission-solution'!$A$2:$C$6,3,TRUE)*MiniProject_Solution[[#This Row],[ยอดขาย]]</f>
        <v>25</v>
      </c>
      <c r="Q340" s="86" t="b">
        <f>WEEKDAY(MiniProject_Solution[[#This Row],[วันที่]],2)&gt;5</f>
        <v>0</v>
      </c>
    </row>
    <row r="341" spans="1:17">
      <c r="A341" t="s">
        <v>666</v>
      </c>
      <c r="B341" s="3">
        <v>43679</v>
      </c>
      <c r="C341" t="s">
        <v>77</v>
      </c>
      <c r="D341" t="s">
        <v>67</v>
      </c>
      <c r="E341" t="s">
        <v>76</v>
      </c>
      <c r="F341">
        <v>250</v>
      </c>
      <c r="G341">
        <v>3</v>
      </c>
      <c r="H341" t="s">
        <v>59</v>
      </c>
      <c r="I341">
        <f>MiniProject_Solution[[#This Row],[ราคาต่อชิ้น]]*MiniProject_Solution[[#This Row],[จำนวนชิ้น]]</f>
        <v>750</v>
      </c>
      <c r="J341" t="str">
        <f>IF(LEFT(VLOOKUP(MiniProject_Solution[[#This Row],[ผู้ขาย]],'Sales-Bio'!A:C,3,FALSE),3)="นาย","M","F")</f>
        <v>F</v>
      </c>
      <c r="K341" t="str">
        <f>VLOOKUP(TRIM(MiniProject_Solution[[#This Row],[ลูกค้า]]),'Customer-Country'!B:C,2,FALSE)</f>
        <v>เวียดนาม</v>
      </c>
      <c r="L341">
        <f>VLOOKUP(MiniProject_Solution[[#This Row],[สินค้า]],'product cost'!A:B,2,FALSE)*MiniProject_Solution[[#This Row],[จำนวนชิ้น]]</f>
        <v>300</v>
      </c>
      <c r="M341">
        <f>MiniProject_Solution[[#This Row],[ยอดขาย]]-MiniProject_Solution[[#This Row],[ต้นทุน]]</f>
        <v>450</v>
      </c>
      <c r="N341">
        <f>MONTH(MiniProject_Solution[[#This Row],[วันที่]])</f>
        <v>8</v>
      </c>
      <c r="O341">
        <f>YEAR(MiniProject_Solution[[#This Row],[วันที่]])</f>
        <v>2019</v>
      </c>
      <c r="P341">
        <f>VLOOKUP(MiniProject_Solution[[#This Row],[ยอดขาย]],'Commission-solution'!$A$2:$C$6,3,TRUE)*MiniProject_Solution[[#This Row],[ยอดขาย]]</f>
        <v>52.500000000000007</v>
      </c>
      <c r="Q341" s="86" t="b">
        <f>WEEKDAY(MiniProject_Solution[[#This Row],[วันที่]],2)&gt;5</f>
        <v>0</v>
      </c>
    </row>
    <row r="342" spans="1:17">
      <c r="A342" t="s">
        <v>667</v>
      </c>
      <c r="B342" s="3">
        <v>43681</v>
      </c>
      <c r="C342" t="s">
        <v>77</v>
      </c>
      <c r="D342" t="s">
        <v>61</v>
      </c>
      <c r="E342" t="s">
        <v>14</v>
      </c>
      <c r="F342">
        <v>250</v>
      </c>
      <c r="G342">
        <v>1</v>
      </c>
      <c r="H342" t="s">
        <v>63</v>
      </c>
      <c r="I342">
        <f>MiniProject_Solution[[#This Row],[ราคาต่อชิ้น]]*MiniProject_Solution[[#This Row],[จำนวนชิ้น]]</f>
        <v>250</v>
      </c>
      <c r="J342" t="str">
        <f>IF(LEFT(VLOOKUP(MiniProject_Solution[[#This Row],[ผู้ขาย]],'Sales-Bio'!A:C,3,FALSE),3)="นาย","M","F")</f>
        <v>M</v>
      </c>
      <c r="K342" t="str">
        <f>VLOOKUP(TRIM(MiniProject_Solution[[#This Row],[ลูกค้า]]),'Customer-Country'!B:C,2,FALSE)</f>
        <v>เวียดนาม</v>
      </c>
      <c r="L342">
        <f>VLOOKUP(MiniProject_Solution[[#This Row],[สินค้า]],'product cost'!A:B,2,FALSE)*MiniProject_Solution[[#This Row],[จำนวนชิ้น]]</f>
        <v>150</v>
      </c>
      <c r="M342">
        <f>MiniProject_Solution[[#This Row],[ยอดขาย]]-MiniProject_Solution[[#This Row],[ต้นทุน]]</f>
        <v>100</v>
      </c>
      <c r="N342">
        <f>MONTH(MiniProject_Solution[[#This Row],[วันที่]])</f>
        <v>8</v>
      </c>
      <c r="O342">
        <f>YEAR(MiniProject_Solution[[#This Row],[วันที่]])</f>
        <v>2019</v>
      </c>
      <c r="P342">
        <f>VLOOKUP(MiniProject_Solution[[#This Row],[ยอดขาย]],'Commission-solution'!$A$2:$C$6,3,TRUE)*MiniProject_Solution[[#This Row],[ยอดขาย]]</f>
        <v>7.5</v>
      </c>
      <c r="Q342" s="86" t="b">
        <f>WEEKDAY(MiniProject_Solution[[#This Row],[วันที่]],2)&gt;5</f>
        <v>1</v>
      </c>
    </row>
    <row r="343" spans="1:17">
      <c r="A343" t="s">
        <v>668</v>
      </c>
      <c r="B343" s="3">
        <v>43682</v>
      </c>
      <c r="C343" t="s">
        <v>60</v>
      </c>
      <c r="D343" t="s">
        <v>57</v>
      </c>
      <c r="E343" t="s">
        <v>62</v>
      </c>
      <c r="F343">
        <v>40</v>
      </c>
      <c r="G343">
        <v>6</v>
      </c>
      <c r="H343" t="s">
        <v>63</v>
      </c>
      <c r="I343">
        <f>MiniProject_Solution[[#This Row],[ราคาต่อชิ้น]]*MiniProject_Solution[[#This Row],[จำนวนชิ้น]]</f>
        <v>240</v>
      </c>
      <c r="J343" t="str">
        <f>IF(LEFT(VLOOKUP(MiniProject_Solution[[#This Row],[ผู้ขาย]],'Sales-Bio'!A:C,3,FALSE),3)="นาย","M","F")</f>
        <v>F</v>
      </c>
      <c r="K343" t="str">
        <f>VLOOKUP(TRIM(MiniProject_Solution[[#This Row],[ลูกค้า]]),'Customer-Country'!B:C,2,FALSE)</f>
        <v>เวียดนาม</v>
      </c>
      <c r="L343">
        <f>VLOOKUP(MiniProject_Solution[[#This Row],[สินค้า]],'product cost'!A:B,2,FALSE)*MiniProject_Solution[[#This Row],[จำนวนชิ้น]]</f>
        <v>120</v>
      </c>
      <c r="M343">
        <f>MiniProject_Solution[[#This Row],[ยอดขาย]]-MiniProject_Solution[[#This Row],[ต้นทุน]]</f>
        <v>120</v>
      </c>
      <c r="N343">
        <f>MONTH(MiniProject_Solution[[#This Row],[วันที่]])</f>
        <v>8</v>
      </c>
      <c r="O343">
        <f>YEAR(MiniProject_Solution[[#This Row],[วันที่]])</f>
        <v>2019</v>
      </c>
      <c r="P343">
        <f>VLOOKUP(MiniProject_Solution[[#This Row],[ยอดขาย]],'Commission-solution'!$A$2:$C$6,3,TRUE)*MiniProject_Solution[[#This Row],[ยอดขาย]]</f>
        <v>7.1999999999999993</v>
      </c>
      <c r="Q343" s="86" t="b">
        <f>WEEKDAY(MiniProject_Solution[[#This Row],[วันที่]],2)&gt;5</f>
        <v>0</v>
      </c>
    </row>
    <row r="344" spans="1:17">
      <c r="A344" t="s">
        <v>669</v>
      </c>
      <c r="B344" s="3">
        <v>43682</v>
      </c>
      <c r="C344" t="s">
        <v>64</v>
      </c>
      <c r="D344" t="s">
        <v>67</v>
      </c>
      <c r="E344" t="s">
        <v>58</v>
      </c>
      <c r="F344">
        <v>499</v>
      </c>
      <c r="G344">
        <v>2</v>
      </c>
      <c r="H344" t="s">
        <v>63</v>
      </c>
      <c r="I344">
        <f>MiniProject_Solution[[#This Row],[ราคาต่อชิ้น]]*MiniProject_Solution[[#This Row],[จำนวนชิ้น]]</f>
        <v>998</v>
      </c>
      <c r="J344" t="str">
        <f>IF(LEFT(VLOOKUP(MiniProject_Solution[[#This Row],[ผู้ขาย]],'Sales-Bio'!A:C,3,FALSE),3)="นาย","M","F")</f>
        <v>F</v>
      </c>
      <c r="K344" t="str">
        <f>VLOOKUP(TRIM(MiniProject_Solution[[#This Row],[ลูกค้า]]),'Customer-Country'!B:C,2,FALSE)</f>
        <v>ไทย</v>
      </c>
      <c r="L344">
        <f>VLOOKUP(MiniProject_Solution[[#This Row],[สินค้า]],'product cost'!A:B,2,FALSE)*MiniProject_Solution[[#This Row],[จำนวนชิ้น]]</f>
        <v>400</v>
      </c>
      <c r="M344">
        <f>MiniProject_Solution[[#This Row],[ยอดขาย]]-MiniProject_Solution[[#This Row],[ต้นทุน]]</f>
        <v>598</v>
      </c>
      <c r="N344">
        <f>MONTH(MiniProject_Solution[[#This Row],[วันที่]])</f>
        <v>8</v>
      </c>
      <c r="O344">
        <f>YEAR(MiniProject_Solution[[#This Row],[วันที่]])</f>
        <v>2019</v>
      </c>
      <c r="P344">
        <f>VLOOKUP(MiniProject_Solution[[#This Row],[ยอดขาย]],'Commission-solution'!$A$2:$C$6,3,TRUE)*MiniProject_Solution[[#This Row],[ยอดขาย]]</f>
        <v>69.860000000000014</v>
      </c>
      <c r="Q344" s="86" t="b">
        <f>WEEKDAY(MiniProject_Solution[[#This Row],[วันที่]],2)&gt;5</f>
        <v>0</v>
      </c>
    </row>
    <row r="345" spans="1:17">
      <c r="A345" t="s">
        <v>670</v>
      </c>
      <c r="B345" s="3">
        <v>43683</v>
      </c>
      <c r="C345" t="s">
        <v>78</v>
      </c>
      <c r="D345" t="s">
        <v>69</v>
      </c>
      <c r="E345" t="s">
        <v>62</v>
      </c>
      <c r="F345">
        <v>90</v>
      </c>
      <c r="G345">
        <v>3</v>
      </c>
      <c r="H345" t="s">
        <v>59</v>
      </c>
      <c r="I345">
        <f>MiniProject_Solution[[#This Row],[ราคาต่อชิ้น]]*MiniProject_Solution[[#This Row],[จำนวนชิ้น]]</f>
        <v>270</v>
      </c>
      <c r="J345" t="str">
        <f>IF(LEFT(VLOOKUP(MiniProject_Solution[[#This Row],[ผู้ขาย]],'Sales-Bio'!A:C,3,FALSE),3)="นาย","M","F")</f>
        <v>M</v>
      </c>
      <c r="K345" t="str">
        <f>VLOOKUP(TRIM(MiniProject_Solution[[#This Row],[ลูกค้า]]),'Customer-Country'!B:C,2,FALSE)</f>
        <v>พม่า</v>
      </c>
      <c r="L345">
        <f>VLOOKUP(MiniProject_Solution[[#This Row],[สินค้า]],'product cost'!A:B,2,FALSE)*MiniProject_Solution[[#This Row],[จำนวนชิ้น]]</f>
        <v>60</v>
      </c>
      <c r="M345">
        <f>MiniProject_Solution[[#This Row],[ยอดขาย]]-MiniProject_Solution[[#This Row],[ต้นทุน]]</f>
        <v>210</v>
      </c>
      <c r="N345">
        <f>MONTH(MiniProject_Solution[[#This Row],[วันที่]])</f>
        <v>8</v>
      </c>
      <c r="O345">
        <f>YEAR(MiniProject_Solution[[#This Row],[วันที่]])</f>
        <v>2019</v>
      </c>
      <c r="P345">
        <f>VLOOKUP(MiniProject_Solution[[#This Row],[ยอดขาย]],'Commission-solution'!$A$2:$C$6,3,TRUE)*MiniProject_Solution[[#This Row],[ยอดขาย]]</f>
        <v>8.1</v>
      </c>
      <c r="Q345" s="86" t="b">
        <f>WEEKDAY(MiniProject_Solution[[#This Row],[วันที่]],2)&gt;5</f>
        <v>0</v>
      </c>
    </row>
    <row r="346" spans="1:17">
      <c r="A346" t="s">
        <v>671</v>
      </c>
      <c r="B346" s="3">
        <v>43684</v>
      </c>
      <c r="C346" t="s">
        <v>65</v>
      </c>
      <c r="D346" t="s">
        <v>69</v>
      </c>
      <c r="E346" t="s">
        <v>62</v>
      </c>
      <c r="F346">
        <v>40</v>
      </c>
      <c r="G346">
        <v>4</v>
      </c>
      <c r="H346" t="s">
        <v>63</v>
      </c>
      <c r="I346">
        <f>MiniProject_Solution[[#This Row],[ราคาต่อชิ้น]]*MiniProject_Solution[[#This Row],[จำนวนชิ้น]]</f>
        <v>160</v>
      </c>
      <c r="J346" t="str">
        <f>IF(LEFT(VLOOKUP(MiniProject_Solution[[#This Row],[ผู้ขาย]],'Sales-Bio'!A:C,3,FALSE),3)="นาย","M","F")</f>
        <v>M</v>
      </c>
      <c r="K346" t="str">
        <f>VLOOKUP(TRIM(MiniProject_Solution[[#This Row],[ลูกค้า]]),'Customer-Country'!B:C,2,FALSE)</f>
        <v>ลาว</v>
      </c>
      <c r="L346">
        <f>VLOOKUP(MiniProject_Solution[[#This Row],[สินค้า]],'product cost'!A:B,2,FALSE)*MiniProject_Solution[[#This Row],[จำนวนชิ้น]]</f>
        <v>80</v>
      </c>
      <c r="M346">
        <f>MiniProject_Solution[[#This Row],[ยอดขาย]]-MiniProject_Solution[[#This Row],[ต้นทุน]]</f>
        <v>80</v>
      </c>
      <c r="N346">
        <f>MONTH(MiniProject_Solution[[#This Row],[วันที่]])</f>
        <v>8</v>
      </c>
      <c r="O346">
        <f>YEAR(MiniProject_Solution[[#This Row],[วันที่]])</f>
        <v>2019</v>
      </c>
      <c r="P346">
        <f>VLOOKUP(MiniProject_Solution[[#This Row],[ยอดขาย]],'Commission-solution'!$A$2:$C$6,3,TRUE)*MiniProject_Solution[[#This Row],[ยอดขาย]]</f>
        <v>0</v>
      </c>
      <c r="Q346" s="86" t="b">
        <f>WEEKDAY(MiniProject_Solution[[#This Row],[วันที่]],2)&gt;5</f>
        <v>0</v>
      </c>
    </row>
    <row r="347" spans="1:17">
      <c r="A347" t="s">
        <v>672</v>
      </c>
      <c r="B347" s="3">
        <v>43686</v>
      </c>
      <c r="C347" t="s">
        <v>68</v>
      </c>
      <c r="D347" t="s">
        <v>69</v>
      </c>
      <c r="E347" t="s">
        <v>62</v>
      </c>
      <c r="F347">
        <v>40</v>
      </c>
      <c r="G347">
        <v>3</v>
      </c>
      <c r="H347" t="s">
        <v>59</v>
      </c>
      <c r="I347">
        <f>MiniProject_Solution[[#This Row],[ราคาต่อชิ้น]]*MiniProject_Solution[[#This Row],[จำนวนชิ้น]]</f>
        <v>120</v>
      </c>
      <c r="J347" t="str">
        <f>IF(LEFT(VLOOKUP(MiniProject_Solution[[#This Row],[ผู้ขาย]],'Sales-Bio'!A:C,3,FALSE),3)="นาย","M","F")</f>
        <v>M</v>
      </c>
      <c r="K347" t="str">
        <f>VLOOKUP(TRIM(MiniProject_Solution[[#This Row],[ลูกค้า]]),'Customer-Country'!B:C,2,FALSE)</f>
        <v>ไทย</v>
      </c>
      <c r="L347">
        <f>VLOOKUP(MiniProject_Solution[[#This Row],[สินค้า]],'product cost'!A:B,2,FALSE)*MiniProject_Solution[[#This Row],[จำนวนชิ้น]]</f>
        <v>60</v>
      </c>
      <c r="M347">
        <f>MiniProject_Solution[[#This Row],[ยอดขาย]]-MiniProject_Solution[[#This Row],[ต้นทุน]]</f>
        <v>60</v>
      </c>
      <c r="N347">
        <f>MONTH(MiniProject_Solution[[#This Row],[วันที่]])</f>
        <v>8</v>
      </c>
      <c r="O347">
        <f>YEAR(MiniProject_Solution[[#This Row],[วันที่]])</f>
        <v>2019</v>
      </c>
      <c r="P347">
        <f>VLOOKUP(MiniProject_Solution[[#This Row],[ยอดขาย]],'Commission-solution'!$A$2:$C$6,3,TRUE)*MiniProject_Solution[[#This Row],[ยอดขาย]]</f>
        <v>0</v>
      </c>
      <c r="Q347" s="86" t="b">
        <f>WEEKDAY(MiniProject_Solution[[#This Row],[วันที่]],2)&gt;5</f>
        <v>0</v>
      </c>
    </row>
    <row r="348" spans="1:17">
      <c r="A348" t="s">
        <v>673</v>
      </c>
      <c r="B348" s="3">
        <v>43688</v>
      </c>
      <c r="C348" t="s">
        <v>68</v>
      </c>
      <c r="D348" t="s">
        <v>69</v>
      </c>
      <c r="E348" t="s">
        <v>14</v>
      </c>
      <c r="F348">
        <v>250</v>
      </c>
      <c r="G348">
        <v>1</v>
      </c>
      <c r="H348" t="s">
        <v>59</v>
      </c>
      <c r="I348">
        <f>MiniProject_Solution[[#This Row],[ราคาต่อชิ้น]]*MiniProject_Solution[[#This Row],[จำนวนชิ้น]]</f>
        <v>250</v>
      </c>
      <c r="J348" t="str">
        <f>IF(LEFT(VLOOKUP(MiniProject_Solution[[#This Row],[ผู้ขาย]],'Sales-Bio'!A:C,3,FALSE),3)="นาย","M","F")</f>
        <v>M</v>
      </c>
      <c r="K348" t="str">
        <f>VLOOKUP(TRIM(MiniProject_Solution[[#This Row],[ลูกค้า]]),'Customer-Country'!B:C,2,FALSE)</f>
        <v>ไทย</v>
      </c>
      <c r="L348">
        <f>VLOOKUP(MiniProject_Solution[[#This Row],[สินค้า]],'product cost'!A:B,2,FALSE)*MiniProject_Solution[[#This Row],[จำนวนชิ้น]]</f>
        <v>150</v>
      </c>
      <c r="M348">
        <f>MiniProject_Solution[[#This Row],[ยอดขาย]]-MiniProject_Solution[[#This Row],[ต้นทุน]]</f>
        <v>100</v>
      </c>
      <c r="N348">
        <f>MONTH(MiniProject_Solution[[#This Row],[วันที่]])</f>
        <v>8</v>
      </c>
      <c r="O348">
        <f>YEAR(MiniProject_Solution[[#This Row],[วันที่]])</f>
        <v>2019</v>
      </c>
      <c r="P348">
        <f>VLOOKUP(MiniProject_Solution[[#This Row],[ยอดขาย]],'Commission-solution'!$A$2:$C$6,3,TRUE)*MiniProject_Solution[[#This Row],[ยอดขาย]]</f>
        <v>7.5</v>
      </c>
      <c r="Q348" s="86" t="b">
        <f>WEEKDAY(MiniProject_Solution[[#This Row],[วันที่]],2)&gt;5</f>
        <v>1</v>
      </c>
    </row>
    <row r="349" spans="1:17">
      <c r="A349" t="s">
        <v>674</v>
      </c>
      <c r="B349" s="3">
        <v>43692</v>
      </c>
      <c r="C349" t="s">
        <v>73</v>
      </c>
      <c r="D349" t="s">
        <v>69</v>
      </c>
      <c r="E349" t="s">
        <v>14</v>
      </c>
      <c r="F349">
        <v>300</v>
      </c>
      <c r="G349">
        <v>1</v>
      </c>
      <c r="H349" t="s">
        <v>59</v>
      </c>
      <c r="I349">
        <f>MiniProject_Solution[[#This Row],[ราคาต่อชิ้น]]*MiniProject_Solution[[#This Row],[จำนวนชิ้น]]</f>
        <v>300</v>
      </c>
      <c r="J349" t="str">
        <f>IF(LEFT(VLOOKUP(MiniProject_Solution[[#This Row],[ผู้ขาย]],'Sales-Bio'!A:C,3,FALSE),3)="นาย","M","F")</f>
        <v>M</v>
      </c>
      <c r="K349" t="str">
        <f>VLOOKUP(TRIM(MiniProject_Solution[[#This Row],[ลูกค้า]]),'Customer-Country'!B:C,2,FALSE)</f>
        <v>พม่า</v>
      </c>
      <c r="L349">
        <f>VLOOKUP(MiniProject_Solution[[#This Row],[สินค้า]],'product cost'!A:B,2,FALSE)*MiniProject_Solution[[#This Row],[จำนวนชิ้น]]</f>
        <v>150</v>
      </c>
      <c r="M349">
        <f>MiniProject_Solution[[#This Row],[ยอดขาย]]-MiniProject_Solution[[#This Row],[ต้นทุน]]</f>
        <v>150</v>
      </c>
      <c r="N349">
        <f>MONTH(MiniProject_Solution[[#This Row],[วันที่]])</f>
        <v>8</v>
      </c>
      <c r="O349">
        <f>YEAR(MiniProject_Solution[[#This Row],[วันที่]])</f>
        <v>2019</v>
      </c>
      <c r="P349">
        <f>VLOOKUP(MiniProject_Solution[[#This Row],[ยอดขาย]],'Commission-solution'!$A$2:$C$6,3,TRUE)*MiniProject_Solution[[#This Row],[ยอดขาย]]</f>
        <v>9</v>
      </c>
      <c r="Q349" s="86" t="b">
        <f>WEEKDAY(MiniProject_Solution[[#This Row],[วันที่]],2)&gt;5</f>
        <v>0</v>
      </c>
    </row>
    <row r="350" spans="1:17">
      <c r="A350" t="s">
        <v>675</v>
      </c>
      <c r="B350" s="3">
        <v>43696</v>
      </c>
      <c r="C350" t="s">
        <v>66</v>
      </c>
      <c r="D350" t="s">
        <v>61</v>
      </c>
      <c r="E350" t="s">
        <v>14</v>
      </c>
      <c r="F350">
        <v>300</v>
      </c>
      <c r="G350">
        <v>1</v>
      </c>
      <c r="H350" t="s">
        <v>63</v>
      </c>
      <c r="I350">
        <f>MiniProject_Solution[[#This Row],[ราคาต่อชิ้น]]*MiniProject_Solution[[#This Row],[จำนวนชิ้น]]</f>
        <v>300</v>
      </c>
      <c r="J350" t="str">
        <f>IF(LEFT(VLOOKUP(MiniProject_Solution[[#This Row],[ผู้ขาย]],'Sales-Bio'!A:C,3,FALSE),3)="นาย","M","F")</f>
        <v>M</v>
      </c>
      <c r="K350" t="str">
        <f>VLOOKUP(TRIM(MiniProject_Solution[[#This Row],[ลูกค้า]]),'Customer-Country'!B:C,2,FALSE)</f>
        <v>ไทย</v>
      </c>
      <c r="L350">
        <f>VLOOKUP(MiniProject_Solution[[#This Row],[สินค้า]],'product cost'!A:B,2,FALSE)*MiniProject_Solution[[#This Row],[จำนวนชิ้น]]</f>
        <v>150</v>
      </c>
      <c r="M350">
        <f>MiniProject_Solution[[#This Row],[ยอดขาย]]-MiniProject_Solution[[#This Row],[ต้นทุน]]</f>
        <v>150</v>
      </c>
      <c r="N350">
        <f>MONTH(MiniProject_Solution[[#This Row],[วันที่]])</f>
        <v>8</v>
      </c>
      <c r="O350">
        <f>YEAR(MiniProject_Solution[[#This Row],[วันที่]])</f>
        <v>2019</v>
      </c>
      <c r="P350">
        <f>VLOOKUP(MiniProject_Solution[[#This Row],[ยอดขาย]],'Commission-solution'!$A$2:$C$6,3,TRUE)*MiniProject_Solution[[#This Row],[ยอดขาย]]</f>
        <v>9</v>
      </c>
      <c r="Q350" s="86" t="b">
        <f>WEEKDAY(MiniProject_Solution[[#This Row],[วันที่]],2)&gt;5</f>
        <v>0</v>
      </c>
    </row>
    <row r="351" spans="1:17">
      <c r="A351" t="s">
        <v>676</v>
      </c>
      <c r="B351" s="3">
        <v>43696</v>
      </c>
      <c r="C351" t="s">
        <v>65</v>
      </c>
      <c r="D351" t="s">
        <v>67</v>
      </c>
      <c r="E351" t="s">
        <v>58</v>
      </c>
      <c r="F351">
        <v>399</v>
      </c>
      <c r="G351">
        <v>1</v>
      </c>
      <c r="H351" t="s">
        <v>63</v>
      </c>
      <c r="I351">
        <f>MiniProject_Solution[[#This Row],[ราคาต่อชิ้น]]*MiniProject_Solution[[#This Row],[จำนวนชิ้น]]</f>
        <v>399</v>
      </c>
      <c r="J351" t="str">
        <f>IF(LEFT(VLOOKUP(MiniProject_Solution[[#This Row],[ผู้ขาย]],'Sales-Bio'!A:C,3,FALSE),3)="นาย","M","F")</f>
        <v>F</v>
      </c>
      <c r="K351" t="str">
        <f>VLOOKUP(TRIM(MiniProject_Solution[[#This Row],[ลูกค้า]]),'Customer-Country'!B:C,2,FALSE)</f>
        <v>ลาว</v>
      </c>
      <c r="L351">
        <f>VLOOKUP(MiniProject_Solution[[#This Row],[สินค้า]],'product cost'!A:B,2,FALSE)*MiniProject_Solution[[#This Row],[จำนวนชิ้น]]</f>
        <v>200</v>
      </c>
      <c r="M351">
        <f>MiniProject_Solution[[#This Row],[ยอดขาย]]-MiniProject_Solution[[#This Row],[ต้นทุน]]</f>
        <v>199</v>
      </c>
      <c r="N351">
        <f>MONTH(MiniProject_Solution[[#This Row],[วันที่]])</f>
        <v>8</v>
      </c>
      <c r="O351">
        <f>YEAR(MiniProject_Solution[[#This Row],[วันที่]])</f>
        <v>2019</v>
      </c>
      <c r="P351">
        <f>VLOOKUP(MiniProject_Solution[[#This Row],[ยอดขาย]],'Commission-solution'!$A$2:$C$6,3,TRUE)*MiniProject_Solution[[#This Row],[ยอดขาย]]</f>
        <v>11.969999999999999</v>
      </c>
      <c r="Q351" s="86" t="b">
        <f>WEEKDAY(MiniProject_Solution[[#This Row],[วันที่]],2)&gt;5</f>
        <v>0</v>
      </c>
    </row>
    <row r="352" spans="1:17">
      <c r="A352" t="s">
        <v>677</v>
      </c>
      <c r="B352" s="3">
        <v>43698</v>
      </c>
      <c r="C352" t="s">
        <v>78</v>
      </c>
      <c r="D352" t="s">
        <v>69</v>
      </c>
      <c r="E352" t="s">
        <v>58</v>
      </c>
      <c r="F352">
        <v>399</v>
      </c>
      <c r="G352">
        <v>3</v>
      </c>
      <c r="H352" t="s">
        <v>63</v>
      </c>
      <c r="I352">
        <f>MiniProject_Solution[[#This Row],[ราคาต่อชิ้น]]*MiniProject_Solution[[#This Row],[จำนวนชิ้น]]</f>
        <v>1197</v>
      </c>
      <c r="J352" t="str">
        <f>IF(LEFT(VLOOKUP(MiniProject_Solution[[#This Row],[ผู้ขาย]],'Sales-Bio'!A:C,3,FALSE),3)="นาย","M","F")</f>
        <v>M</v>
      </c>
      <c r="K352" t="str">
        <f>VLOOKUP(TRIM(MiniProject_Solution[[#This Row],[ลูกค้า]]),'Customer-Country'!B:C,2,FALSE)</f>
        <v>พม่า</v>
      </c>
      <c r="L352">
        <f>VLOOKUP(MiniProject_Solution[[#This Row],[สินค้า]],'product cost'!A:B,2,FALSE)*MiniProject_Solution[[#This Row],[จำนวนชิ้น]]</f>
        <v>600</v>
      </c>
      <c r="M352">
        <f>MiniProject_Solution[[#This Row],[ยอดขาย]]-MiniProject_Solution[[#This Row],[ต้นทุน]]</f>
        <v>597</v>
      </c>
      <c r="N352">
        <f>MONTH(MiniProject_Solution[[#This Row],[วันที่]])</f>
        <v>8</v>
      </c>
      <c r="O352">
        <f>YEAR(MiniProject_Solution[[#This Row],[วันที่]])</f>
        <v>2019</v>
      </c>
      <c r="P352">
        <f>VLOOKUP(MiniProject_Solution[[#This Row],[ยอดขาย]],'Commission-solution'!$A$2:$C$6,3,TRUE)*MiniProject_Solution[[#This Row],[ยอดขาย]]</f>
        <v>119.7</v>
      </c>
      <c r="Q352" s="86" t="b">
        <f>WEEKDAY(MiniProject_Solution[[#This Row],[วันที่]],2)&gt;5</f>
        <v>0</v>
      </c>
    </row>
    <row r="353" spans="1:17">
      <c r="A353" t="s">
        <v>678</v>
      </c>
      <c r="B353" s="3">
        <v>43698</v>
      </c>
      <c r="C353" t="s">
        <v>66</v>
      </c>
      <c r="D353" t="s">
        <v>67</v>
      </c>
      <c r="E353" t="s">
        <v>76</v>
      </c>
      <c r="F353">
        <v>250</v>
      </c>
      <c r="G353">
        <v>3</v>
      </c>
      <c r="H353" t="s">
        <v>63</v>
      </c>
      <c r="I353">
        <f>MiniProject_Solution[[#This Row],[ราคาต่อชิ้น]]*MiniProject_Solution[[#This Row],[จำนวนชิ้น]]</f>
        <v>750</v>
      </c>
      <c r="J353" t="str">
        <f>IF(LEFT(VLOOKUP(MiniProject_Solution[[#This Row],[ผู้ขาย]],'Sales-Bio'!A:C,3,FALSE),3)="นาย","M","F")</f>
        <v>F</v>
      </c>
      <c r="K353" t="str">
        <f>VLOOKUP(TRIM(MiniProject_Solution[[#This Row],[ลูกค้า]]),'Customer-Country'!B:C,2,FALSE)</f>
        <v>ไทย</v>
      </c>
      <c r="L353">
        <f>VLOOKUP(MiniProject_Solution[[#This Row],[สินค้า]],'product cost'!A:B,2,FALSE)*MiniProject_Solution[[#This Row],[จำนวนชิ้น]]</f>
        <v>300</v>
      </c>
      <c r="M353">
        <f>MiniProject_Solution[[#This Row],[ยอดขาย]]-MiniProject_Solution[[#This Row],[ต้นทุน]]</f>
        <v>450</v>
      </c>
      <c r="N353">
        <f>MONTH(MiniProject_Solution[[#This Row],[วันที่]])</f>
        <v>8</v>
      </c>
      <c r="O353">
        <f>YEAR(MiniProject_Solution[[#This Row],[วันที่]])</f>
        <v>2019</v>
      </c>
      <c r="P353">
        <f>VLOOKUP(MiniProject_Solution[[#This Row],[ยอดขาย]],'Commission-solution'!$A$2:$C$6,3,TRUE)*MiniProject_Solution[[#This Row],[ยอดขาย]]</f>
        <v>52.500000000000007</v>
      </c>
      <c r="Q353" s="86" t="b">
        <f>WEEKDAY(MiniProject_Solution[[#This Row],[วันที่]],2)&gt;5</f>
        <v>0</v>
      </c>
    </row>
    <row r="354" spans="1:17">
      <c r="A354" t="s">
        <v>679</v>
      </c>
      <c r="B354" s="3">
        <v>43699</v>
      </c>
      <c r="C354" t="s">
        <v>73</v>
      </c>
      <c r="D354" t="s">
        <v>57</v>
      </c>
      <c r="E354" t="s">
        <v>62</v>
      </c>
      <c r="F354">
        <v>90</v>
      </c>
      <c r="G354">
        <v>5</v>
      </c>
      <c r="H354" t="s">
        <v>59</v>
      </c>
      <c r="I354">
        <f>MiniProject_Solution[[#This Row],[ราคาต่อชิ้น]]*MiniProject_Solution[[#This Row],[จำนวนชิ้น]]</f>
        <v>450</v>
      </c>
      <c r="J354" t="str">
        <f>IF(LEFT(VLOOKUP(MiniProject_Solution[[#This Row],[ผู้ขาย]],'Sales-Bio'!A:C,3,FALSE),3)="นาย","M","F")</f>
        <v>F</v>
      </c>
      <c r="K354" t="str">
        <f>VLOOKUP(TRIM(MiniProject_Solution[[#This Row],[ลูกค้า]]),'Customer-Country'!B:C,2,FALSE)</f>
        <v>พม่า</v>
      </c>
      <c r="L354">
        <f>VLOOKUP(MiniProject_Solution[[#This Row],[สินค้า]],'product cost'!A:B,2,FALSE)*MiniProject_Solution[[#This Row],[จำนวนชิ้น]]</f>
        <v>100</v>
      </c>
      <c r="M354">
        <f>MiniProject_Solution[[#This Row],[ยอดขาย]]-MiniProject_Solution[[#This Row],[ต้นทุน]]</f>
        <v>350</v>
      </c>
      <c r="N354">
        <f>MONTH(MiniProject_Solution[[#This Row],[วันที่]])</f>
        <v>8</v>
      </c>
      <c r="O354">
        <f>YEAR(MiniProject_Solution[[#This Row],[วันที่]])</f>
        <v>2019</v>
      </c>
      <c r="P354">
        <f>VLOOKUP(MiniProject_Solution[[#This Row],[ยอดขาย]],'Commission-solution'!$A$2:$C$6,3,TRUE)*MiniProject_Solution[[#This Row],[ยอดขาย]]</f>
        <v>22.5</v>
      </c>
      <c r="Q354" s="86" t="b">
        <f>WEEKDAY(MiniProject_Solution[[#This Row],[วันที่]],2)&gt;5</f>
        <v>0</v>
      </c>
    </row>
    <row r="355" spans="1:17">
      <c r="A355" t="s">
        <v>680</v>
      </c>
      <c r="B355" s="3">
        <v>43702</v>
      </c>
      <c r="C355" t="s">
        <v>64</v>
      </c>
      <c r="D355" t="s">
        <v>57</v>
      </c>
      <c r="E355" t="s">
        <v>58</v>
      </c>
      <c r="F355">
        <v>299</v>
      </c>
      <c r="G355">
        <v>2</v>
      </c>
      <c r="H355" t="s">
        <v>63</v>
      </c>
      <c r="I355">
        <f>MiniProject_Solution[[#This Row],[ราคาต่อชิ้น]]*MiniProject_Solution[[#This Row],[จำนวนชิ้น]]</f>
        <v>598</v>
      </c>
      <c r="J355" t="str">
        <f>IF(LEFT(VLOOKUP(MiniProject_Solution[[#This Row],[ผู้ขาย]],'Sales-Bio'!A:C,3,FALSE),3)="นาย","M","F")</f>
        <v>F</v>
      </c>
      <c r="K355" t="str">
        <f>VLOOKUP(TRIM(MiniProject_Solution[[#This Row],[ลูกค้า]]),'Customer-Country'!B:C,2,FALSE)</f>
        <v>ไทย</v>
      </c>
      <c r="L355">
        <f>VLOOKUP(MiniProject_Solution[[#This Row],[สินค้า]],'product cost'!A:B,2,FALSE)*MiniProject_Solution[[#This Row],[จำนวนชิ้น]]</f>
        <v>400</v>
      </c>
      <c r="M355">
        <f>MiniProject_Solution[[#This Row],[ยอดขาย]]-MiniProject_Solution[[#This Row],[ต้นทุน]]</f>
        <v>198</v>
      </c>
      <c r="N355">
        <f>MONTH(MiniProject_Solution[[#This Row],[วันที่]])</f>
        <v>8</v>
      </c>
      <c r="O355">
        <f>YEAR(MiniProject_Solution[[#This Row],[วันที่]])</f>
        <v>2019</v>
      </c>
      <c r="P355">
        <f>VLOOKUP(MiniProject_Solution[[#This Row],[ยอดขาย]],'Commission-solution'!$A$2:$C$6,3,TRUE)*MiniProject_Solution[[#This Row],[ยอดขาย]]</f>
        <v>29.900000000000002</v>
      </c>
      <c r="Q355" s="86" t="b">
        <f>WEEKDAY(MiniProject_Solution[[#This Row],[วันที่]],2)&gt;5</f>
        <v>1</v>
      </c>
    </row>
    <row r="356" spans="1:17">
      <c r="A356" t="s">
        <v>681</v>
      </c>
      <c r="B356" s="3">
        <v>43704</v>
      </c>
      <c r="C356" t="s">
        <v>79</v>
      </c>
      <c r="D356" t="s">
        <v>61</v>
      </c>
      <c r="E356" t="s">
        <v>62</v>
      </c>
      <c r="F356">
        <v>90</v>
      </c>
      <c r="G356">
        <v>6</v>
      </c>
      <c r="H356" t="s">
        <v>63</v>
      </c>
      <c r="I356">
        <f>MiniProject_Solution[[#This Row],[ราคาต่อชิ้น]]*MiniProject_Solution[[#This Row],[จำนวนชิ้น]]</f>
        <v>540</v>
      </c>
      <c r="J356" t="str">
        <f>IF(LEFT(VLOOKUP(MiniProject_Solution[[#This Row],[ผู้ขาย]],'Sales-Bio'!A:C,3,FALSE),3)="นาย","M","F")</f>
        <v>M</v>
      </c>
      <c r="K356" t="str">
        <f>VLOOKUP(TRIM(MiniProject_Solution[[#This Row],[ลูกค้า]]),'Customer-Country'!B:C,2,FALSE)</f>
        <v>ลาว</v>
      </c>
      <c r="L356">
        <f>VLOOKUP(MiniProject_Solution[[#This Row],[สินค้า]],'product cost'!A:B,2,FALSE)*MiniProject_Solution[[#This Row],[จำนวนชิ้น]]</f>
        <v>120</v>
      </c>
      <c r="M356">
        <f>MiniProject_Solution[[#This Row],[ยอดขาย]]-MiniProject_Solution[[#This Row],[ต้นทุน]]</f>
        <v>420</v>
      </c>
      <c r="N356">
        <f>MONTH(MiniProject_Solution[[#This Row],[วันที่]])</f>
        <v>8</v>
      </c>
      <c r="O356">
        <f>YEAR(MiniProject_Solution[[#This Row],[วันที่]])</f>
        <v>2019</v>
      </c>
      <c r="P356">
        <f>VLOOKUP(MiniProject_Solution[[#This Row],[ยอดขาย]],'Commission-solution'!$A$2:$C$6,3,TRUE)*MiniProject_Solution[[#This Row],[ยอดขาย]]</f>
        <v>27</v>
      </c>
      <c r="Q356" s="86" t="b">
        <f>WEEKDAY(MiniProject_Solution[[#This Row],[วันที่]],2)&gt;5</f>
        <v>0</v>
      </c>
    </row>
    <row r="357" spans="1:17">
      <c r="A357" t="s">
        <v>682</v>
      </c>
      <c r="B357" s="3">
        <v>43705</v>
      </c>
      <c r="C357" t="s">
        <v>72</v>
      </c>
      <c r="D357" t="s">
        <v>57</v>
      </c>
      <c r="E357" t="s">
        <v>14</v>
      </c>
      <c r="F357">
        <v>300</v>
      </c>
      <c r="G357">
        <v>1</v>
      </c>
      <c r="H357" t="s">
        <v>63</v>
      </c>
      <c r="I357">
        <f>MiniProject_Solution[[#This Row],[ราคาต่อชิ้น]]*MiniProject_Solution[[#This Row],[จำนวนชิ้น]]</f>
        <v>300</v>
      </c>
      <c r="J357" t="str">
        <f>IF(LEFT(VLOOKUP(MiniProject_Solution[[#This Row],[ผู้ขาย]],'Sales-Bio'!A:C,3,FALSE),3)="นาย","M","F")</f>
        <v>F</v>
      </c>
      <c r="K357" t="str">
        <f>VLOOKUP(TRIM(MiniProject_Solution[[#This Row],[ลูกค้า]]),'Customer-Country'!B:C,2,FALSE)</f>
        <v>เวียดนาม</v>
      </c>
      <c r="L357">
        <f>VLOOKUP(MiniProject_Solution[[#This Row],[สินค้า]],'product cost'!A:B,2,FALSE)*MiniProject_Solution[[#This Row],[จำนวนชิ้น]]</f>
        <v>150</v>
      </c>
      <c r="M357">
        <f>MiniProject_Solution[[#This Row],[ยอดขาย]]-MiniProject_Solution[[#This Row],[ต้นทุน]]</f>
        <v>150</v>
      </c>
      <c r="N357">
        <f>MONTH(MiniProject_Solution[[#This Row],[วันที่]])</f>
        <v>8</v>
      </c>
      <c r="O357">
        <f>YEAR(MiniProject_Solution[[#This Row],[วันที่]])</f>
        <v>2019</v>
      </c>
      <c r="P357">
        <f>VLOOKUP(MiniProject_Solution[[#This Row],[ยอดขาย]],'Commission-solution'!$A$2:$C$6,3,TRUE)*MiniProject_Solution[[#This Row],[ยอดขาย]]</f>
        <v>9</v>
      </c>
      <c r="Q357" s="86" t="b">
        <f>WEEKDAY(MiniProject_Solution[[#This Row],[วันที่]],2)&gt;5</f>
        <v>0</v>
      </c>
    </row>
    <row r="358" spans="1:17">
      <c r="A358" t="s">
        <v>683</v>
      </c>
      <c r="B358" s="3">
        <v>43706</v>
      </c>
      <c r="C358" t="s">
        <v>65</v>
      </c>
      <c r="D358" t="s">
        <v>61</v>
      </c>
      <c r="E358" t="s">
        <v>14</v>
      </c>
      <c r="F358">
        <v>300</v>
      </c>
      <c r="G358">
        <v>2</v>
      </c>
      <c r="H358" t="s">
        <v>63</v>
      </c>
      <c r="I358">
        <f>MiniProject_Solution[[#This Row],[ราคาต่อชิ้น]]*MiniProject_Solution[[#This Row],[จำนวนชิ้น]]</f>
        <v>600</v>
      </c>
      <c r="J358" t="str">
        <f>IF(LEFT(VLOOKUP(MiniProject_Solution[[#This Row],[ผู้ขาย]],'Sales-Bio'!A:C,3,FALSE),3)="นาย","M","F")</f>
        <v>M</v>
      </c>
      <c r="K358" t="str">
        <f>VLOOKUP(TRIM(MiniProject_Solution[[#This Row],[ลูกค้า]]),'Customer-Country'!B:C,2,FALSE)</f>
        <v>ลาว</v>
      </c>
      <c r="L358">
        <f>VLOOKUP(MiniProject_Solution[[#This Row],[สินค้า]],'product cost'!A:B,2,FALSE)*MiniProject_Solution[[#This Row],[จำนวนชิ้น]]</f>
        <v>300</v>
      </c>
      <c r="M358">
        <f>MiniProject_Solution[[#This Row],[ยอดขาย]]-MiniProject_Solution[[#This Row],[ต้นทุน]]</f>
        <v>300</v>
      </c>
      <c r="N358">
        <f>MONTH(MiniProject_Solution[[#This Row],[วันที่]])</f>
        <v>8</v>
      </c>
      <c r="O358">
        <f>YEAR(MiniProject_Solution[[#This Row],[วันที่]])</f>
        <v>2019</v>
      </c>
      <c r="P358">
        <f>VLOOKUP(MiniProject_Solution[[#This Row],[ยอดขาย]],'Commission-solution'!$A$2:$C$6,3,TRUE)*MiniProject_Solution[[#This Row],[ยอดขาย]]</f>
        <v>30</v>
      </c>
      <c r="Q358" s="86" t="b">
        <f>WEEKDAY(MiniProject_Solution[[#This Row],[วันที่]],2)&gt;5</f>
        <v>0</v>
      </c>
    </row>
    <row r="359" spans="1:17">
      <c r="A359" t="s">
        <v>684</v>
      </c>
      <c r="B359" s="3">
        <v>43707</v>
      </c>
      <c r="C359" t="s">
        <v>70</v>
      </c>
      <c r="D359" t="s">
        <v>69</v>
      </c>
      <c r="E359" t="s">
        <v>58</v>
      </c>
      <c r="F359">
        <v>499</v>
      </c>
      <c r="G359">
        <v>1</v>
      </c>
      <c r="H359" t="s">
        <v>63</v>
      </c>
      <c r="I359">
        <f>MiniProject_Solution[[#This Row],[ราคาต่อชิ้น]]*MiniProject_Solution[[#This Row],[จำนวนชิ้น]]</f>
        <v>499</v>
      </c>
      <c r="J359" t="str">
        <f>IF(LEFT(VLOOKUP(MiniProject_Solution[[#This Row],[ผู้ขาย]],'Sales-Bio'!A:C,3,FALSE),3)="นาย","M","F")</f>
        <v>M</v>
      </c>
      <c r="K359" t="str">
        <f>VLOOKUP(TRIM(MiniProject_Solution[[#This Row],[ลูกค้า]]),'Customer-Country'!B:C,2,FALSE)</f>
        <v>ไทย</v>
      </c>
      <c r="L359">
        <f>VLOOKUP(MiniProject_Solution[[#This Row],[สินค้า]],'product cost'!A:B,2,FALSE)*MiniProject_Solution[[#This Row],[จำนวนชิ้น]]</f>
        <v>200</v>
      </c>
      <c r="M359">
        <f>MiniProject_Solution[[#This Row],[ยอดขาย]]-MiniProject_Solution[[#This Row],[ต้นทุน]]</f>
        <v>299</v>
      </c>
      <c r="N359">
        <f>MONTH(MiniProject_Solution[[#This Row],[วันที่]])</f>
        <v>8</v>
      </c>
      <c r="O359">
        <f>YEAR(MiniProject_Solution[[#This Row],[วันที่]])</f>
        <v>2019</v>
      </c>
      <c r="P359">
        <f>VLOOKUP(MiniProject_Solution[[#This Row],[ยอดขาย]],'Commission-solution'!$A$2:$C$6,3,TRUE)*MiniProject_Solution[[#This Row],[ยอดขาย]]</f>
        <v>24.950000000000003</v>
      </c>
      <c r="Q359" s="86" t="b">
        <f>WEEKDAY(MiniProject_Solution[[#This Row],[วันที่]],2)&gt;5</f>
        <v>0</v>
      </c>
    </row>
    <row r="360" spans="1:17">
      <c r="A360" t="s">
        <v>685</v>
      </c>
      <c r="B360" s="3">
        <v>43708</v>
      </c>
      <c r="C360" t="s">
        <v>71</v>
      </c>
      <c r="D360" t="s">
        <v>61</v>
      </c>
      <c r="E360" t="s">
        <v>62</v>
      </c>
      <c r="F360">
        <v>40</v>
      </c>
      <c r="G360">
        <v>5</v>
      </c>
      <c r="H360" t="s">
        <v>59</v>
      </c>
      <c r="I360">
        <f>MiniProject_Solution[[#This Row],[ราคาต่อชิ้น]]*MiniProject_Solution[[#This Row],[จำนวนชิ้น]]</f>
        <v>200</v>
      </c>
      <c r="J360" t="str">
        <f>IF(LEFT(VLOOKUP(MiniProject_Solution[[#This Row],[ผู้ขาย]],'Sales-Bio'!A:C,3,FALSE),3)="นาย","M","F")</f>
        <v>M</v>
      </c>
      <c r="K360" t="str">
        <f>VLOOKUP(TRIM(MiniProject_Solution[[#This Row],[ลูกค้า]]),'Customer-Country'!B:C,2,FALSE)</f>
        <v>ไทย</v>
      </c>
      <c r="L360">
        <f>VLOOKUP(MiniProject_Solution[[#This Row],[สินค้า]],'product cost'!A:B,2,FALSE)*MiniProject_Solution[[#This Row],[จำนวนชิ้น]]</f>
        <v>100</v>
      </c>
      <c r="M360">
        <f>MiniProject_Solution[[#This Row],[ยอดขาย]]-MiniProject_Solution[[#This Row],[ต้นทุน]]</f>
        <v>100</v>
      </c>
      <c r="N360">
        <f>MONTH(MiniProject_Solution[[#This Row],[วันที่]])</f>
        <v>8</v>
      </c>
      <c r="O360">
        <f>YEAR(MiniProject_Solution[[#This Row],[วันที่]])</f>
        <v>2019</v>
      </c>
      <c r="P360">
        <f>VLOOKUP(MiniProject_Solution[[#This Row],[ยอดขาย]],'Commission-solution'!$A$2:$C$6,3,TRUE)*MiniProject_Solution[[#This Row],[ยอดขาย]]</f>
        <v>6</v>
      </c>
      <c r="Q360" s="86" t="b">
        <f>WEEKDAY(MiniProject_Solution[[#This Row],[วันที่]],2)&gt;5</f>
        <v>1</v>
      </c>
    </row>
    <row r="361" spans="1:17">
      <c r="A361" t="s">
        <v>686</v>
      </c>
      <c r="B361" s="3">
        <v>43710</v>
      </c>
      <c r="C361" t="s">
        <v>77</v>
      </c>
      <c r="D361" t="s">
        <v>67</v>
      </c>
      <c r="E361" t="s">
        <v>58</v>
      </c>
      <c r="F361">
        <v>499</v>
      </c>
      <c r="G361">
        <v>2</v>
      </c>
      <c r="H361" t="s">
        <v>63</v>
      </c>
      <c r="I361">
        <f>MiniProject_Solution[[#This Row],[ราคาต่อชิ้น]]*MiniProject_Solution[[#This Row],[จำนวนชิ้น]]</f>
        <v>998</v>
      </c>
      <c r="J361" t="str">
        <f>IF(LEFT(VLOOKUP(MiniProject_Solution[[#This Row],[ผู้ขาย]],'Sales-Bio'!A:C,3,FALSE),3)="นาย","M","F")</f>
        <v>F</v>
      </c>
      <c r="K361" t="str">
        <f>VLOOKUP(TRIM(MiniProject_Solution[[#This Row],[ลูกค้า]]),'Customer-Country'!B:C,2,FALSE)</f>
        <v>เวียดนาม</v>
      </c>
      <c r="L361">
        <f>VLOOKUP(MiniProject_Solution[[#This Row],[สินค้า]],'product cost'!A:B,2,FALSE)*MiniProject_Solution[[#This Row],[จำนวนชิ้น]]</f>
        <v>400</v>
      </c>
      <c r="M361">
        <f>MiniProject_Solution[[#This Row],[ยอดขาย]]-MiniProject_Solution[[#This Row],[ต้นทุน]]</f>
        <v>598</v>
      </c>
      <c r="N361">
        <f>MONTH(MiniProject_Solution[[#This Row],[วันที่]])</f>
        <v>9</v>
      </c>
      <c r="O361">
        <f>YEAR(MiniProject_Solution[[#This Row],[วันที่]])</f>
        <v>2019</v>
      </c>
      <c r="P361">
        <f>VLOOKUP(MiniProject_Solution[[#This Row],[ยอดขาย]],'Commission-solution'!$A$2:$C$6,3,TRUE)*MiniProject_Solution[[#This Row],[ยอดขาย]]</f>
        <v>69.860000000000014</v>
      </c>
      <c r="Q361" s="86" t="b">
        <f>WEEKDAY(MiniProject_Solution[[#This Row],[วันที่]],2)&gt;5</f>
        <v>0</v>
      </c>
    </row>
    <row r="362" spans="1:17">
      <c r="A362" t="s">
        <v>687</v>
      </c>
      <c r="B362" s="3">
        <v>43710</v>
      </c>
      <c r="C362" t="s">
        <v>77</v>
      </c>
      <c r="D362" t="s">
        <v>67</v>
      </c>
      <c r="E362" t="s">
        <v>14</v>
      </c>
      <c r="F362">
        <v>250</v>
      </c>
      <c r="G362">
        <v>2</v>
      </c>
      <c r="H362" t="s">
        <v>59</v>
      </c>
      <c r="I362">
        <f>MiniProject_Solution[[#This Row],[ราคาต่อชิ้น]]*MiniProject_Solution[[#This Row],[จำนวนชิ้น]]</f>
        <v>500</v>
      </c>
      <c r="J362" t="str">
        <f>IF(LEFT(VLOOKUP(MiniProject_Solution[[#This Row],[ผู้ขาย]],'Sales-Bio'!A:C,3,FALSE),3)="นาย","M","F")</f>
        <v>F</v>
      </c>
      <c r="K362" t="str">
        <f>VLOOKUP(TRIM(MiniProject_Solution[[#This Row],[ลูกค้า]]),'Customer-Country'!B:C,2,FALSE)</f>
        <v>เวียดนาม</v>
      </c>
      <c r="L362">
        <f>VLOOKUP(MiniProject_Solution[[#This Row],[สินค้า]],'product cost'!A:B,2,FALSE)*MiniProject_Solution[[#This Row],[จำนวนชิ้น]]</f>
        <v>300</v>
      </c>
      <c r="M362">
        <f>MiniProject_Solution[[#This Row],[ยอดขาย]]-MiniProject_Solution[[#This Row],[ต้นทุน]]</f>
        <v>200</v>
      </c>
      <c r="N362">
        <f>MONTH(MiniProject_Solution[[#This Row],[วันที่]])</f>
        <v>9</v>
      </c>
      <c r="O362">
        <f>YEAR(MiniProject_Solution[[#This Row],[วันที่]])</f>
        <v>2019</v>
      </c>
      <c r="P362">
        <f>VLOOKUP(MiniProject_Solution[[#This Row],[ยอดขาย]],'Commission-solution'!$A$2:$C$6,3,TRUE)*MiniProject_Solution[[#This Row],[ยอดขาย]]</f>
        <v>25</v>
      </c>
      <c r="Q362" s="86" t="b">
        <f>WEEKDAY(MiniProject_Solution[[#This Row],[วันที่]],2)&gt;5</f>
        <v>0</v>
      </c>
    </row>
    <row r="363" spans="1:17">
      <c r="A363" t="s">
        <v>688</v>
      </c>
      <c r="B363" s="3">
        <v>43712</v>
      </c>
      <c r="C363" t="s">
        <v>71</v>
      </c>
      <c r="D363" t="s">
        <v>57</v>
      </c>
      <c r="E363" t="s">
        <v>58</v>
      </c>
      <c r="F363">
        <v>499</v>
      </c>
      <c r="G363">
        <v>1</v>
      </c>
      <c r="H363" t="s">
        <v>59</v>
      </c>
      <c r="I363">
        <f>MiniProject_Solution[[#This Row],[ราคาต่อชิ้น]]*MiniProject_Solution[[#This Row],[จำนวนชิ้น]]</f>
        <v>499</v>
      </c>
      <c r="J363" t="str">
        <f>IF(LEFT(VLOOKUP(MiniProject_Solution[[#This Row],[ผู้ขาย]],'Sales-Bio'!A:C,3,FALSE),3)="นาย","M","F")</f>
        <v>F</v>
      </c>
      <c r="K363" t="str">
        <f>VLOOKUP(TRIM(MiniProject_Solution[[#This Row],[ลูกค้า]]),'Customer-Country'!B:C,2,FALSE)</f>
        <v>ไทย</v>
      </c>
      <c r="L363">
        <f>VLOOKUP(MiniProject_Solution[[#This Row],[สินค้า]],'product cost'!A:B,2,FALSE)*MiniProject_Solution[[#This Row],[จำนวนชิ้น]]</f>
        <v>200</v>
      </c>
      <c r="M363">
        <f>MiniProject_Solution[[#This Row],[ยอดขาย]]-MiniProject_Solution[[#This Row],[ต้นทุน]]</f>
        <v>299</v>
      </c>
      <c r="N363">
        <f>MONTH(MiniProject_Solution[[#This Row],[วันที่]])</f>
        <v>9</v>
      </c>
      <c r="O363">
        <f>YEAR(MiniProject_Solution[[#This Row],[วันที่]])</f>
        <v>2019</v>
      </c>
      <c r="P363">
        <f>VLOOKUP(MiniProject_Solution[[#This Row],[ยอดขาย]],'Commission-solution'!$A$2:$C$6,3,TRUE)*MiniProject_Solution[[#This Row],[ยอดขาย]]</f>
        <v>24.950000000000003</v>
      </c>
      <c r="Q363" s="86" t="b">
        <f>WEEKDAY(MiniProject_Solution[[#This Row],[วันที่]],2)&gt;5</f>
        <v>0</v>
      </c>
    </row>
    <row r="364" spans="1:17">
      <c r="A364" t="s">
        <v>689</v>
      </c>
      <c r="B364" s="3">
        <v>43716</v>
      </c>
      <c r="C364" t="s">
        <v>79</v>
      </c>
      <c r="D364" t="s">
        <v>61</v>
      </c>
      <c r="E364" t="s">
        <v>62</v>
      </c>
      <c r="F364">
        <v>90</v>
      </c>
      <c r="G364">
        <v>5</v>
      </c>
      <c r="H364" t="s">
        <v>63</v>
      </c>
      <c r="I364">
        <f>MiniProject_Solution[[#This Row],[ราคาต่อชิ้น]]*MiniProject_Solution[[#This Row],[จำนวนชิ้น]]</f>
        <v>450</v>
      </c>
      <c r="J364" t="str">
        <f>IF(LEFT(VLOOKUP(MiniProject_Solution[[#This Row],[ผู้ขาย]],'Sales-Bio'!A:C,3,FALSE),3)="นาย","M","F")</f>
        <v>M</v>
      </c>
      <c r="K364" t="str">
        <f>VLOOKUP(TRIM(MiniProject_Solution[[#This Row],[ลูกค้า]]),'Customer-Country'!B:C,2,FALSE)</f>
        <v>ลาว</v>
      </c>
      <c r="L364">
        <f>VLOOKUP(MiniProject_Solution[[#This Row],[สินค้า]],'product cost'!A:B,2,FALSE)*MiniProject_Solution[[#This Row],[จำนวนชิ้น]]</f>
        <v>100</v>
      </c>
      <c r="M364">
        <f>MiniProject_Solution[[#This Row],[ยอดขาย]]-MiniProject_Solution[[#This Row],[ต้นทุน]]</f>
        <v>350</v>
      </c>
      <c r="N364">
        <f>MONTH(MiniProject_Solution[[#This Row],[วันที่]])</f>
        <v>9</v>
      </c>
      <c r="O364">
        <f>YEAR(MiniProject_Solution[[#This Row],[วันที่]])</f>
        <v>2019</v>
      </c>
      <c r="P364">
        <f>VLOOKUP(MiniProject_Solution[[#This Row],[ยอดขาย]],'Commission-solution'!$A$2:$C$6,3,TRUE)*MiniProject_Solution[[#This Row],[ยอดขาย]]</f>
        <v>22.5</v>
      </c>
      <c r="Q364" s="86" t="b">
        <f>WEEKDAY(MiniProject_Solution[[#This Row],[วันที่]],2)&gt;5</f>
        <v>1</v>
      </c>
    </row>
    <row r="365" spans="1:17">
      <c r="A365" t="s">
        <v>690</v>
      </c>
      <c r="B365" s="3">
        <v>43716</v>
      </c>
      <c r="C365" t="s">
        <v>65</v>
      </c>
      <c r="D365" t="s">
        <v>67</v>
      </c>
      <c r="E365" t="s">
        <v>76</v>
      </c>
      <c r="F365">
        <v>190</v>
      </c>
      <c r="G365">
        <v>4</v>
      </c>
      <c r="H365" t="s">
        <v>63</v>
      </c>
      <c r="I365">
        <f>MiniProject_Solution[[#This Row],[ราคาต่อชิ้น]]*MiniProject_Solution[[#This Row],[จำนวนชิ้น]]</f>
        <v>760</v>
      </c>
      <c r="J365" t="str">
        <f>IF(LEFT(VLOOKUP(MiniProject_Solution[[#This Row],[ผู้ขาย]],'Sales-Bio'!A:C,3,FALSE),3)="นาย","M","F")</f>
        <v>F</v>
      </c>
      <c r="K365" t="str">
        <f>VLOOKUP(TRIM(MiniProject_Solution[[#This Row],[ลูกค้า]]),'Customer-Country'!B:C,2,FALSE)</f>
        <v>ลาว</v>
      </c>
      <c r="L365">
        <f>VLOOKUP(MiniProject_Solution[[#This Row],[สินค้า]],'product cost'!A:B,2,FALSE)*MiniProject_Solution[[#This Row],[จำนวนชิ้น]]</f>
        <v>400</v>
      </c>
      <c r="M365">
        <f>MiniProject_Solution[[#This Row],[ยอดขาย]]-MiniProject_Solution[[#This Row],[ต้นทุน]]</f>
        <v>360</v>
      </c>
      <c r="N365">
        <f>MONTH(MiniProject_Solution[[#This Row],[วันที่]])</f>
        <v>9</v>
      </c>
      <c r="O365">
        <f>YEAR(MiniProject_Solution[[#This Row],[วันที่]])</f>
        <v>2019</v>
      </c>
      <c r="P365">
        <f>VLOOKUP(MiniProject_Solution[[#This Row],[ยอดขาย]],'Commission-solution'!$A$2:$C$6,3,TRUE)*MiniProject_Solution[[#This Row],[ยอดขาย]]</f>
        <v>53.2</v>
      </c>
      <c r="Q365" s="86" t="b">
        <f>WEEKDAY(MiniProject_Solution[[#This Row],[วันที่]],2)&gt;5</f>
        <v>1</v>
      </c>
    </row>
    <row r="366" spans="1:17">
      <c r="A366" t="s">
        <v>691</v>
      </c>
      <c r="B366" s="3">
        <v>43716</v>
      </c>
      <c r="C366" t="s">
        <v>68</v>
      </c>
      <c r="D366" t="s">
        <v>67</v>
      </c>
      <c r="E366" t="s">
        <v>14</v>
      </c>
      <c r="F366">
        <v>190</v>
      </c>
      <c r="G366">
        <v>1</v>
      </c>
      <c r="H366" t="s">
        <v>59</v>
      </c>
      <c r="I366">
        <f>MiniProject_Solution[[#This Row],[ราคาต่อชิ้น]]*MiniProject_Solution[[#This Row],[จำนวนชิ้น]]</f>
        <v>190</v>
      </c>
      <c r="J366" t="str">
        <f>IF(LEFT(VLOOKUP(MiniProject_Solution[[#This Row],[ผู้ขาย]],'Sales-Bio'!A:C,3,FALSE),3)="นาย","M","F")</f>
        <v>F</v>
      </c>
      <c r="K366" t="str">
        <f>VLOOKUP(TRIM(MiniProject_Solution[[#This Row],[ลูกค้า]]),'Customer-Country'!B:C,2,FALSE)</f>
        <v>ไทย</v>
      </c>
      <c r="L366">
        <f>VLOOKUP(MiniProject_Solution[[#This Row],[สินค้า]],'product cost'!A:B,2,FALSE)*MiniProject_Solution[[#This Row],[จำนวนชิ้น]]</f>
        <v>150</v>
      </c>
      <c r="M366">
        <f>MiniProject_Solution[[#This Row],[ยอดขาย]]-MiniProject_Solution[[#This Row],[ต้นทุน]]</f>
        <v>40</v>
      </c>
      <c r="N366">
        <f>MONTH(MiniProject_Solution[[#This Row],[วันที่]])</f>
        <v>9</v>
      </c>
      <c r="O366">
        <f>YEAR(MiniProject_Solution[[#This Row],[วันที่]])</f>
        <v>2019</v>
      </c>
      <c r="P366">
        <f>VLOOKUP(MiniProject_Solution[[#This Row],[ยอดขาย]],'Commission-solution'!$A$2:$C$6,3,TRUE)*MiniProject_Solution[[#This Row],[ยอดขาย]]</f>
        <v>0</v>
      </c>
      <c r="Q366" s="86" t="b">
        <f>WEEKDAY(MiniProject_Solution[[#This Row],[วันที่]],2)&gt;5</f>
        <v>1</v>
      </c>
    </row>
    <row r="367" spans="1:17">
      <c r="A367" t="s">
        <v>692</v>
      </c>
      <c r="B367" s="3">
        <v>43717</v>
      </c>
      <c r="C367" t="s">
        <v>65</v>
      </c>
      <c r="D367" t="s">
        <v>67</v>
      </c>
      <c r="E367" t="s">
        <v>58</v>
      </c>
      <c r="F367">
        <v>499</v>
      </c>
      <c r="G367">
        <v>2</v>
      </c>
      <c r="H367" t="s">
        <v>63</v>
      </c>
      <c r="I367">
        <f>MiniProject_Solution[[#This Row],[ราคาต่อชิ้น]]*MiniProject_Solution[[#This Row],[จำนวนชิ้น]]</f>
        <v>998</v>
      </c>
      <c r="J367" t="str">
        <f>IF(LEFT(VLOOKUP(MiniProject_Solution[[#This Row],[ผู้ขาย]],'Sales-Bio'!A:C,3,FALSE),3)="นาย","M","F")</f>
        <v>F</v>
      </c>
      <c r="K367" t="str">
        <f>VLOOKUP(TRIM(MiniProject_Solution[[#This Row],[ลูกค้า]]),'Customer-Country'!B:C,2,FALSE)</f>
        <v>ลาว</v>
      </c>
      <c r="L367">
        <f>VLOOKUP(MiniProject_Solution[[#This Row],[สินค้า]],'product cost'!A:B,2,FALSE)*MiniProject_Solution[[#This Row],[จำนวนชิ้น]]</f>
        <v>400</v>
      </c>
      <c r="M367">
        <f>MiniProject_Solution[[#This Row],[ยอดขาย]]-MiniProject_Solution[[#This Row],[ต้นทุน]]</f>
        <v>598</v>
      </c>
      <c r="N367">
        <f>MONTH(MiniProject_Solution[[#This Row],[วันที่]])</f>
        <v>9</v>
      </c>
      <c r="O367">
        <f>YEAR(MiniProject_Solution[[#This Row],[วันที่]])</f>
        <v>2019</v>
      </c>
      <c r="P367">
        <f>VLOOKUP(MiniProject_Solution[[#This Row],[ยอดขาย]],'Commission-solution'!$A$2:$C$6,3,TRUE)*MiniProject_Solution[[#This Row],[ยอดขาย]]</f>
        <v>69.860000000000014</v>
      </c>
      <c r="Q367" s="86" t="b">
        <f>WEEKDAY(MiniProject_Solution[[#This Row],[วันที่]],2)&gt;5</f>
        <v>0</v>
      </c>
    </row>
    <row r="368" spans="1:17">
      <c r="A368" t="s">
        <v>693</v>
      </c>
      <c r="B368" s="3">
        <v>43718</v>
      </c>
      <c r="C368" t="s">
        <v>66</v>
      </c>
      <c r="D368" t="s">
        <v>61</v>
      </c>
      <c r="E368" t="s">
        <v>14</v>
      </c>
      <c r="F368">
        <v>190</v>
      </c>
      <c r="G368">
        <v>1</v>
      </c>
      <c r="H368" t="s">
        <v>59</v>
      </c>
      <c r="I368">
        <f>MiniProject_Solution[[#This Row],[ราคาต่อชิ้น]]*MiniProject_Solution[[#This Row],[จำนวนชิ้น]]</f>
        <v>190</v>
      </c>
      <c r="J368" t="str">
        <f>IF(LEFT(VLOOKUP(MiniProject_Solution[[#This Row],[ผู้ขาย]],'Sales-Bio'!A:C,3,FALSE),3)="นาย","M","F")</f>
        <v>M</v>
      </c>
      <c r="K368" t="str">
        <f>VLOOKUP(TRIM(MiniProject_Solution[[#This Row],[ลูกค้า]]),'Customer-Country'!B:C,2,FALSE)</f>
        <v>ไทย</v>
      </c>
      <c r="L368">
        <f>VLOOKUP(MiniProject_Solution[[#This Row],[สินค้า]],'product cost'!A:B,2,FALSE)*MiniProject_Solution[[#This Row],[จำนวนชิ้น]]</f>
        <v>150</v>
      </c>
      <c r="M368">
        <f>MiniProject_Solution[[#This Row],[ยอดขาย]]-MiniProject_Solution[[#This Row],[ต้นทุน]]</f>
        <v>40</v>
      </c>
      <c r="N368">
        <f>MONTH(MiniProject_Solution[[#This Row],[วันที่]])</f>
        <v>9</v>
      </c>
      <c r="O368">
        <f>YEAR(MiniProject_Solution[[#This Row],[วันที่]])</f>
        <v>2019</v>
      </c>
      <c r="P368">
        <f>VLOOKUP(MiniProject_Solution[[#This Row],[ยอดขาย]],'Commission-solution'!$A$2:$C$6,3,TRUE)*MiniProject_Solution[[#This Row],[ยอดขาย]]</f>
        <v>0</v>
      </c>
      <c r="Q368" s="86" t="b">
        <f>WEEKDAY(MiniProject_Solution[[#This Row],[วันที่]],2)&gt;5</f>
        <v>0</v>
      </c>
    </row>
    <row r="369" spans="1:17">
      <c r="A369" t="s">
        <v>694</v>
      </c>
      <c r="B369" s="3">
        <v>43719</v>
      </c>
      <c r="C369" t="s">
        <v>70</v>
      </c>
      <c r="D369" t="s">
        <v>69</v>
      </c>
      <c r="E369" t="s">
        <v>14</v>
      </c>
      <c r="F369">
        <v>300</v>
      </c>
      <c r="G369">
        <v>1</v>
      </c>
      <c r="H369" t="s">
        <v>63</v>
      </c>
      <c r="I369">
        <f>MiniProject_Solution[[#This Row],[ราคาต่อชิ้น]]*MiniProject_Solution[[#This Row],[จำนวนชิ้น]]</f>
        <v>300</v>
      </c>
      <c r="J369" t="str">
        <f>IF(LEFT(VLOOKUP(MiniProject_Solution[[#This Row],[ผู้ขาย]],'Sales-Bio'!A:C,3,FALSE),3)="นาย","M","F")</f>
        <v>M</v>
      </c>
      <c r="K369" t="str">
        <f>VLOOKUP(TRIM(MiniProject_Solution[[#This Row],[ลูกค้า]]),'Customer-Country'!B:C,2,FALSE)</f>
        <v>ไทย</v>
      </c>
      <c r="L369">
        <f>VLOOKUP(MiniProject_Solution[[#This Row],[สินค้า]],'product cost'!A:B,2,FALSE)*MiniProject_Solution[[#This Row],[จำนวนชิ้น]]</f>
        <v>150</v>
      </c>
      <c r="M369">
        <f>MiniProject_Solution[[#This Row],[ยอดขาย]]-MiniProject_Solution[[#This Row],[ต้นทุน]]</f>
        <v>150</v>
      </c>
      <c r="N369">
        <f>MONTH(MiniProject_Solution[[#This Row],[วันที่]])</f>
        <v>9</v>
      </c>
      <c r="O369">
        <f>YEAR(MiniProject_Solution[[#This Row],[วันที่]])</f>
        <v>2019</v>
      </c>
      <c r="P369">
        <f>VLOOKUP(MiniProject_Solution[[#This Row],[ยอดขาย]],'Commission-solution'!$A$2:$C$6,3,TRUE)*MiniProject_Solution[[#This Row],[ยอดขาย]]</f>
        <v>9</v>
      </c>
      <c r="Q369" s="86" t="b">
        <f>WEEKDAY(MiniProject_Solution[[#This Row],[วันที่]],2)&gt;5</f>
        <v>0</v>
      </c>
    </row>
    <row r="370" spans="1:17">
      <c r="A370" t="s">
        <v>695</v>
      </c>
      <c r="B370" s="3">
        <v>43720</v>
      </c>
      <c r="C370" t="s">
        <v>77</v>
      </c>
      <c r="D370" t="s">
        <v>57</v>
      </c>
      <c r="E370" t="s">
        <v>58</v>
      </c>
      <c r="F370">
        <v>499</v>
      </c>
      <c r="G370">
        <v>2</v>
      </c>
      <c r="H370" t="s">
        <v>63</v>
      </c>
      <c r="I370">
        <f>MiniProject_Solution[[#This Row],[ราคาต่อชิ้น]]*MiniProject_Solution[[#This Row],[จำนวนชิ้น]]</f>
        <v>998</v>
      </c>
      <c r="J370" t="str">
        <f>IF(LEFT(VLOOKUP(MiniProject_Solution[[#This Row],[ผู้ขาย]],'Sales-Bio'!A:C,3,FALSE),3)="นาย","M","F")</f>
        <v>F</v>
      </c>
      <c r="K370" t="str">
        <f>VLOOKUP(TRIM(MiniProject_Solution[[#This Row],[ลูกค้า]]),'Customer-Country'!B:C,2,FALSE)</f>
        <v>เวียดนาม</v>
      </c>
      <c r="L370">
        <f>VLOOKUP(MiniProject_Solution[[#This Row],[สินค้า]],'product cost'!A:B,2,FALSE)*MiniProject_Solution[[#This Row],[จำนวนชิ้น]]</f>
        <v>400</v>
      </c>
      <c r="M370">
        <f>MiniProject_Solution[[#This Row],[ยอดขาย]]-MiniProject_Solution[[#This Row],[ต้นทุน]]</f>
        <v>598</v>
      </c>
      <c r="N370">
        <f>MONTH(MiniProject_Solution[[#This Row],[วันที่]])</f>
        <v>9</v>
      </c>
      <c r="O370">
        <f>YEAR(MiniProject_Solution[[#This Row],[วันที่]])</f>
        <v>2019</v>
      </c>
      <c r="P370">
        <f>VLOOKUP(MiniProject_Solution[[#This Row],[ยอดขาย]],'Commission-solution'!$A$2:$C$6,3,TRUE)*MiniProject_Solution[[#This Row],[ยอดขาย]]</f>
        <v>69.860000000000014</v>
      </c>
      <c r="Q370" s="86" t="b">
        <f>WEEKDAY(MiniProject_Solution[[#This Row],[วันที่]],2)&gt;5</f>
        <v>0</v>
      </c>
    </row>
    <row r="371" spans="1:17">
      <c r="A371" t="s">
        <v>696</v>
      </c>
      <c r="B371" s="3">
        <v>43722</v>
      </c>
      <c r="C371" t="s">
        <v>73</v>
      </c>
      <c r="D371" t="s">
        <v>61</v>
      </c>
      <c r="E371" t="s">
        <v>76</v>
      </c>
      <c r="F371">
        <v>250</v>
      </c>
      <c r="G371">
        <v>2</v>
      </c>
      <c r="H371" t="s">
        <v>63</v>
      </c>
      <c r="I371">
        <f>MiniProject_Solution[[#This Row],[ราคาต่อชิ้น]]*MiniProject_Solution[[#This Row],[จำนวนชิ้น]]</f>
        <v>500</v>
      </c>
      <c r="J371" t="str">
        <f>IF(LEFT(VLOOKUP(MiniProject_Solution[[#This Row],[ผู้ขาย]],'Sales-Bio'!A:C,3,FALSE),3)="นาย","M","F")</f>
        <v>M</v>
      </c>
      <c r="K371" t="str">
        <f>VLOOKUP(TRIM(MiniProject_Solution[[#This Row],[ลูกค้า]]),'Customer-Country'!B:C,2,FALSE)</f>
        <v>พม่า</v>
      </c>
      <c r="L371">
        <f>VLOOKUP(MiniProject_Solution[[#This Row],[สินค้า]],'product cost'!A:B,2,FALSE)*MiniProject_Solution[[#This Row],[จำนวนชิ้น]]</f>
        <v>200</v>
      </c>
      <c r="M371">
        <f>MiniProject_Solution[[#This Row],[ยอดขาย]]-MiniProject_Solution[[#This Row],[ต้นทุน]]</f>
        <v>300</v>
      </c>
      <c r="N371">
        <f>MONTH(MiniProject_Solution[[#This Row],[วันที่]])</f>
        <v>9</v>
      </c>
      <c r="O371">
        <f>YEAR(MiniProject_Solution[[#This Row],[วันที่]])</f>
        <v>2019</v>
      </c>
      <c r="P371">
        <f>VLOOKUP(MiniProject_Solution[[#This Row],[ยอดขาย]],'Commission-solution'!$A$2:$C$6,3,TRUE)*MiniProject_Solution[[#This Row],[ยอดขาย]]</f>
        <v>25</v>
      </c>
      <c r="Q371" s="86" t="b">
        <f>WEEKDAY(MiniProject_Solution[[#This Row],[วันที่]],2)&gt;5</f>
        <v>1</v>
      </c>
    </row>
    <row r="372" spans="1:17">
      <c r="A372" t="s">
        <v>697</v>
      </c>
      <c r="B372" s="3">
        <v>43724</v>
      </c>
      <c r="C372" t="s">
        <v>70</v>
      </c>
      <c r="D372" t="s">
        <v>69</v>
      </c>
      <c r="E372" t="s">
        <v>14</v>
      </c>
      <c r="F372">
        <v>300</v>
      </c>
      <c r="G372">
        <v>1</v>
      </c>
      <c r="H372" t="s">
        <v>59</v>
      </c>
      <c r="I372">
        <f>MiniProject_Solution[[#This Row],[ราคาต่อชิ้น]]*MiniProject_Solution[[#This Row],[จำนวนชิ้น]]</f>
        <v>300</v>
      </c>
      <c r="J372" t="str">
        <f>IF(LEFT(VLOOKUP(MiniProject_Solution[[#This Row],[ผู้ขาย]],'Sales-Bio'!A:C,3,FALSE),3)="นาย","M","F")</f>
        <v>M</v>
      </c>
      <c r="K372" t="str">
        <f>VLOOKUP(TRIM(MiniProject_Solution[[#This Row],[ลูกค้า]]),'Customer-Country'!B:C,2,FALSE)</f>
        <v>ไทย</v>
      </c>
      <c r="L372">
        <f>VLOOKUP(MiniProject_Solution[[#This Row],[สินค้า]],'product cost'!A:B,2,FALSE)*MiniProject_Solution[[#This Row],[จำนวนชิ้น]]</f>
        <v>150</v>
      </c>
      <c r="M372">
        <f>MiniProject_Solution[[#This Row],[ยอดขาย]]-MiniProject_Solution[[#This Row],[ต้นทุน]]</f>
        <v>150</v>
      </c>
      <c r="N372">
        <f>MONTH(MiniProject_Solution[[#This Row],[วันที่]])</f>
        <v>9</v>
      </c>
      <c r="O372">
        <f>YEAR(MiniProject_Solution[[#This Row],[วันที่]])</f>
        <v>2019</v>
      </c>
      <c r="P372">
        <f>VLOOKUP(MiniProject_Solution[[#This Row],[ยอดขาย]],'Commission-solution'!$A$2:$C$6,3,TRUE)*MiniProject_Solution[[#This Row],[ยอดขาย]]</f>
        <v>9</v>
      </c>
      <c r="Q372" s="86" t="b">
        <f>WEEKDAY(MiniProject_Solution[[#This Row],[วันที่]],2)&gt;5</f>
        <v>0</v>
      </c>
    </row>
    <row r="373" spans="1:17">
      <c r="A373" t="s">
        <v>698</v>
      </c>
      <c r="B373" s="3">
        <v>43725</v>
      </c>
      <c r="C373" t="s">
        <v>79</v>
      </c>
      <c r="D373" t="s">
        <v>67</v>
      </c>
      <c r="E373" t="s">
        <v>58</v>
      </c>
      <c r="F373">
        <v>499</v>
      </c>
      <c r="G373">
        <v>2</v>
      </c>
      <c r="H373" t="s">
        <v>59</v>
      </c>
      <c r="I373">
        <f>MiniProject_Solution[[#This Row],[ราคาต่อชิ้น]]*MiniProject_Solution[[#This Row],[จำนวนชิ้น]]</f>
        <v>998</v>
      </c>
      <c r="J373" t="str">
        <f>IF(LEFT(VLOOKUP(MiniProject_Solution[[#This Row],[ผู้ขาย]],'Sales-Bio'!A:C,3,FALSE),3)="นาย","M","F")</f>
        <v>F</v>
      </c>
      <c r="K373" t="str">
        <f>VLOOKUP(TRIM(MiniProject_Solution[[#This Row],[ลูกค้า]]),'Customer-Country'!B:C,2,FALSE)</f>
        <v>ลาว</v>
      </c>
      <c r="L373">
        <f>VLOOKUP(MiniProject_Solution[[#This Row],[สินค้า]],'product cost'!A:B,2,FALSE)*MiniProject_Solution[[#This Row],[จำนวนชิ้น]]</f>
        <v>400</v>
      </c>
      <c r="M373">
        <f>MiniProject_Solution[[#This Row],[ยอดขาย]]-MiniProject_Solution[[#This Row],[ต้นทุน]]</f>
        <v>598</v>
      </c>
      <c r="N373">
        <f>MONTH(MiniProject_Solution[[#This Row],[วันที่]])</f>
        <v>9</v>
      </c>
      <c r="O373">
        <f>YEAR(MiniProject_Solution[[#This Row],[วันที่]])</f>
        <v>2019</v>
      </c>
      <c r="P373">
        <f>VLOOKUP(MiniProject_Solution[[#This Row],[ยอดขาย]],'Commission-solution'!$A$2:$C$6,3,TRUE)*MiniProject_Solution[[#This Row],[ยอดขาย]]</f>
        <v>69.860000000000014</v>
      </c>
      <c r="Q373" s="86" t="b">
        <f>WEEKDAY(MiniProject_Solution[[#This Row],[วันที่]],2)&gt;5</f>
        <v>0</v>
      </c>
    </row>
    <row r="374" spans="1:17">
      <c r="A374" t="s">
        <v>699</v>
      </c>
      <c r="B374" s="3">
        <v>43726</v>
      </c>
      <c r="C374" t="s">
        <v>79</v>
      </c>
      <c r="D374" t="s">
        <v>61</v>
      </c>
      <c r="E374" t="s">
        <v>76</v>
      </c>
      <c r="F374">
        <v>190</v>
      </c>
      <c r="G374">
        <v>3</v>
      </c>
      <c r="H374" t="s">
        <v>63</v>
      </c>
      <c r="I374">
        <f>MiniProject_Solution[[#This Row],[ราคาต่อชิ้น]]*MiniProject_Solution[[#This Row],[จำนวนชิ้น]]</f>
        <v>570</v>
      </c>
      <c r="J374" t="str">
        <f>IF(LEFT(VLOOKUP(MiniProject_Solution[[#This Row],[ผู้ขาย]],'Sales-Bio'!A:C,3,FALSE),3)="นาย","M","F")</f>
        <v>M</v>
      </c>
      <c r="K374" t="str">
        <f>VLOOKUP(TRIM(MiniProject_Solution[[#This Row],[ลูกค้า]]),'Customer-Country'!B:C,2,FALSE)</f>
        <v>ลาว</v>
      </c>
      <c r="L374">
        <f>VLOOKUP(MiniProject_Solution[[#This Row],[สินค้า]],'product cost'!A:B,2,FALSE)*MiniProject_Solution[[#This Row],[จำนวนชิ้น]]</f>
        <v>300</v>
      </c>
      <c r="M374">
        <f>MiniProject_Solution[[#This Row],[ยอดขาย]]-MiniProject_Solution[[#This Row],[ต้นทุน]]</f>
        <v>270</v>
      </c>
      <c r="N374">
        <f>MONTH(MiniProject_Solution[[#This Row],[วันที่]])</f>
        <v>9</v>
      </c>
      <c r="O374">
        <f>YEAR(MiniProject_Solution[[#This Row],[วันที่]])</f>
        <v>2019</v>
      </c>
      <c r="P374">
        <f>VLOOKUP(MiniProject_Solution[[#This Row],[ยอดขาย]],'Commission-solution'!$A$2:$C$6,3,TRUE)*MiniProject_Solution[[#This Row],[ยอดขาย]]</f>
        <v>28.5</v>
      </c>
      <c r="Q374" s="86" t="b">
        <f>WEEKDAY(MiniProject_Solution[[#This Row],[วันที่]],2)&gt;5</f>
        <v>0</v>
      </c>
    </row>
    <row r="375" spans="1:17">
      <c r="A375" t="s">
        <v>700</v>
      </c>
      <c r="B375" s="3">
        <v>43727</v>
      </c>
      <c r="C375" t="s">
        <v>70</v>
      </c>
      <c r="D375" t="s">
        <v>69</v>
      </c>
      <c r="E375" t="s">
        <v>76</v>
      </c>
      <c r="F375">
        <v>300</v>
      </c>
      <c r="G375">
        <v>1</v>
      </c>
      <c r="H375" t="s">
        <v>63</v>
      </c>
      <c r="I375">
        <f>MiniProject_Solution[[#This Row],[ราคาต่อชิ้น]]*MiniProject_Solution[[#This Row],[จำนวนชิ้น]]</f>
        <v>300</v>
      </c>
      <c r="J375" t="str">
        <f>IF(LEFT(VLOOKUP(MiniProject_Solution[[#This Row],[ผู้ขาย]],'Sales-Bio'!A:C,3,FALSE),3)="นาย","M","F")</f>
        <v>M</v>
      </c>
      <c r="K375" t="str">
        <f>VLOOKUP(TRIM(MiniProject_Solution[[#This Row],[ลูกค้า]]),'Customer-Country'!B:C,2,FALSE)</f>
        <v>ไทย</v>
      </c>
      <c r="L375">
        <f>VLOOKUP(MiniProject_Solution[[#This Row],[สินค้า]],'product cost'!A:B,2,FALSE)*MiniProject_Solution[[#This Row],[จำนวนชิ้น]]</f>
        <v>100</v>
      </c>
      <c r="M375">
        <f>MiniProject_Solution[[#This Row],[ยอดขาย]]-MiniProject_Solution[[#This Row],[ต้นทุน]]</f>
        <v>200</v>
      </c>
      <c r="N375">
        <f>MONTH(MiniProject_Solution[[#This Row],[วันที่]])</f>
        <v>9</v>
      </c>
      <c r="O375">
        <f>YEAR(MiniProject_Solution[[#This Row],[วันที่]])</f>
        <v>2019</v>
      </c>
      <c r="P375">
        <f>VLOOKUP(MiniProject_Solution[[#This Row],[ยอดขาย]],'Commission-solution'!$A$2:$C$6,3,TRUE)*MiniProject_Solution[[#This Row],[ยอดขาย]]</f>
        <v>9</v>
      </c>
      <c r="Q375" s="86" t="b">
        <f>WEEKDAY(MiniProject_Solution[[#This Row],[วันที่]],2)&gt;5</f>
        <v>0</v>
      </c>
    </row>
    <row r="376" spans="1:17">
      <c r="A376" t="s">
        <v>701</v>
      </c>
      <c r="B376" s="3">
        <v>43727</v>
      </c>
      <c r="C376" t="s">
        <v>66</v>
      </c>
      <c r="D376" t="s">
        <v>61</v>
      </c>
      <c r="E376" t="s">
        <v>76</v>
      </c>
      <c r="F376">
        <v>250</v>
      </c>
      <c r="G376">
        <v>2</v>
      </c>
      <c r="H376" t="s">
        <v>63</v>
      </c>
      <c r="I376">
        <f>MiniProject_Solution[[#This Row],[ราคาต่อชิ้น]]*MiniProject_Solution[[#This Row],[จำนวนชิ้น]]</f>
        <v>500</v>
      </c>
      <c r="J376" t="str">
        <f>IF(LEFT(VLOOKUP(MiniProject_Solution[[#This Row],[ผู้ขาย]],'Sales-Bio'!A:C,3,FALSE),3)="นาย","M","F")</f>
        <v>M</v>
      </c>
      <c r="K376" t="str">
        <f>VLOOKUP(TRIM(MiniProject_Solution[[#This Row],[ลูกค้า]]),'Customer-Country'!B:C,2,FALSE)</f>
        <v>ไทย</v>
      </c>
      <c r="L376">
        <f>VLOOKUP(MiniProject_Solution[[#This Row],[สินค้า]],'product cost'!A:B,2,FALSE)*MiniProject_Solution[[#This Row],[จำนวนชิ้น]]</f>
        <v>200</v>
      </c>
      <c r="M376">
        <f>MiniProject_Solution[[#This Row],[ยอดขาย]]-MiniProject_Solution[[#This Row],[ต้นทุน]]</f>
        <v>300</v>
      </c>
      <c r="N376">
        <f>MONTH(MiniProject_Solution[[#This Row],[วันที่]])</f>
        <v>9</v>
      </c>
      <c r="O376">
        <f>YEAR(MiniProject_Solution[[#This Row],[วันที่]])</f>
        <v>2019</v>
      </c>
      <c r="P376">
        <f>VLOOKUP(MiniProject_Solution[[#This Row],[ยอดขาย]],'Commission-solution'!$A$2:$C$6,3,TRUE)*MiniProject_Solution[[#This Row],[ยอดขาย]]</f>
        <v>25</v>
      </c>
      <c r="Q376" s="86" t="b">
        <f>WEEKDAY(MiniProject_Solution[[#This Row],[วันที่]],2)&gt;5</f>
        <v>0</v>
      </c>
    </row>
    <row r="377" spans="1:17">
      <c r="A377" t="s">
        <v>702</v>
      </c>
      <c r="B377" s="3">
        <v>43733</v>
      </c>
      <c r="C377" t="s">
        <v>79</v>
      </c>
      <c r="D377" t="s">
        <v>61</v>
      </c>
      <c r="E377" t="s">
        <v>62</v>
      </c>
      <c r="F377">
        <v>90</v>
      </c>
      <c r="G377">
        <v>5</v>
      </c>
      <c r="H377" t="s">
        <v>59</v>
      </c>
      <c r="I377">
        <f>MiniProject_Solution[[#This Row],[ราคาต่อชิ้น]]*MiniProject_Solution[[#This Row],[จำนวนชิ้น]]</f>
        <v>450</v>
      </c>
      <c r="J377" t="str">
        <f>IF(LEFT(VLOOKUP(MiniProject_Solution[[#This Row],[ผู้ขาย]],'Sales-Bio'!A:C,3,FALSE),3)="นาย","M","F")</f>
        <v>M</v>
      </c>
      <c r="K377" t="str">
        <f>VLOOKUP(TRIM(MiniProject_Solution[[#This Row],[ลูกค้า]]),'Customer-Country'!B:C,2,FALSE)</f>
        <v>ลาว</v>
      </c>
      <c r="L377">
        <f>VLOOKUP(MiniProject_Solution[[#This Row],[สินค้า]],'product cost'!A:B,2,FALSE)*MiniProject_Solution[[#This Row],[จำนวนชิ้น]]</f>
        <v>100</v>
      </c>
      <c r="M377">
        <f>MiniProject_Solution[[#This Row],[ยอดขาย]]-MiniProject_Solution[[#This Row],[ต้นทุน]]</f>
        <v>350</v>
      </c>
      <c r="N377">
        <f>MONTH(MiniProject_Solution[[#This Row],[วันที่]])</f>
        <v>9</v>
      </c>
      <c r="O377">
        <f>YEAR(MiniProject_Solution[[#This Row],[วันที่]])</f>
        <v>2019</v>
      </c>
      <c r="P377">
        <f>VLOOKUP(MiniProject_Solution[[#This Row],[ยอดขาย]],'Commission-solution'!$A$2:$C$6,3,TRUE)*MiniProject_Solution[[#This Row],[ยอดขาย]]</f>
        <v>22.5</v>
      </c>
      <c r="Q377" s="86" t="b">
        <f>WEEKDAY(MiniProject_Solution[[#This Row],[วันที่]],2)&gt;5</f>
        <v>0</v>
      </c>
    </row>
    <row r="378" spans="1:17">
      <c r="A378" t="s">
        <v>703</v>
      </c>
      <c r="B378" s="3">
        <v>43733</v>
      </c>
      <c r="C378" t="s">
        <v>60</v>
      </c>
      <c r="D378" t="s">
        <v>69</v>
      </c>
      <c r="E378" t="s">
        <v>62</v>
      </c>
      <c r="F378">
        <v>90</v>
      </c>
      <c r="G378">
        <v>6</v>
      </c>
      <c r="H378" t="s">
        <v>63</v>
      </c>
      <c r="I378">
        <f>MiniProject_Solution[[#This Row],[ราคาต่อชิ้น]]*MiniProject_Solution[[#This Row],[จำนวนชิ้น]]</f>
        <v>540</v>
      </c>
      <c r="J378" t="str">
        <f>IF(LEFT(VLOOKUP(MiniProject_Solution[[#This Row],[ผู้ขาย]],'Sales-Bio'!A:C,3,FALSE),3)="นาย","M","F")</f>
        <v>M</v>
      </c>
      <c r="K378" t="str">
        <f>VLOOKUP(TRIM(MiniProject_Solution[[#This Row],[ลูกค้า]]),'Customer-Country'!B:C,2,FALSE)</f>
        <v>เวียดนาม</v>
      </c>
      <c r="L378">
        <f>VLOOKUP(MiniProject_Solution[[#This Row],[สินค้า]],'product cost'!A:B,2,FALSE)*MiniProject_Solution[[#This Row],[จำนวนชิ้น]]</f>
        <v>120</v>
      </c>
      <c r="M378">
        <f>MiniProject_Solution[[#This Row],[ยอดขาย]]-MiniProject_Solution[[#This Row],[ต้นทุน]]</f>
        <v>420</v>
      </c>
      <c r="N378">
        <f>MONTH(MiniProject_Solution[[#This Row],[วันที่]])</f>
        <v>9</v>
      </c>
      <c r="O378">
        <f>YEAR(MiniProject_Solution[[#This Row],[วันที่]])</f>
        <v>2019</v>
      </c>
      <c r="P378">
        <f>VLOOKUP(MiniProject_Solution[[#This Row],[ยอดขาย]],'Commission-solution'!$A$2:$C$6,3,TRUE)*MiniProject_Solution[[#This Row],[ยอดขาย]]</f>
        <v>27</v>
      </c>
      <c r="Q378" s="86" t="b">
        <f>WEEKDAY(MiniProject_Solution[[#This Row],[วันที่]],2)&gt;5</f>
        <v>0</v>
      </c>
    </row>
    <row r="379" spans="1:17">
      <c r="A379" t="s">
        <v>704</v>
      </c>
      <c r="B379" s="3">
        <v>43737</v>
      </c>
      <c r="C379" t="s">
        <v>75</v>
      </c>
      <c r="D379" t="s">
        <v>61</v>
      </c>
      <c r="E379" t="s">
        <v>76</v>
      </c>
      <c r="F379">
        <v>190</v>
      </c>
      <c r="G379">
        <v>3</v>
      </c>
      <c r="H379" t="s">
        <v>63</v>
      </c>
      <c r="I379">
        <f>MiniProject_Solution[[#This Row],[ราคาต่อชิ้น]]*MiniProject_Solution[[#This Row],[จำนวนชิ้น]]</f>
        <v>570</v>
      </c>
      <c r="J379" t="str">
        <f>IF(LEFT(VLOOKUP(MiniProject_Solution[[#This Row],[ผู้ขาย]],'Sales-Bio'!A:C,3,FALSE),3)="นาย","M","F")</f>
        <v>M</v>
      </c>
      <c r="K379" t="str">
        <f>VLOOKUP(TRIM(MiniProject_Solution[[#This Row],[ลูกค้า]]),'Customer-Country'!B:C,2,FALSE)</f>
        <v>ไทย</v>
      </c>
      <c r="L379">
        <f>VLOOKUP(MiniProject_Solution[[#This Row],[สินค้า]],'product cost'!A:B,2,FALSE)*MiniProject_Solution[[#This Row],[จำนวนชิ้น]]</f>
        <v>300</v>
      </c>
      <c r="M379">
        <f>MiniProject_Solution[[#This Row],[ยอดขาย]]-MiniProject_Solution[[#This Row],[ต้นทุน]]</f>
        <v>270</v>
      </c>
      <c r="N379">
        <f>MONTH(MiniProject_Solution[[#This Row],[วันที่]])</f>
        <v>9</v>
      </c>
      <c r="O379">
        <f>YEAR(MiniProject_Solution[[#This Row],[วันที่]])</f>
        <v>2019</v>
      </c>
      <c r="P379">
        <f>VLOOKUP(MiniProject_Solution[[#This Row],[ยอดขาย]],'Commission-solution'!$A$2:$C$6,3,TRUE)*MiniProject_Solution[[#This Row],[ยอดขาย]]</f>
        <v>28.5</v>
      </c>
      <c r="Q379" s="86" t="b">
        <f>WEEKDAY(MiniProject_Solution[[#This Row],[วันที่]],2)&gt;5</f>
        <v>1</v>
      </c>
    </row>
    <row r="380" spans="1:17">
      <c r="A380" t="s">
        <v>705</v>
      </c>
      <c r="B380" s="3">
        <v>43737</v>
      </c>
      <c r="C380" t="s">
        <v>68</v>
      </c>
      <c r="D380" t="s">
        <v>61</v>
      </c>
      <c r="E380" t="s">
        <v>58</v>
      </c>
      <c r="F380">
        <v>499</v>
      </c>
      <c r="G380">
        <v>2</v>
      </c>
      <c r="H380" t="s">
        <v>63</v>
      </c>
      <c r="I380">
        <f>MiniProject_Solution[[#This Row],[ราคาต่อชิ้น]]*MiniProject_Solution[[#This Row],[จำนวนชิ้น]]</f>
        <v>998</v>
      </c>
      <c r="J380" t="str">
        <f>IF(LEFT(VLOOKUP(MiniProject_Solution[[#This Row],[ผู้ขาย]],'Sales-Bio'!A:C,3,FALSE),3)="นาย","M","F")</f>
        <v>M</v>
      </c>
      <c r="K380" t="str">
        <f>VLOOKUP(TRIM(MiniProject_Solution[[#This Row],[ลูกค้า]]),'Customer-Country'!B:C,2,FALSE)</f>
        <v>ไทย</v>
      </c>
      <c r="L380">
        <f>VLOOKUP(MiniProject_Solution[[#This Row],[สินค้า]],'product cost'!A:B,2,FALSE)*MiniProject_Solution[[#This Row],[จำนวนชิ้น]]</f>
        <v>400</v>
      </c>
      <c r="M380">
        <f>MiniProject_Solution[[#This Row],[ยอดขาย]]-MiniProject_Solution[[#This Row],[ต้นทุน]]</f>
        <v>598</v>
      </c>
      <c r="N380">
        <f>MONTH(MiniProject_Solution[[#This Row],[วันที่]])</f>
        <v>9</v>
      </c>
      <c r="O380">
        <f>YEAR(MiniProject_Solution[[#This Row],[วันที่]])</f>
        <v>2019</v>
      </c>
      <c r="P380">
        <f>VLOOKUP(MiniProject_Solution[[#This Row],[ยอดขาย]],'Commission-solution'!$A$2:$C$6,3,TRUE)*MiniProject_Solution[[#This Row],[ยอดขาย]]</f>
        <v>69.860000000000014</v>
      </c>
      <c r="Q380" s="86" t="b">
        <f>WEEKDAY(MiniProject_Solution[[#This Row],[วันที่]],2)&gt;5</f>
        <v>1</v>
      </c>
    </row>
    <row r="381" spans="1:17">
      <c r="A381" t="s">
        <v>706</v>
      </c>
      <c r="B381" s="3">
        <v>43738</v>
      </c>
      <c r="C381" t="s">
        <v>73</v>
      </c>
      <c r="D381" t="s">
        <v>57</v>
      </c>
      <c r="E381" t="s">
        <v>76</v>
      </c>
      <c r="F381">
        <v>190</v>
      </c>
      <c r="G381">
        <v>2</v>
      </c>
      <c r="H381" t="s">
        <v>59</v>
      </c>
      <c r="I381">
        <f>MiniProject_Solution[[#This Row],[ราคาต่อชิ้น]]*MiniProject_Solution[[#This Row],[จำนวนชิ้น]]</f>
        <v>380</v>
      </c>
      <c r="J381" t="str">
        <f>IF(LEFT(VLOOKUP(MiniProject_Solution[[#This Row],[ผู้ขาย]],'Sales-Bio'!A:C,3,FALSE),3)="นาย","M","F")</f>
        <v>F</v>
      </c>
      <c r="K381" t="str">
        <f>VLOOKUP(TRIM(MiniProject_Solution[[#This Row],[ลูกค้า]]),'Customer-Country'!B:C,2,FALSE)</f>
        <v>พม่า</v>
      </c>
      <c r="L381">
        <f>VLOOKUP(MiniProject_Solution[[#This Row],[สินค้า]],'product cost'!A:B,2,FALSE)*MiniProject_Solution[[#This Row],[จำนวนชิ้น]]</f>
        <v>200</v>
      </c>
      <c r="M381">
        <f>MiniProject_Solution[[#This Row],[ยอดขาย]]-MiniProject_Solution[[#This Row],[ต้นทุน]]</f>
        <v>180</v>
      </c>
      <c r="N381">
        <f>MONTH(MiniProject_Solution[[#This Row],[วันที่]])</f>
        <v>9</v>
      </c>
      <c r="O381">
        <f>YEAR(MiniProject_Solution[[#This Row],[วันที่]])</f>
        <v>2019</v>
      </c>
      <c r="P381">
        <f>VLOOKUP(MiniProject_Solution[[#This Row],[ยอดขาย]],'Commission-solution'!$A$2:$C$6,3,TRUE)*MiniProject_Solution[[#This Row],[ยอดขาย]]</f>
        <v>11.4</v>
      </c>
      <c r="Q381" s="86" t="b">
        <f>WEEKDAY(MiniProject_Solution[[#This Row],[วันที่]],2)&gt;5</f>
        <v>0</v>
      </c>
    </row>
    <row r="382" spans="1:17">
      <c r="A382" t="s">
        <v>707</v>
      </c>
      <c r="B382" s="3">
        <v>43739</v>
      </c>
      <c r="C382" t="s">
        <v>64</v>
      </c>
      <c r="D382" t="s">
        <v>67</v>
      </c>
      <c r="E382" t="s">
        <v>62</v>
      </c>
      <c r="F382">
        <v>90</v>
      </c>
      <c r="G382">
        <v>1</v>
      </c>
      <c r="H382" t="s">
        <v>63</v>
      </c>
      <c r="I382">
        <f>MiniProject_Solution[[#This Row],[ราคาต่อชิ้น]]*MiniProject_Solution[[#This Row],[จำนวนชิ้น]]</f>
        <v>90</v>
      </c>
      <c r="J382" t="str">
        <f>IF(LEFT(VLOOKUP(MiniProject_Solution[[#This Row],[ผู้ขาย]],'Sales-Bio'!A:C,3,FALSE),3)="นาย","M","F")</f>
        <v>F</v>
      </c>
      <c r="K382" t="str">
        <f>VLOOKUP(TRIM(MiniProject_Solution[[#This Row],[ลูกค้า]]),'Customer-Country'!B:C,2,FALSE)</f>
        <v>ไทย</v>
      </c>
      <c r="L382">
        <f>VLOOKUP(MiniProject_Solution[[#This Row],[สินค้า]],'product cost'!A:B,2,FALSE)*MiniProject_Solution[[#This Row],[จำนวนชิ้น]]</f>
        <v>20</v>
      </c>
      <c r="M382">
        <f>MiniProject_Solution[[#This Row],[ยอดขาย]]-MiniProject_Solution[[#This Row],[ต้นทุน]]</f>
        <v>70</v>
      </c>
      <c r="N382">
        <f>MONTH(MiniProject_Solution[[#This Row],[วันที่]])</f>
        <v>10</v>
      </c>
      <c r="O382">
        <f>YEAR(MiniProject_Solution[[#This Row],[วันที่]])</f>
        <v>2019</v>
      </c>
      <c r="P382">
        <f>VLOOKUP(MiniProject_Solution[[#This Row],[ยอดขาย]],'Commission-solution'!$A$2:$C$6,3,TRUE)*MiniProject_Solution[[#This Row],[ยอดขาย]]</f>
        <v>0</v>
      </c>
      <c r="Q382" s="86" t="b">
        <f>WEEKDAY(MiniProject_Solution[[#This Row],[วันที่]],2)&gt;5</f>
        <v>0</v>
      </c>
    </row>
    <row r="383" spans="1:17">
      <c r="A383" t="s">
        <v>708</v>
      </c>
      <c r="B383" s="3">
        <v>43740</v>
      </c>
      <c r="C383" t="s">
        <v>77</v>
      </c>
      <c r="D383" t="s">
        <v>57</v>
      </c>
      <c r="E383" t="s">
        <v>14</v>
      </c>
      <c r="F383">
        <v>300</v>
      </c>
      <c r="G383">
        <v>1</v>
      </c>
      <c r="H383" t="s">
        <v>63</v>
      </c>
      <c r="I383">
        <f>MiniProject_Solution[[#This Row],[ราคาต่อชิ้น]]*MiniProject_Solution[[#This Row],[จำนวนชิ้น]]</f>
        <v>300</v>
      </c>
      <c r="J383" t="str">
        <f>IF(LEFT(VLOOKUP(MiniProject_Solution[[#This Row],[ผู้ขาย]],'Sales-Bio'!A:C,3,FALSE),3)="นาย","M","F")</f>
        <v>F</v>
      </c>
      <c r="K383" t="str">
        <f>VLOOKUP(TRIM(MiniProject_Solution[[#This Row],[ลูกค้า]]),'Customer-Country'!B:C,2,FALSE)</f>
        <v>เวียดนาม</v>
      </c>
      <c r="L383">
        <f>VLOOKUP(MiniProject_Solution[[#This Row],[สินค้า]],'product cost'!A:B,2,FALSE)*MiniProject_Solution[[#This Row],[จำนวนชิ้น]]</f>
        <v>150</v>
      </c>
      <c r="M383">
        <f>MiniProject_Solution[[#This Row],[ยอดขาย]]-MiniProject_Solution[[#This Row],[ต้นทุน]]</f>
        <v>150</v>
      </c>
      <c r="N383">
        <f>MONTH(MiniProject_Solution[[#This Row],[วันที่]])</f>
        <v>10</v>
      </c>
      <c r="O383">
        <f>YEAR(MiniProject_Solution[[#This Row],[วันที่]])</f>
        <v>2019</v>
      </c>
      <c r="P383">
        <f>VLOOKUP(MiniProject_Solution[[#This Row],[ยอดขาย]],'Commission-solution'!$A$2:$C$6,3,TRUE)*MiniProject_Solution[[#This Row],[ยอดขาย]]</f>
        <v>9</v>
      </c>
      <c r="Q383" s="86" t="b">
        <f>WEEKDAY(MiniProject_Solution[[#This Row],[วันที่]],2)&gt;5</f>
        <v>0</v>
      </c>
    </row>
    <row r="384" spans="1:17">
      <c r="A384" t="s">
        <v>709</v>
      </c>
      <c r="B384" s="3">
        <v>43741</v>
      </c>
      <c r="C384" t="s">
        <v>75</v>
      </c>
      <c r="D384" t="s">
        <v>61</v>
      </c>
      <c r="E384" t="s">
        <v>14</v>
      </c>
      <c r="F384">
        <v>300</v>
      </c>
      <c r="G384">
        <v>1</v>
      </c>
      <c r="H384" t="s">
        <v>59</v>
      </c>
      <c r="I384">
        <f>MiniProject_Solution[[#This Row],[ราคาต่อชิ้น]]*MiniProject_Solution[[#This Row],[จำนวนชิ้น]]</f>
        <v>300</v>
      </c>
      <c r="J384" t="str">
        <f>IF(LEFT(VLOOKUP(MiniProject_Solution[[#This Row],[ผู้ขาย]],'Sales-Bio'!A:C,3,FALSE),3)="นาย","M","F")</f>
        <v>M</v>
      </c>
      <c r="K384" t="str">
        <f>VLOOKUP(TRIM(MiniProject_Solution[[#This Row],[ลูกค้า]]),'Customer-Country'!B:C,2,FALSE)</f>
        <v>ไทย</v>
      </c>
      <c r="L384">
        <f>VLOOKUP(MiniProject_Solution[[#This Row],[สินค้า]],'product cost'!A:B,2,FALSE)*MiniProject_Solution[[#This Row],[จำนวนชิ้น]]</f>
        <v>150</v>
      </c>
      <c r="M384">
        <f>MiniProject_Solution[[#This Row],[ยอดขาย]]-MiniProject_Solution[[#This Row],[ต้นทุน]]</f>
        <v>150</v>
      </c>
      <c r="N384">
        <f>MONTH(MiniProject_Solution[[#This Row],[วันที่]])</f>
        <v>10</v>
      </c>
      <c r="O384">
        <f>YEAR(MiniProject_Solution[[#This Row],[วันที่]])</f>
        <v>2019</v>
      </c>
      <c r="P384">
        <f>VLOOKUP(MiniProject_Solution[[#This Row],[ยอดขาย]],'Commission-solution'!$A$2:$C$6,3,TRUE)*MiniProject_Solution[[#This Row],[ยอดขาย]]</f>
        <v>9</v>
      </c>
      <c r="Q384" s="86" t="b">
        <f>WEEKDAY(MiniProject_Solution[[#This Row],[วันที่]],2)&gt;5</f>
        <v>0</v>
      </c>
    </row>
    <row r="385" spans="1:17">
      <c r="A385" t="s">
        <v>710</v>
      </c>
      <c r="B385" s="3">
        <v>43745</v>
      </c>
      <c r="C385" t="s">
        <v>70</v>
      </c>
      <c r="D385" t="s">
        <v>61</v>
      </c>
      <c r="E385" t="s">
        <v>76</v>
      </c>
      <c r="F385">
        <v>250</v>
      </c>
      <c r="G385">
        <v>2</v>
      </c>
      <c r="H385" t="s">
        <v>63</v>
      </c>
      <c r="I385">
        <f>MiniProject_Solution[[#This Row],[ราคาต่อชิ้น]]*MiniProject_Solution[[#This Row],[จำนวนชิ้น]]</f>
        <v>500</v>
      </c>
      <c r="J385" t="str">
        <f>IF(LEFT(VLOOKUP(MiniProject_Solution[[#This Row],[ผู้ขาย]],'Sales-Bio'!A:C,3,FALSE),3)="นาย","M","F")</f>
        <v>M</v>
      </c>
      <c r="K385" t="str">
        <f>VLOOKUP(TRIM(MiniProject_Solution[[#This Row],[ลูกค้า]]),'Customer-Country'!B:C,2,FALSE)</f>
        <v>ไทย</v>
      </c>
      <c r="L385">
        <f>VLOOKUP(MiniProject_Solution[[#This Row],[สินค้า]],'product cost'!A:B,2,FALSE)*MiniProject_Solution[[#This Row],[จำนวนชิ้น]]</f>
        <v>200</v>
      </c>
      <c r="M385">
        <f>MiniProject_Solution[[#This Row],[ยอดขาย]]-MiniProject_Solution[[#This Row],[ต้นทุน]]</f>
        <v>300</v>
      </c>
      <c r="N385">
        <f>MONTH(MiniProject_Solution[[#This Row],[วันที่]])</f>
        <v>10</v>
      </c>
      <c r="O385">
        <f>YEAR(MiniProject_Solution[[#This Row],[วันที่]])</f>
        <v>2019</v>
      </c>
      <c r="P385">
        <f>VLOOKUP(MiniProject_Solution[[#This Row],[ยอดขาย]],'Commission-solution'!$A$2:$C$6,3,TRUE)*MiniProject_Solution[[#This Row],[ยอดขาย]]</f>
        <v>25</v>
      </c>
      <c r="Q385" s="86" t="b">
        <f>WEEKDAY(MiniProject_Solution[[#This Row],[วันที่]],2)&gt;5</f>
        <v>0</v>
      </c>
    </row>
    <row r="386" spans="1:17">
      <c r="A386" t="s">
        <v>711</v>
      </c>
      <c r="B386" s="3">
        <v>43747</v>
      </c>
      <c r="C386" t="s">
        <v>64</v>
      </c>
      <c r="D386" t="s">
        <v>61</v>
      </c>
      <c r="E386" t="s">
        <v>14</v>
      </c>
      <c r="F386">
        <v>190</v>
      </c>
      <c r="G386">
        <v>1</v>
      </c>
      <c r="H386" t="s">
        <v>59</v>
      </c>
      <c r="I386">
        <f>MiniProject_Solution[[#This Row],[ราคาต่อชิ้น]]*MiniProject_Solution[[#This Row],[จำนวนชิ้น]]</f>
        <v>190</v>
      </c>
      <c r="J386" t="str">
        <f>IF(LEFT(VLOOKUP(MiniProject_Solution[[#This Row],[ผู้ขาย]],'Sales-Bio'!A:C,3,FALSE),3)="นาย","M","F")</f>
        <v>M</v>
      </c>
      <c r="K386" t="str">
        <f>VLOOKUP(TRIM(MiniProject_Solution[[#This Row],[ลูกค้า]]),'Customer-Country'!B:C,2,FALSE)</f>
        <v>ไทย</v>
      </c>
      <c r="L386">
        <f>VLOOKUP(MiniProject_Solution[[#This Row],[สินค้า]],'product cost'!A:B,2,FALSE)*MiniProject_Solution[[#This Row],[จำนวนชิ้น]]</f>
        <v>150</v>
      </c>
      <c r="M386">
        <f>MiniProject_Solution[[#This Row],[ยอดขาย]]-MiniProject_Solution[[#This Row],[ต้นทุน]]</f>
        <v>40</v>
      </c>
      <c r="N386">
        <f>MONTH(MiniProject_Solution[[#This Row],[วันที่]])</f>
        <v>10</v>
      </c>
      <c r="O386">
        <f>YEAR(MiniProject_Solution[[#This Row],[วันที่]])</f>
        <v>2019</v>
      </c>
      <c r="P386">
        <f>VLOOKUP(MiniProject_Solution[[#This Row],[ยอดขาย]],'Commission-solution'!$A$2:$C$6,3,TRUE)*MiniProject_Solution[[#This Row],[ยอดขาย]]</f>
        <v>0</v>
      </c>
      <c r="Q386" s="86" t="b">
        <f>WEEKDAY(MiniProject_Solution[[#This Row],[วันที่]],2)&gt;5</f>
        <v>0</v>
      </c>
    </row>
    <row r="387" spans="1:17">
      <c r="A387" t="s">
        <v>712</v>
      </c>
      <c r="B387" s="3">
        <v>43748</v>
      </c>
      <c r="C387" t="s">
        <v>79</v>
      </c>
      <c r="D387" t="s">
        <v>61</v>
      </c>
      <c r="E387" t="s">
        <v>62</v>
      </c>
      <c r="F387">
        <v>40</v>
      </c>
      <c r="G387">
        <v>1</v>
      </c>
      <c r="H387" t="s">
        <v>63</v>
      </c>
      <c r="I387">
        <f>MiniProject_Solution[[#This Row],[ราคาต่อชิ้น]]*MiniProject_Solution[[#This Row],[จำนวนชิ้น]]</f>
        <v>40</v>
      </c>
      <c r="J387" t="str">
        <f>IF(LEFT(VLOOKUP(MiniProject_Solution[[#This Row],[ผู้ขาย]],'Sales-Bio'!A:C,3,FALSE),3)="นาย","M","F")</f>
        <v>M</v>
      </c>
      <c r="K387" t="str">
        <f>VLOOKUP(TRIM(MiniProject_Solution[[#This Row],[ลูกค้า]]),'Customer-Country'!B:C,2,FALSE)</f>
        <v>ลาว</v>
      </c>
      <c r="L387">
        <f>VLOOKUP(MiniProject_Solution[[#This Row],[สินค้า]],'product cost'!A:B,2,FALSE)*MiniProject_Solution[[#This Row],[จำนวนชิ้น]]</f>
        <v>20</v>
      </c>
      <c r="M387">
        <f>MiniProject_Solution[[#This Row],[ยอดขาย]]-MiniProject_Solution[[#This Row],[ต้นทุน]]</f>
        <v>20</v>
      </c>
      <c r="N387">
        <f>MONTH(MiniProject_Solution[[#This Row],[วันที่]])</f>
        <v>10</v>
      </c>
      <c r="O387">
        <f>YEAR(MiniProject_Solution[[#This Row],[วันที่]])</f>
        <v>2019</v>
      </c>
      <c r="P387">
        <f>VLOOKUP(MiniProject_Solution[[#This Row],[ยอดขาย]],'Commission-solution'!$A$2:$C$6,3,TRUE)*MiniProject_Solution[[#This Row],[ยอดขาย]]</f>
        <v>0</v>
      </c>
      <c r="Q387" s="86" t="b">
        <f>WEEKDAY(MiniProject_Solution[[#This Row],[วันที่]],2)&gt;5</f>
        <v>0</v>
      </c>
    </row>
    <row r="388" spans="1:17">
      <c r="A388" t="s">
        <v>713</v>
      </c>
      <c r="B388" s="3">
        <v>43749</v>
      </c>
      <c r="C388" t="s">
        <v>72</v>
      </c>
      <c r="D388" t="s">
        <v>57</v>
      </c>
      <c r="E388" t="s">
        <v>76</v>
      </c>
      <c r="F388">
        <v>250</v>
      </c>
      <c r="G388">
        <v>3</v>
      </c>
      <c r="H388" t="s">
        <v>59</v>
      </c>
      <c r="I388">
        <f>MiniProject_Solution[[#This Row],[ราคาต่อชิ้น]]*MiniProject_Solution[[#This Row],[จำนวนชิ้น]]</f>
        <v>750</v>
      </c>
      <c r="J388" t="str">
        <f>IF(LEFT(VLOOKUP(MiniProject_Solution[[#This Row],[ผู้ขาย]],'Sales-Bio'!A:C,3,FALSE),3)="นาย","M","F")</f>
        <v>F</v>
      </c>
      <c r="K388" t="str">
        <f>VLOOKUP(TRIM(MiniProject_Solution[[#This Row],[ลูกค้า]]),'Customer-Country'!B:C,2,FALSE)</f>
        <v>เวียดนาม</v>
      </c>
      <c r="L388">
        <f>VLOOKUP(MiniProject_Solution[[#This Row],[สินค้า]],'product cost'!A:B,2,FALSE)*MiniProject_Solution[[#This Row],[จำนวนชิ้น]]</f>
        <v>300</v>
      </c>
      <c r="M388">
        <f>MiniProject_Solution[[#This Row],[ยอดขาย]]-MiniProject_Solution[[#This Row],[ต้นทุน]]</f>
        <v>450</v>
      </c>
      <c r="N388">
        <f>MONTH(MiniProject_Solution[[#This Row],[วันที่]])</f>
        <v>10</v>
      </c>
      <c r="O388">
        <f>YEAR(MiniProject_Solution[[#This Row],[วันที่]])</f>
        <v>2019</v>
      </c>
      <c r="P388">
        <f>VLOOKUP(MiniProject_Solution[[#This Row],[ยอดขาย]],'Commission-solution'!$A$2:$C$6,3,TRUE)*MiniProject_Solution[[#This Row],[ยอดขาย]]</f>
        <v>52.500000000000007</v>
      </c>
      <c r="Q388" s="86" t="b">
        <f>WEEKDAY(MiniProject_Solution[[#This Row],[วันที่]],2)&gt;5</f>
        <v>0</v>
      </c>
    </row>
    <row r="389" spans="1:17">
      <c r="A389" t="s">
        <v>714</v>
      </c>
      <c r="B389" s="3">
        <v>43751</v>
      </c>
      <c r="C389" t="s">
        <v>68</v>
      </c>
      <c r="D389" t="s">
        <v>61</v>
      </c>
      <c r="E389" t="s">
        <v>62</v>
      </c>
      <c r="F389">
        <v>40</v>
      </c>
      <c r="G389">
        <v>1</v>
      </c>
      <c r="H389" t="s">
        <v>59</v>
      </c>
      <c r="I389">
        <f>MiniProject_Solution[[#This Row],[ราคาต่อชิ้น]]*MiniProject_Solution[[#This Row],[จำนวนชิ้น]]</f>
        <v>40</v>
      </c>
      <c r="J389" t="str">
        <f>IF(LEFT(VLOOKUP(MiniProject_Solution[[#This Row],[ผู้ขาย]],'Sales-Bio'!A:C,3,FALSE),3)="นาย","M","F")</f>
        <v>M</v>
      </c>
      <c r="K389" t="str">
        <f>VLOOKUP(TRIM(MiniProject_Solution[[#This Row],[ลูกค้า]]),'Customer-Country'!B:C,2,FALSE)</f>
        <v>ไทย</v>
      </c>
      <c r="L389">
        <f>VLOOKUP(MiniProject_Solution[[#This Row],[สินค้า]],'product cost'!A:B,2,FALSE)*MiniProject_Solution[[#This Row],[จำนวนชิ้น]]</f>
        <v>20</v>
      </c>
      <c r="M389">
        <f>MiniProject_Solution[[#This Row],[ยอดขาย]]-MiniProject_Solution[[#This Row],[ต้นทุน]]</f>
        <v>20</v>
      </c>
      <c r="N389">
        <f>MONTH(MiniProject_Solution[[#This Row],[วันที่]])</f>
        <v>10</v>
      </c>
      <c r="O389">
        <f>YEAR(MiniProject_Solution[[#This Row],[วันที่]])</f>
        <v>2019</v>
      </c>
      <c r="P389">
        <f>VLOOKUP(MiniProject_Solution[[#This Row],[ยอดขาย]],'Commission-solution'!$A$2:$C$6,3,TRUE)*MiniProject_Solution[[#This Row],[ยอดขาย]]</f>
        <v>0</v>
      </c>
      <c r="Q389" s="86" t="b">
        <f>WEEKDAY(MiniProject_Solution[[#This Row],[วันที่]],2)&gt;5</f>
        <v>1</v>
      </c>
    </row>
    <row r="390" spans="1:17">
      <c r="A390" t="s">
        <v>715</v>
      </c>
      <c r="B390" s="3">
        <v>43751</v>
      </c>
      <c r="C390" t="s">
        <v>68</v>
      </c>
      <c r="D390" t="s">
        <v>69</v>
      </c>
      <c r="E390" t="s">
        <v>76</v>
      </c>
      <c r="F390">
        <v>300</v>
      </c>
      <c r="G390">
        <v>1</v>
      </c>
      <c r="H390" t="s">
        <v>63</v>
      </c>
      <c r="I390">
        <f>MiniProject_Solution[[#This Row],[ราคาต่อชิ้น]]*MiniProject_Solution[[#This Row],[จำนวนชิ้น]]</f>
        <v>300</v>
      </c>
      <c r="J390" t="str">
        <f>IF(LEFT(VLOOKUP(MiniProject_Solution[[#This Row],[ผู้ขาย]],'Sales-Bio'!A:C,3,FALSE),3)="นาย","M","F")</f>
        <v>M</v>
      </c>
      <c r="K390" t="str">
        <f>VLOOKUP(TRIM(MiniProject_Solution[[#This Row],[ลูกค้า]]),'Customer-Country'!B:C,2,FALSE)</f>
        <v>ไทย</v>
      </c>
      <c r="L390">
        <f>VLOOKUP(MiniProject_Solution[[#This Row],[สินค้า]],'product cost'!A:B,2,FALSE)*MiniProject_Solution[[#This Row],[จำนวนชิ้น]]</f>
        <v>100</v>
      </c>
      <c r="M390">
        <f>MiniProject_Solution[[#This Row],[ยอดขาย]]-MiniProject_Solution[[#This Row],[ต้นทุน]]</f>
        <v>200</v>
      </c>
      <c r="N390">
        <f>MONTH(MiniProject_Solution[[#This Row],[วันที่]])</f>
        <v>10</v>
      </c>
      <c r="O390">
        <f>YEAR(MiniProject_Solution[[#This Row],[วันที่]])</f>
        <v>2019</v>
      </c>
      <c r="P390">
        <f>VLOOKUP(MiniProject_Solution[[#This Row],[ยอดขาย]],'Commission-solution'!$A$2:$C$6,3,TRUE)*MiniProject_Solution[[#This Row],[ยอดขาย]]</f>
        <v>9</v>
      </c>
      <c r="Q390" s="86" t="b">
        <f>WEEKDAY(MiniProject_Solution[[#This Row],[วันที่]],2)&gt;5</f>
        <v>1</v>
      </c>
    </row>
    <row r="391" spans="1:17">
      <c r="A391" t="s">
        <v>716</v>
      </c>
      <c r="B391" s="3">
        <v>43753</v>
      </c>
      <c r="C391" t="s">
        <v>73</v>
      </c>
      <c r="D391" t="s">
        <v>67</v>
      </c>
      <c r="E391" t="s">
        <v>62</v>
      </c>
      <c r="F391">
        <v>90</v>
      </c>
      <c r="G391">
        <v>2</v>
      </c>
      <c r="H391" t="s">
        <v>63</v>
      </c>
      <c r="I391">
        <f>MiniProject_Solution[[#This Row],[ราคาต่อชิ้น]]*MiniProject_Solution[[#This Row],[จำนวนชิ้น]]</f>
        <v>180</v>
      </c>
      <c r="J391" t="str">
        <f>IF(LEFT(VLOOKUP(MiniProject_Solution[[#This Row],[ผู้ขาย]],'Sales-Bio'!A:C,3,FALSE),3)="นาย","M","F")</f>
        <v>F</v>
      </c>
      <c r="K391" t="str">
        <f>VLOOKUP(TRIM(MiniProject_Solution[[#This Row],[ลูกค้า]]),'Customer-Country'!B:C,2,FALSE)</f>
        <v>พม่า</v>
      </c>
      <c r="L391">
        <f>VLOOKUP(MiniProject_Solution[[#This Row],[สินค้า]],'product cost'!A:B,2,FALSE)*MiniProject_Solution[[#This Row],[จำนวนชิ้น]]</f>
        <v>40</v>
      </c>
      <c r="M391">
        <f>MiniProject_Solution[[#This Row],[ยอดขาย]]-MiniProject_Solution[[#This Row],[ต้นทุน]]</f>
        <v>140</v>
      </c>
      <c r="N391">
        <f>MONTH(MiniProject_Solution[[#This Row],[วันที่]])</f>
        <v>10</v>
      </c>
      <c r="O391">
        <f>YEAR(MiniProject_Solution[[#This Row],[วันที่]])</f>
        <v>2019</v>
      </c>
      <c r="P391">
        <f>VLOOKUP(MiniProject_Solution[[#This Row],[ยอดขาย]],'Commission-solution'!$A$2:$C$6,3,TRUE)*MiniProject_Solution[[#This Row],[ยอดขาย]]</f>
        <v>0</v>
      </c>
      <c r="Q391" s="86" t="b">
        <f>WEEKDAY(MiniProject_Solution[[#This Row],[วันที่]],2)&gt;5</f>
        <v>0</v>
      </c>
    </row>
    <row r="392" spans="1:17">
      <c r="A392" t="s">
        <v>717</v>
      </c>
      <c r="B392" s="3">
        <v>43753</v>
      </c>
      <c r="C392" t="s">
        <v>65</v>
      </c>
      <c r="D392" t="s">
        <v>69</v>
      </c>
      <c r="E392" t="s">
        <v>58</v>
      </c>
      <c r="F392">
        <v>499</v>
      </c>
      <c r="G392">
        <v>2</v>
      </c>
      <c r="H392" t="s">
        <v>59</v>
      </c>
      <c r="I392">
        <f>MiniProject_Solution[[#This Row],[ราคาต่อชิ้น]]*MiniProject_Solution[[#This Row],[จำนวนชิ้น]]</f>
        <v>998</v>
      </c>
      <c r="J392" t="str">
        <f>IF(LEFT(VLOOKUP(MiniProject_Solution[[#This Row],[ผู้ขาย]],'Sales-Bio'!A:C,3,FALSE),3)="นาย","M","F")</f>
        <v>M</v>
      </c>
      <c r="K392" t="str">
        <f>VLOOKUP(TRIM(MiniProject_Solution[[#This Row],[ลูกค้า]]),'Customer-Country'!B:C,2,FALSE)</f>
        <v>ลาว</v>
      </c>
      <c r="L392">
        <f>VLOOKUP(MiniProject_Solution[[#This Row],[สินค้า]],'product cost'!A:B,2,FALSE)*MiniProject_Solution[[#This Row],[จำนวนชิ้น]]</f>
        <v>400</v>
      </c>
      <c r="M392">
        <f>MiniProject_Solution[[#This Row],[ยอดขาย]]-MiniProject_Solution[[#This Row],[ต้นทุน]]</f>
        <v>598</v>
      </c>
      <c r="N392">
        <f>MONTH(MiniProject_Solution[[#This Row],[วันที่]])</f>
        <v>10</v>
      </c>
      <c r="O392">
        <f>YEAR(MiniProject_Solution[[#This Row],[วันที่]])</f>
        <v>2019</v>
      </c>
      <c r="P392">
        <f>VLOOKUP(MiniProject_Solution[[#This Row],[ยอดขาย]],'Commission-solution'!$A$2:$C$6,3,TRUE)*MiniProject_Solution[[#This Row],[ยอดขาย]]</f>
        <v>69.860000000000014</v>
      </c>
      <c r="Q392" s="86" t="b">
        <f>WEEKDAY(MiniProject_Solution[[#This Row],[วันที่]],2)&gt;5</f>
        <v>0</v>
      </c>
    </row>
    <row r="393" spans="1:17">
      <c r="A393" t="s">
        <v>718</v>
      </c>
      <c r="B393" s="3">
        <v>43755</v>
      </c>
      <c r="C393" t="s">
        <v>70</v>
      </c>
      <c r="D393" t="s">
        <v>69</v>
      </c>
      <c r="E393" t="s">
        <v>14</v>
      </c>
      <c r="F393">
        <v>250</v>
      </c>
      <c r="G393">
        <v>2</v>
      </c>
      <c r="H393" t="s">
        <v>63</v>
      </c>
      <c r="I393">
        <f>MiniProject_Solution[[#This Row],[ราคาต่อชิ้น]]*MiniProject_Solution[[#This Row],[จำนวนชิ้น]]</f>
        <v>500</v>
      </c>
      <c r="J393" t="str">
        <f>IF(LEFT(VLOOKUP(MiniProject_Solution[[#This Row],[ผู้ขาย]],'Sales-Bio'!A:C,3,FALSE),3)="นาย","M","F")</f>
        <v>M</v>
      </c>
      <c r="K393" t="str">
        <f>VLOOKUP(TRIM(MiniProject_Solution[[#This Row],[ลูกค้า]]),'Customer-Country'!B:C,2,FALSE)</f>
        <v>ไทย</v>
      </c>
      <c r="L393">
        <f>VLOOKUP(MiniProject_Solution[[#This Row],[สินค้า]],'product cost'!A:B,2,FALSE)*MiniProject_Solution[[#This Row],[จำนวนชิ้น]]</f>
        <v>300</v>
      </c>
      <c r="M393">
        <f>MiniProject_Solution[[#This Row],[ยอดขาย]]-MiniProject_Solution[[#This Row],[ต้นทุน]]</f>
        <v>200</v>
      </c>
      <c r="N393">
        <f>MONTH(MiniProject_Solution[[#This Row],[วันที่]])</f>
        <v>10</v>
      </c>
      <c r="O393">
        <f>YEAR(MiniProject_Solution[[#This Row],[วันที่]])</f>
        <v>2019</v>
      </c>
      <c r="P393">
        <f>VLOOKUP(MiniProject_Solution[[#This Row],[ยอดขาย]],'Commission-solution'!$A$2:$C$6,3,TRUE)*MiniProject_Solution[[#This Row],[ยอดขาย]]</f>
        <v>25</v>
      </c>
      <c r="Q393" s="86" t="b">
        <f>WEEKDAY(MiniProject_Solution[[#This Row],[วันที่]],2)&gt;5</f>
        <v>0</v>
      </c>
    </row>
    <row r="394" spans="1:17">
      <c r="A394" t="s">
        <v>719</v>
      </c>
      <c r="B394" s="3">
        <v>43759</v>
      </c>
      <c r="C394" t="s">
        <v>68</v>
      </c>
      <c r="D394" t="s">
        <v>61</v>
      </c>
      <c r="E394" t="s">
        <v>76</v>
      </c>
      <c r="F394">
        <v>300</v>
      </c>
      <c r="G394">
        <v>2</v>
      </c>
      <c r="H394" t="s">
        <v>63</v>
      </c>
      <c r="I394">
        <f>MiniProject_Solution[[#This Row],[ราคาต่อชิ้น]]*MiniProject_Solution[[#This Row],[จำนวนชิ้น]]</f>
        <v>600</v>
      </c>
      <c r="J394" t="str">
        <f>IF(LEFT(VLOOKUP(MiniProject_Solution[[#This Row],[ผู้ขาย]],'Sales-Bio'!A:C,3,FALSE),3)="นาย","M","F")</f>
        <v>M</v>
      </c>
      <c r="K394" t="str">
        <f>VLOOKUP(TRIM(MiniProject_Solution[[#This Row],[ลูกค้า]]),'Customer-Country'!B:C,2,FALSE)</f>
        <v>ไทย</v>
      </c>
      <c r="L394">
        <f>VLOOKUP(MiniProject_Solution[[#This Row],[สินค้า]],'product cost'!A:B,2,FALSE)*MiniProject_Solution[[#This Row],[จำนวนชิ้น]]</f>
        <v>200</v>
      </c>
      <c r="M394">
        <f>MiniProject_Solution[[#This Row],[ยอดขาย]]-MiniProject_Solution[[#This Row],[ต้นทุน]]</f>
        <v>400</v>
      </c>
      <c r="N394">
        <f>MONTH(MiniProject_Solution[[#This Row],[วันที่]])</f>
        <v>10</v>
      </c>
      <c r="O394">
        <f>YEAR(MiniProject_Solution[[#This Row],[วันที่]])</f>
        <v>2019</v>
      </c>
      <c r="P394">
        <f>VLOOKUP(MiniProject_Solution[[#This Row],[ยอดขาย]],'Commission-solution'!$A$2:$C$6,3,TRUE)*MiniProject_Solution[[#This Row],[ยอดขาย]]</f>
        <v>30</v>
      </c>
      <c r="Q394" s="86" t="b">
        <f>WEEKDAY(MiniProject_Solution[[#This Row],[วันที่]],2)&gt;5</f>
        <v>0</v>
      </c>
    </row>
    <row r="395" spans="1:17">
      <c r="A395" t="s">
        <v>720</v>
      </c>
      <c r="B395" s="3">
        <v>43759</v>
      </c>
      <c r="C395" t="s">
        <v>71</v>
      </c>
      <c r="D395" t="s">
        <v>57</v>
      </c>
      <c r="E395" t="s">
        <v>62</v>
      </c>
      <c r="F395">
        <v>40</v>
      </c>
      <c r="G395">
        <v>5</v>
      </c>
      <c r="H395" t="s">
        <v>59</v>
      </c>
      <c r="I395">
        <f>MiniProject_Solution[[#This Row],[ราคาต่อชิ้น]]*MiniProject_Solution[[#This Row],[จำนวนชิ้น]]</f>
        <v>200</v>
      </c>
      <c r="J395" t="str">
        <f>IF(LEFT(VLOOKUP(MiniProject_Solution[[#This Row],[ผู้ขาย]],'Sales-Bio'!A:C,3,FALSE),3)="นาย","M","F")</f>
        <v>F</v>
      </c>
      <c r="K395" t="str">
        <f>VLOOKUP(TRIM(MiniProject_Solution[[#This Row],[ลูกค้า]]),'Customer-Country'!B:C,2,FALSE)</f>
        <v>ไทย</v>
      </c>
      <c r="L395">
        <f>VLOOKUP(MiniProject_Solution[[#This Row],[สินค้า]],'product cost'!A:B,2,FALSE)*MiniProject_Solution[[#This Row],[จำนวนชิ้น]]</f>
        <v>100</v>
      </c>
      <c r="M395">
        <f>MiniProject_Solution[[#This Row],[ยอดขาย]]-MiniProject_Solution[[#This Row],[ต้นทุน]]</f>
        <v>100</v>
      </c>
      <c r="N395">
        <f>MONTH(MiniProject_Solution[[#This Row],[วันที่]])</f>
        <v>10</v>
      </c>
      <c r="O395">
        <f>YEAR(MiniProject_Solution[[#This Row],[วันที่]])</f>
        <v>2019</v>
      </c>
      <c r="P395">
        <f>VLOOKUP(MiniProject_Solution[[#This Row],[ยอดขาย]],'Commission-solution'!$A$2:$C$6,3,TRUE)*MiniProject_Solution[[#This Row],[ยอดขาย]]</f>
        <v>6</v>
      </c>
      <c r="Q395" s="86" t="b">
        <f>WEEKDAY(MiniProject_Solution[[#This Row],[วันที่]],2)&gt;5</f>
        <v>0</v>
      </c>
    </row>
    <row r="396" spans="1:17">
      <c r="A396" t="s">
        <v>721</v>
      </c>
      <c r="B396" s="3">
        <v>43760</v>
      </c>
      <c r="C396" t="s">
        <v>75</v>
      </c>
      <c r="D396" t="s">
        <v>57</v>
      </c>
      <c r="E396" t="s">
        <v>62</v>
      </c>
      <c r="F396">
        <v>90</v>
      </c>
      <c r="G396">
        <v>4</v>
      </c>
      <c r="H396" t="s">
        <v>59</v>
      </c>
      <c r="I396">
        <f>MiniProject_Solution[[#This Row],[ราคาต่อชิ้น]]*MiniProject_Solution[[#This Row],[จำนวนชิ้น]]</f>
        <v>360</v>
      </c>
      <c r="J396" t="str">
        <f>IF(LEFT(VLOOKUP(MiniProject_Solution[[#This Row],[ผู้ขาย]],'Sales-Bio'!A:C,3,FALSE),3)="นาย","M","F")</f>
        <v>F</v>
      </c>
      <c r="K396" t="str">
        <f>VLOOKUP(TRIM(MiniProject_Solution[[#This Row],[ลูกค้า]]),'Customer-Country'!B:C,2,FALSE)</f>
        <v>ไทย</v>
      </c>
      <c r="L396">
        <f>VLOOKUP(MiniProject_Solution[[#This Row],[สินค้า]],'product cost'!A:B,2,FALSE)*MiniProject_Solution[[#This Row],[จำนวนชิ้น]]</f>
        <v>80</v>
      </c>
      <c r="M396">
        <f>MiniProject_Solution[[#This Row],[ยอดขาย]]-MiniProject_Solution[[#This Row],[ต้นทุน]]</f>
        <v>280</v>
      </c>
      <c r="N396">
        <f>MONTH(MiniProject_Solution[[#This Row],[วันที่]])</f>
        <v>10</v>
      </c>
      <c r="O396">
        <f>YEAR(MiniProject_Solution[[#This Row],[วันที่]])</f>
        <v>2019</v>
      </c>
      <c r="P396">
        <f>VLOOKUP(MiniProject_Solution[[#This Row],[ยอดขาย]],'Commission-solution'!$A$2:$C$6,3,TRUE)*MiniProject_Solution[[#This Row],[ยอดขาย]]</f>
        <v>10.799999999999999</v>
      </c>
      <c r="Q396" s="86" t="b">
        <f>WEEKDAY(MiniProject_Solution[[#This Row],[วันที่]],2)&gt;5</f>
        <v>0</v>
      </c>
    </row>
    <row r="397" spans="1:17">
      <c r="A397" t="s">
        <v>722</v>
      </c>
      <c r="B397" s="3">
        <v>43760</v>
      </c>
      <c r="C397" t="s">
        <v>77</v>
      </c>
      <c r="D397" t="s">
        <v>57</v>
      </c>
      <c r="E397" t="s">
        <v>14</v>
      </c>
      <c r="F397">
        <v>250</v>
      </c>
      <c r="G397">
        <v>2</v>
      </c>
      <c r="H397" t="s">
        <v>59</v>
      </c>
      <c r="I397">
        <f>MiniProject_Solution[[#This Row],[ราคาต่อชิ้น]]*MiniProject_Solution[[#This Row],[จำนวนชิ้น]]</f>
        <v>500</v>
      </c>
      <c r="J397" t="str">
        <f>IF(LEFT(VLOOKUP(MiniProject_Solution[[#This Row],[ผู้ขาย]],'Sales-Bio'!A:C,3,FALSE),3)="นาย","M","F")</f>
        <v>F</v>
      </c>
      <c r="K397" t="str">
        <f>VLOOKUP(TRIM(MiniProject_Solution[[#This Row],[ลูกค้า]]),'Customer-Country'!B:C,2,FALSE)</f>
        <v>เวียดนาม</v>
      </c>
      <c r="L397">
        <f>VLOOKUP(MiniProject_Solution[[#This Row],[สินค้า]],'product cost'!A:B,2,FALSE)*MiniProject_Solution[[#This Row],[จำนวนชิ้น]]</f>
        <v>300</v>
      </c>
      <c r="M397">
        <f>MiniProject_Solution[[#This Row],[ยอดขาย]]-MiniProject_Solution[[#This Row],[ต้นทุน]]</f>
        <v>200</v>
      </c>
      <c r="N397">
        <f>MONTH(MiniProject_Solution[[#This Row],[วันที่]])</f>
        <v>10</v>
      </c>
      <c r="O397">
        <f>YEAR(MiniProject_Solution[[#This Row],[วันที่]])</f>
        <v>2019</v>
      </c>
      <c r="P397">
        <f>VLOOKUP(MiniProject_Solution[[#This Row],[ยอดขาย]],'Commission-solution'!$A$2:$C$6,3,TRUE)*MiniProject_Solution[[#This Row],[ยอดขาย]]</f>
        <v>25</v>
      </c>
      <c r="Q397" s="86" t="b">
        <f>WEEKDAY(MiniProject_Solution[[#This Row],[วันที่]],2)&gt;5</f>
        <v>0</v>
      </c>
    </row>
    <row r="398" spans="1:17">
      <c r="A398" t="s">
        <v>723</v>
      </c>
      <c r="B398" s="3">
        <v>43762</v>
      </c>
      <c r="C398" t="s">
        <v>75</v>
      </c>
      <c r="D398" t="s">
        <v>57</v>
      </c>
      <c r="E398" t="s">
        <v>76</v>
      </c>
      <c r="F398">
        <v>190</v>
      </c>
      <c r="G398">
        <v>5</v>
      </c>
      <c r="H398" t="s">
        <v>63</v>
      </c>
      <c r="I398">
        <f>MiniProject_Solution[[#This Row],[ราคาต่อชิ้น]]*MiniProject_Solution[[#This Row],[จำนวนชิ้น]]</f>
        <v>950</v>
      </c>
      <c r="J398" t="str">
        <f>IF(LEFT(VLOOKUP(MiniProject_Solution[[#This Row],[ผู้ขาย]],'Sales-Bio'!A:C,3,FALSE),3)="นาย","M","F")</f>
        <v>F</v>
      </c>
      <c r="K398" t="str">
        <f>VLOOKUP(TRIM(MiniProject_Solution[[#This Row],[ลูกค้า]]),'Customer-Country'!B:C,2,FALSE)</f>
        <v>ไทย</v>
      </c>
      <c r="L398">
        <f>VLOOKUP(MiniProject_Solution[[#This Row],[สินค้า]],'product cost'!A:B,2,FALSE)*MiniProject_Solution[[#This Row],[จำนวนชิ้น]]</f>
        <v>500</v>
      </c>
      <c r="M398">
        <f>MiniProject_Solution[[#This Row],[ยอดขาย]]-MiniProject_Solution[[#This Row],[ต้นทุน]]</f>
        <v>450</v>
      </c>
      <c r="N398">
        <f>MONTH(MiniProject_Solution[[#This Row],[วันที่]])</f>
        <v>10</v>
      </c>
      <c r="O398">
        <f>YEAR(MiniProject_Solution[[#This Row],[วันที่]])</f>
        <v>2019</v>
      </c>
      <c r="P398">
        <f>VLOOKUP(MiniProject_Solution[[#This Row],[ยอดขาย]],'Commission-solution'!$A$2:$C$6,3,TRUE)*MiniProject_Solution[[#This Row],[ยอดขาย]]</f>
        <v>66.5</v>
      </c>
      <c r="Q398" s="86" t="b">
        <f>WEEKDAY(MiniProject_Solution[[#This Row],[วันที่]],2)&gt;5</f>
        <v>0</v>
      </c>
    </row>
    <row r="399" spans="1:17">
      <c r="A399" t="s">
        <v>724</v>
      </c>
      <c r="B399" s="3">
        <v>43763</v>
      </c>
      <c r="C399" t="s">
        <v>73</v>
      </c>
      <c r="D399" t="s">
        <v>69</v>
      </c>
      <c r="E399" t="s">
        <v>62</v>
      </c>
      <c r="F399">
        <v>40</v>
      </c>
      <c r="G399">
        <v>5</v>
      </c>
      <c r="H399" t="s">
        <v>63</v>
      </c>
      <c r="I399">
        <f>MiniProject_Solution[[#This Row],[ราคาต่อชิ้น]]*MiniProject_Solution[[#This Row],[จำนวนชิ้น]]</f>
        <v>200</v>
      </c>
      <c r="J399" t="str">
        <f>IF(LEFT(VLOOKUP(MiniProject_Solution[[#This Row],[ผู้ขาย]],'Sales-Bio'!A:C,3,FALSE),3)="นาย","M","F")</f>
        <v>M</v>
      </c>
      <c r="K399" t="str">
        <f>VLOOKUP(TRIM(MiniProject_Solution[[#This Row],[ลูกค้า]]),'Customer-Country'!B:C,2,FALSE)</f>
        <v>พม่า</v>
      </c>
      <c r="L399">
        <f>VLOOKUP(MiniProject_Solution[[#This Row],[สินค้า]],'product cost'!A:B,2,FALSE)*MiniProject_Solution[[#This Row],[จำนวนชิ้น]]</f>
        <v>100</v>
      </c>
      <c r="M399">
        <f>MiniProject_Solution[[#This Row],[ยอดขาย]]-MiniProject_Solution[[#This Row],[ต้นทุน]]</f>
        <v>100</v>
      </c>
      <c r="N399">
        <f>MONTH(MiniProject_Solution[[#This Row],[วันที่]])</f>
        <v>10</v>
      </c>
      <c r="O399">
        <f>YEAR(MiniProject_Solution[[#This Row],[วันที่]])</f>
        <v>2019</v>
      </c>
      <c r="P399">
        <f>VLOOKUP(MiniProject_Solution[[#This Row],[ยอดขาย]],'Commission-solution'!$A$2:$C$6,3,TRUE)*MiniProject_Solution[[#This Row],[ยอดขาย]]</f>
        <v>6</v>
      </c>
      <c r="Q399" s="86" t="b">
        <f>WEEKDAY(MiniProject_Solution[[#This Row],[วันที่]],2)&gt;5</f>
        <v>0</v>
      </c>
    </row>
    <row r="400" spans="1:17">
      <c r="A400" t="s">
        <v>725</v>
      </c>
      <c r="B400" s="3">
        <v>43764</v>
      </c>
      <c r="C400" t="s">
        <v>72</v>
      </c>
      <c r="D400" t="s">
        <v>57</v>
      </c>
      <c r="E400" t="s">
        <v>14</v>
      </c>
      <c r="F400">
        <v>190</v>
      </c>
      <c r="G400">
        <v>2</v>
      </c>
      <c r="H400" t="s">
        <v>59</v>
      </c>
      <c r="I400">
        <f>MiniProject_Solution[[#This Row],[ราคาต่อชิ้น]]*MiniProject_Solution[[#This Row],[จำนวนชิ้น]]</f>
        <v>380</v>
      </c>
      <c r="J400" t="str">
        <f>IF(LEFT(VLOOKUP(MiniProject_Solution[[#This Row],[ผู้ขาย]],'Sales-Bio'!A:C,3,FALSE),3)="นาย","M","F")</f>
        <v>F</v>
      </c>
      <c r="K400" t="str">
        <f>VLOOKUP(TRIM(MiniProject_Solution[[#This Row],[ลูกค้า]]),'Customer-Country'!B:C,2,FALSE)</f>
        <v>เวียดนาม</v>
      </c>
      <c r="L400">
        <f>VLOOKUP(MiniProject_Solution[[#This Row],[สินค้า]],'product cost'!A:B,2,FALSE)*MiniProject_Solution[[#This Row],[จำนวนชิ้น]]</f>
        <v>300</v>
      </c>
      <c r="M400">
        <f>MiniProject_Solution[[#This Row],[ยอดขาย]]-MiniProject_Solution[[#This Row],[ต้นทุน]]</f>
        <v>80</v>
      </c>
      <c r="N400">
        <f>MONTH(MiniProject_Solution[[#This Row],[วันที่]])</f>
        <v>10</v>
      </c>
      <c r="O400">
        <f>YEAR(MiniProject_Solution[[#This Row],[วันที่]])</f>
        <v>2019</v>
      </c>
      <c r="P400">
        <f>VLOOKUP(MiniProject_Solution[[#This Row],[ยอดขาย]],'Commission-solution'!$A$2:$C$6,3,TRUE)*MiniProject_Solution[[#This Row],[ยอดขาย]]</f>
        <v>11.4</v>
      </c>
      <c r="Q400" s="86" t="b">
        <f>WEEKDAY(MiniProject_Solution[[#This Row],[วันที่]],2)&gt;5</f>
        <v>1</v>
      </c>
    </row>
    <row r="401" spans="1:17">
      <c r="A401" t="s">
        <v>726</v>
      </c>
      <c r="B401" s="3">
        <v>43766</v>
      </c>
      <c r="C401" t="s">
        <v>79</v>
      </c>
      <c r="D401" t="s">
        <v>69</v>
      </c>
      <c r="E401" t="s">
        <v>76</v>
      </c>
      <c r="F401">
        <v>190</v>
      </c>
      <c r="G401">
        <v>1</v>
      </c>
      <c r="H401" t="s">
        <v>59</v>
      </c>
      <c r="I401">
        <f>MiniProject_Solution[[#This Row],[ราคาต่อชิ้น]]*MiniProject_Solution[[#This Row],[จำนวนชิ้น]]</f>
        <v>190</v>
      </c>
      <c r="J401" t="str">
        <f>IF(LEFT(VLOOKUP(MiniProject_Solution[[#This Row],[ผู้ขาย]],'Sales-Bio'!A:C,3,FALSE),3)="นาย","M","F")</f>
        <v>M</v>
      </c>
      <c r="K401" t="str">
        <f>VLOOKUP(TRIM(MiniProject_Solution[[#This Row],[ลูกค้า]]),'Customer-Country'!B:C,2,FALSE)</f>
        <v>ลาว</v>
      </c>
      <c r="L401">
        <f>VLOOKUP(MiniProject_Solution[[#This Row],[สินค้า]],'product cost'!A:B,2,FALSE)*MiniProject_Solution[[#This Row],[จำนวนชิ้น]]</f>
        <v>100</v>
      </c>
      <c r="M401">
        <f>MiniProject_Solution[[#This Row],[ยอดขาย]]-MiniProject_Solution[[#This Row],[ต้นทุน]]</f>
        <v>90</v>
      </c>
      <c r="N401">
        <f>MONTH(MiniProject_Solution[[#This Row],[วันที่]])</f>
        <v>10</v>
      </c>
      <c r="O401">
        <f>YEAR(MiniProject_Solution[[#This Row],[วันที่]])</f>
        <v>2019</v>
      </c>
      <c r="P401">
        <f>VLOOKUP(MiniProject_Solution[[#This Row],[ยอดขาย]],'Commission-solution'!$A$2:$C$6,3,TRUE)*MiniProject_Solution[[#This Row],[ยอดขาย]]</f>
        <v>0</v>
      </c>
      <c r="Q401" s="86" t="b">
        <f>WEEKDAY(MiniProject_Solution[[#This Row],[วันที่]],2)&gt;5</f>
        <v>0</v>
      </c>
    </row>
    <row r="402" spans="1:17">
      <c r="A402" t="s">
        <v>727</v>
      </c>
      <c r="B402" s="3">
        <v>43766</v>
      </c>
      <c r="C402" t="s">
        <v>79</v>
      </c>
      <c r="D402" t="s">
        <v>69</v>
      </c>
      <c r="E402" t="s">
        <v>58</v>
      </c>
      <c r="F402">
        <v>499</v>
      </c>
      <c r="G402">
        <v>1</v>
      </c>
      <c r="H402" t="s">
        <v>63</v>
      </c>
      <c r="I402">
        <f>MiniProject_Solution[[#This Row],[ราคาต่อชิ้น]]*MiniProject_Solution[[#This Row],[จำนวนชิ้น]]</f>
        <v>499</v>
      </c>
      <c r="J402" t="str">
        <f>IF(LEFT(VLOOKUP(MiniProject_Solution[[#This Row],[ผู้ขาย]],'Sales-Bio'!A:C,3,FALSE),3)="นาย","M","F")</f>
        <v>M</v>
      </c>
      <c r="K402" t="str">
        <f>VLOOKUP(TRIM(MiniProject_Solution[[#This Row],[ลูกค้า]]),'Customer-Country'!B:C,2,FALSE)</f>
        <v>ลาว</v>
      </c>
      <c r="L402">
        <f>VLOOKUP(MiniProject_Solution[[#This Row],[สินค้า]],'product cost'!A:B,2,FALSE)*MiniProject_Solution[[#This Row],[จำนวนชิ้น]]</f>
        <v>200</v>
      </c>
      <c r="M402">
        <f>MiniProject_Solution[[#This Row],[ยอดขาย]]-MiniProject_Solution[[#This Row],[ต้นทุน]]</f>
        <v>299</v>
      </c>
      <c r="N402">
        <f>MONTH(MiniProject_Solution[[#This Row],[วันที่]])</f>
        <v>10</v>
      </c>
      <c r="O402">
        <f>YEAR(MiniProject_Solution[[#This Row],[วันที่]])</f>
        <v>2019</v>
      </c>
      <c r="P402">
        <f>VLOOKUP(MiniProject_Solution[[#This Row],[ยอดขาย]],'Commission-solution'!$A$2:$C$6,3,TRUE)*MiniProject_Solution[[#This Row],[ยอดขาย]]</f>
        <v>24.950000000000003</v>
      </c>
      <c r="Q402" s="86" t="b">
        <f>WEEKDAY(MiniProject_Solution[[#This Row],[วันที่]],2)&gt;5</f>
        <v>0</v>
      </c>
    </row>
    <row r="403" spans="1:17">
      <c r="A403" t="s">
        <v>728</v>
      </c>
      <c r="B403" s="3">
        <v>43772</v>
      </c>
      <c r="C403" t="s">
        <v>71</v>
      </c>
      <c r="D403" t="s">
        <v>57</v>
      </c>
      <c r="E403" t="s">
        <v>14</v>
      </c>
      <c r="F403">
        <v>300</v>
      </c>
      <c r="G403">
        <v>1</v>
      </c>
      <c r="H403" t="s">
        <v>59</v>
      </c>
      <c r="I403">
        <f>MiniProject_Solution[[#This Row],[ราคาต่อชิ้น]]*MiniProject_Solution[[#This Row],[จำนวนชิ้น]]</f>
        <v>300</v>
      </c>
      <c r="J403" t="str">
        <f>IF(LEFT(VLOOKUP(MiniProject_Solution[[#This Row],[ผู้ขาย]],'Sales-Bio'!A:C,3,FALSE),3)="นาย","M","F")</f>
        <v>F</v>
      </c>
      <c r="K403" t="str">
        <f>VLOOKUP(TRIM(MiniProject_Solution[[#This Row],[ลูกค้า]]),'Customer-Country'!B:C,2,FALSE)</f>
        <v>ไทย</v>
      </c>
      <c r="L403">
        <f>VLOOKUP(MiniProject_Solution[[#This Row],[สินค้า]],'product cost'!A:B,2,FALSE)*MiniProject_Solution[[#This Row],[จำนวนชิ้น]]</f>
        <v>150</v>
      </c>
      <c r="M403">
        <f>MiniProject_Solution[[#This Row],[ยอดขาย]]-MiniProject_Solution[[#This Row],[ต้นทุน]]</f>
        <v>150</v>
      </c>
      <c r="N403">
        <f>MONTH(MiniProject_Solution[[#This Row],[วันที่]])</f>
        <v>11</v>
      </c>
      <c r="O403">
        <f>YEAR(MiniProject_Solution[[#This Row],[วันที่]])</f>
        <v>2019</v>
      </c>
      <c r="P403">
        <f>VLOOKUP(MiniProject_Solution[[#This Row],[ยอดขาย]],'Commission-solution'!$A$2:$C$6,3,TRUE)*MiniProject_Solution[[#This Row],[ยอดขาย]]</f>
        <v>9</v>
      </c>
      <c r="Q403" s="86" t="b">
        <f>WEEKDAY(MiniProject_Solution[[#This Row],[วันที่]],2)&gt;5</f>
        <v>1</v>
      </c>
    </row>
    <row r="404" spans="1:17">
      <c r="A404" t="s">
        <v>729</v>
      </c>
      <c r="B404" s="3">
        <v>43775</v>
      </c>
      <c r="C404" t="s">
        <v>65</v>
      </c>
      <c r="D404" t="s">
        <v>61</v>
      </c>
      <c r="E404" t="s">
        <v>58</v>
      </c>
      <c r="F404">
        <v>499</v>
      </c>
      <c r="G404">
        <v>2</v>
      </c>
      <c r="H404" t="s">
        <v>59</v>
      </c>
      <c r="I404">
        <f>MiniProject_Solution[[#This Row],[ราคาต่อชิ้น]]*MiniProject_Solution[[#This Row],[จำนวนชิ้น]]</f>
        <v>998</v>
      </c>
      <c r="J404" t="str">
        <f>IF(LEFT(VLOOKUP(MiniProject_Solution[[#This Row],[ผู้ขาย]],'Sales-Bio'!A:C,3,FALSE),3)="นาย","M","F")</f>
        <v>M</v>
      </c>
      <c r="K404" t="str">
        <f>VLOOKUP(TRIM(MiniProject_Solution[[#This Row],[ลูกค้า]]),'Customer-Country'!B:C,2,FALSE)</f>
        <v>ลาว</v>
      </c>
      <c r="L404">
        <f>VLOOKUP(MiniProject_Solution[[#This Row],[สินค้า]],'product cost'!A:B,2,FALSE)*MiniProject_Solution[[#This Row],[จำนวนชิ้น]]</f>
        <v>400</v>
      </c>
      <c r="M404">
        <f>MiniProject_Solution[[#This Row],[ยอดขาย]]-MiniProject_Solution[[#This Row],[ต้นทุน]]</f>
        <v>598</v>
      </c>
      <c r="N404">
        <f>MONTH(MiniProject_Solution[[#This Row],[วันที่]])</f>
        <v>11</v>
      </c>
      <c r="O404">
        <f>YEAR(MiniProject_Solution[[#This Row],[วันที่]])</f>
        <v>2019</v>
      </c>
      <c r="P404">
        <f>VLOOKUP(MiniProject_Solution[[#This Row],[ยอดขาย]],'Commission-solution'!$A$2:$C$6,3,TRUE)*MiniProject_Solution[[#This Row],[ยอดขาย]]</f>
        <v>69.860000000000014</v>
      </c>
      <c r="Q404" s="86" t="b">
        <f>WEEKDAY(MiniProject_Solution[[#This Row],[วันที่]],2)&gt;5</f>
        <v>0</v>
      </c>
    </row>
    <row r="405" spans="1:17">
      <c r="A405" t="s">
        <v>730</v>
      </c>
      <c r="B405" s="3">
        <v>43778</v>
      </c>
      <c r="C405" t="s">
        <v>72</v>
      </c>
      <c r="D405" t="s">
        <v>57</v>
      </c>
      <c r="E405" t="s">
        <v>14</v>
      </c>
      <c r="F405">
        <v>300</v>
      </c>
      <c r="G405">
        <v>2</v>
      </c>
      <c r="H405" t="s">
        <v>59</v>
      </c>
      <c r="I405">
        <f>MiniProject_Solution[[#This Row],[ราคาต่อชิ้น]]*MiniProject_Solution[[#This Row],[จำนวนชิ้น]]</f>
        <v>600</v>
      </c>
      <c r="J405" t="str">
        <f>IF(LEFT(VLOOKUP(MiniProject_Solution[[#This Row],[ผู้ขาย]],'Sales-Bio'!A:C,3,FALSE),3)="นาย","M","F")</f>
        <v>F</v>
      </c>
      <c r="K405" t="str">
        <f>VLOOKUP(TRIM(MiniProject_Solution[[#This Row],[ลูกค้า]]),'Customer-Country'!B:C,2,FALSE)</f>
        <v>เวียดนาม</v>
      </c>
      <c r="L405">
        <f>VLOOKUP(MiniProject_Solution[[#This Row],[สินค้า]],'product cost'!A:B,2,FALSE)*MiniProject_Solution[[#This Row],[จำนวนชิ้น]]</f>
        <v>300</v>
      </c>
      <c r="M405">
        <f>MiniProject_Solution[[#This Row],[ยอดขาย]]-MiniProject_Solution[[#This Row],[ต้นทุน]]</f>
        <v>300</v>
      </c>
      <c r="N405">
        <f>MONTH(MiniProject_Solution[[#This Row],[วันที่]])</f>
        <v>11</v>
      </c>
      <c r="O405">
        <f>YEAR(MiniProject_Solution[[#This Row],[วันที่]])</f>
        <v>2019</v>
      </c>
      <c r="P405">
        <f>VLOOKUP(MiniProject_Solution[[#This Row],[ยอดขาย]],'Commission-solution'!$A$2:$C$6,3,TRUE)*MiniProject_Solution[[#This Row],[ยอดขาย]]</f>
        <v>30</v>
      </c>
      <c r="Q405" s="86" t="b">
        <f>WEEKDAY(MiniProject_Solution[[#This Row],[วันที่]],2)&gt;5</f>
        <v>1</v>
      </c>
    </row>
    <row r="406" spans="1:17">
      <c r="A406" t="s">
        <v>731</v>
      </c>
      <c r="B406" s="3">
        <v>43781</v>
      </c>
      <c r="C406" t="s">
        <v>73</v>
      </c>
      <c r="D406" t="s">
        <v>57</v>
      </c>
      <c r="E406" t="s">
        <v>62</v>
      </c>
      <c r="F406">
        <v>40</v>
      </c>
      <c r="G406">
        <v>4</v>
      </c>
      <c r="H406" t="s">
        <v>63</v>
      </c>
      <c r="I406">
        <f>MiniProject_Solution[[#This Row],[ราคาต่อชิ้น]]*MiniProject_Solution[[#This Row],[จำนวนชิ้น]]</f>
        <v>160</v>
      </c>
      <c r="J406" t="str">
        <f>IF(LEFT(VLOOKUP(MiniProject_Solution[[#This Row],[ผู้ขาย]],'Sales-Bio'!A:C,3,FALSE),3)="นาย","M","F")</f>
        <v>F</v>
      </c>
      <c r="K406" t="str">
        <f>VLOOKUP(TRIM(MiniProject_Solution[[#This Row],[ลูกค้า]]),'Customer-Country'!B:C,2,FALSE)</f>
        <v>พม่า</v>
      </c>
      <c r="L406">
        <f>VLOOKUP(MiniProject_Solution[[#This Row],[สินค้า]],'product cost'!A:B,2,FALSE)*MiniProject_Solution[[#This Row],[จำนวนชิ้น]]</f>
        <v>80</v>
      </c>
      <c r="M406">
        <f>MiniProject_Solution[[#This Row],[ยอดขาย]]-MiniProject_Solution[[#This Row],[ต้นทุน]]</f>
        <v>80</v>
      </c>
      <c r="N406">
        <f>MONTH(MiniProject_Solution[[#This Row],[วันที่]])</f>
        <v>11</v>
      </c>
      <c r="O406">
        <f>YEAR(MiniProject_Solution[[#This Row],[วันที่]])</f>
        <v>2019</v>
      </c>
      <c r="P406">
        <f>VLOOKUP(MiniProject_Solution[[#This Row],[ยอดขาย]],'Commission-solution'!$A$2:$C$6,3,TRUE)*MiniProject_Solution[[#This Row],[ยอดขาย]]</f>
        <v>0</v>
      </c>
      <c r="Q406" s="86" t="b">
        <f>WEEKDAY(MiniProject_Solution[[#This Row],[วันที่]],2)&gt;5</f>
        <v>0</v>
      </c>
    </row>
    <row r="407" spans="1:17">
      <c r="A407" t="s">
        <v>732</v>
      </c>
      <c r="B407" s="3">
        <v>43786</v>
      </c>
      <c r="C407" t="s">
        <v>64</v>
      </c>
      <c r="D407" t="s">
        <v>61</v>
      </c>
      <c r="E407" t="s">
        <v>76</v>
      </c>
      <c r="F407">
        <v>250</v>
      </c>
      <c r="G407">
        <v>3</v>
      </c>
      <c r="H407" t="s">
        <v>63</v>
      </c>
      <c r="I407">
        <f>MiniProject_Solution[[#This Row],[ราคาต่อชิ้น]]*MiniProject_Solution[[#This Row],[จำนวนชิ้น]]</f>
        <v>750</v>
      </c>
      <c r="J407" t="str">
        <f>IF(LEFT(VLOOKUP(MiniProject_Solution[[#This Row],[ผู้ขาย]],'Sales-Bio'!A:C,3,FALSE),3)="นาย","M","F")</f>
        <v>M</v>
      </c>
      <c r="K407" t="str">
        <f>VLOOKUP(TRIM(MiniProject_Solution[[#This Row],[ลูกค้า]]),'Customer-Country'!B:C,2,FALSE)</f>
        <v>ไทย</v>
      </c>
      <c r="L407">
        <f>VLOOKUP(MiniProject_Solution[[#This Row],[สินค้า]],'product cost'!A:B,2,FALSE)*MiniProject_Solution[[#This Row],[จำนวนชิ้น]]</f>
        <v>300</v>
      </c>
      <c r="M407">
        <f>MiniProject_Solution[[#This Row],[ยอดขาย]]-MiniProject_Solution[[#This Row],[ต้นทุน]]</f>
        <v>450</v>
      </c>
      <c r="N407">
        <f>MONTH(MiniProject_Solution[[#This Row],[วันที่]])</f>
        <v>11</v>
      </c>
      <c r="O407">
        <f>YEAR(MiniProject_Solution[[#This Row],[วันที่]])</f>
        <v>2019</v>
      </c>
      <c r="P407">
        <f>VLOOKUP(MiniProject_Solution[[#This Row],[ยอดขาย]],'Commission-solution'!$A$2:$C$6,3,TRUE)*MiniProject_Solution[[#This Row],[ยอดขาย]]</f>
        <v>52.500000000000007</v>
      </c>
      <c r="Q407" s="86" t="b">
        <f>WEEKDAY(MiniProject_Solution[[#This Row],[วันที่]],2)&gt;5</f>
        <v>1</v>
      </c>
    </row>
    <row r="408" spans="1:17">
      <c r="A408" t="s">
        <v>733</v>
      </c>
      <c r="B408" s="3">
        <v>43788</v>
      </c>
      <c r="C408" t="s">
        <v>71</v>
      </c>
      <c r="D408" t="s">
        <v>61</v>
      </c>
      <c r="E408" t="s">
        <v>62</v>
      </c>
      <c r="F408">
        <v>40</v>
      </c>
      <c r="G408">
        <v>3</v>
      </c>
      <c r="H408" t="s">
        <v>59</v>
      </c>
      <c r="I408">
        <f>MiniProject_Solution[[#This Row],[ราคาต่อชิ้น]]*MiniProject_Solution[[#This Row],[จำนวนชิ้น]]</f>
        <v>120</v>
      </c>
      <c r="J408" t="str">
        <f>IF(LEFT(VLOOKUP(MiniProject_Solution[[#This Row],[ผู้ขาย]],'Sales-Bio'!A:C,3,FALSE),3)="นาย","M","F")</f>
        <v>M</v>
      </c>
      <c r="K408" t="str">
        <f>VLOOKUP(TRIM(MiniProject_Solution[[#This Row],[ลูกค้า]]),'Customer-Country'!B:C,2,FALSE)</f>
        <v>ไทย</v>
      </c>
      <c r="L408">
        <f>VLOOKUP(MiniProject_Solution[[#This Row],[สินค้า]],'product cost'!A:B,2,FALSE)*MiniProject_Solution[[#This Row],[จำนวนชิ้น]]</f>
        <v>60</v>
      </c>
      <c r="M408">
        <f>MiniProject_Solution[[#This Row],[ยอดขาย]]-MiniProject_Solution[[#This Row],[ต้นทุน]]</f>
        <v>60</v>
      </c>
      <c r="N408">
        <f>MONTH(MiniProject_Solution[[#This Row],[วันที่]])</f>
        <v>11</v>
      </c>
      <c r="O408">
        <f>YEAR(MiniProject_Solution[[#This Row],[วันที่]])</f>
        <v>2019</v>
      </c>
      <c r="P408">
        <f>VLOOKUP(MiniProject_Solution[[#This Row],[ยอดขาย]],'Commission-solution'!$A$2:$C$6,3,TRUE)*MiniProject_Solution[[#This Row],[ยอดขาย]]</f>
        <v>0</v>
      </c>
      <c r="Q408" s="86" t="b">
        <f>WEEKDAY(MiniProject_Solution[[#This Row],[วันที่]],2)&gt;5</f>
        <v>0</v>
      </c>
    </row>
    <row r="409" spans="1:17">
      <c r="A409" t="s">
        <v>734</v>
      </c>
      <c r="B409" s="3">
        <v>43789</v>
      </c>
      <c r="C409" t="s">
        <v>78</v>
      </c>
      <c r="D409" t="s">
        <v>69</v>
      </c>
      <c r="E409" t="s">
        <v>62</v>
      </c>
      <c r="F409">
        <v>90</v>
      </c>
      <c r="G409">
        <v>5</v>
      </c>
      <c r="H409" t="s">
        <v>59</v>
      </c>
      <c r="I409">
        <f>MiniProject_Solution[[#This Row],[ราคาต่อชิ้น]]*MiniProject_Solution[[#This Row],[จำนวนชิ้น]]</f>
        <v>450</v>
      </c>
      <c r="J409" t="str">
        <f>IF(LEFT(VLOOKUP(MiniProject_Solution[[#This Row],[ผู้ขาย]],'Sales-Bio'!A:C,3,FALSE),3)="นาย","M","F")</f>
        <v>M</v>
      </c>
      <c r="K409" t="str">
        <f>VLOOKUP(TRIM(MiniProject_Solution[[#This Row],[ลูกค้า]]),'Customer-Country'!B:C,2,FALSE)</f>
        <v>พม่า</v>
      </c>
      <c r="L409">
        <f>VLOOKUP(MiniProject_Solution[[#This Row],[สินค้า]],'product cost'!A:B,2,FALSE)*MiniProject_Solution[[#This Row],[จำนวนชิ้น]]</f>
        <v>100</v>
      </c>
      <c r="M409">
        <f>MiniProject_Solution[[#This Row],[ยอดขาย]]-MiniProject_Solution[[#This Row],[ต้นทุน]]</f>
        <v>350</v>
      </c>
      <c r="N409">
        <f>MONTH(MiniProject_Solution[[#This Row],[วันที่]])</f>
        <v>11</v>
      </c>
      <c r="O409">
        <f>YEAR(MiniProject_Solution[[#This Row],[วันที่]])</f>
        <v>2019</v>
      </c>
      <c r="P409">
        <f>VLOOKUP(MiniProject_Solution[[#This Row],[ยอดขาย]],'Commission-solution'!$A$2:$C$6,3,TRUE)*MiniProject_Solution[[#This Row],[ยอดขาย]]</f>
        <v>22.5</v>
      </c>
      <c r="Q409" s="86" t="b">
        <f>WEEKDAY(MiniProject_Solution[[#This Row],[วันที่]],2)&gt;5</f>
        <v>0</v>
      </c>
    </row>
    <row r="410" spans="1:17">
      <c r="A410" t="s">
        <v>735</v>
      </c>
      <c r="B410" s="3">
        <v>43789</v>
      </c>
      <c r="C410" t="s">
        <v>72</v>
      </c>
      <c r="D410" t="s">
        <v>61</v>
      </c>
      <c r="E410" t="s">
        <v>14</v>
      </c>
      <c r="F410">
        <v>300</v>
      </c>
      <c r="G410">
        <v>1</v>
      </c>
      <c r="H410" t="s">
        <v>63</v>
      </c>
      <c r="I410">
        <f>MiniProject_Solution[[#This Row],[ราคาต่อชิ้น]]*MiniProject_Solution[[#This Row],[จำนวนชิ้น]]</f>
        <v>300</v>
      </c>
      <c r="J410" t="str">
        <f>IF(LEFT(VLOOKUP(MiniProject_Solution[[#This Row],[ผู้ขาย]],'Sales-Bio'!A:C,3,FALSE),3)="นาย","M","F")</f>
        <v>M</v>
      </c>
      <c r="K410" t="str">
        <f>VLOOKUP(TRIM(MiniProject_Solution[[#This Row],[ลูกค้า]]),'Customer-Country'!B:C,2,FALSE)</f>
        <v>เวียดนาม</v>
      </c>
      <c r="L410">
        <f>VLOOKUP(MiniProject_Solution[[#This Row],[สินค้า]],'product cost'!A:B,2,FALSE)*MiniProject_Solution[[#This Row],[จำนวนชิ้น]]</f>
        <v>150</v>
      </c>
      <c r="M410">
        <f>MiniProject_Solution[[#This Row],[ยอดขาย]]-MiniProject_Solution[[#This Row],[ต้นทุน]]</f>
        <v>150</v>
      </c>
      <c r="N410">
        <f>MONTH(MiniProject_Solution[[#This Row],[วันที่]])</f>
        <v>11</v>
      </c>
      <c r="O410">
        <f>YEAR(MiniProject_Solution[[#This Row],[วันที่]])</f>
        <v>2019</v>
      </c>
      <c r="P410">
        <f>VLOOKUP(MiniProject_Solution[[#This Row],[ยอดขาย]],'Commission-solution'!$A$2:$C$6,3,TRUE)*MiniProject_Solution[[#This Row],[ยอดขาย]]</f>
        <v>9</v>
      </c>
      <c r="Q410" s="86" t="b">
        <f>WEEKDAY(MiniProject_Solution[[#This Row],[วันที่]],2)&gt;5</f>
        <v>0</v>
      </c>
    </row>
    <row r="411" spans="1:17">
      <c r="A411" t="s">
        <v>736</v>
      </c>
      <c r="B411" s="3">
        <v>43789</v>
      </c>
      <c r="C411" t="s">
        <v>60</v>
      </c>
      <c r="D411" t="s">
        <v>57</v>
      </c>
      <c r="E411" t="s">
        <v>76</v>
      </c>
      <c r="F411">
        <v>250</v>
      </c>
      <c r="G411">
        <v>3</v>
      </c>
      <c r="H411" t="s">
        <v>63</v>
      </c>
      <c r="I411">
        <f>MiniProject_Solution[[#This Row],[ราคาต่อชิ้น]]*MiniProject_Solution[[#This Row],[จำนวนชิ้น]]</f>
        <v>750</v>
      </c>
      <c r="J411" t="str">
        <f>IF(LEFT(VLOOKUP(MiniProject_Solution[[#This Row],[ผู้ขาย]],'Sales-Bio'!A:C,3,FALSE),3)="นาย","M","F")</f>
        <v>F</v>
      </c>
      <c r="K411" t="str">
        <f>VLOOKUP(TRIM(MiniProject_Solution[[#This Row],[ลูกค้า]]),'Customer-Country'!B:C,2,FALSE)</f>
        <v>เวียดนาม</v>
      </c>
      <c r="L411">
        <f>VLOOKUP(MiniProject_Solution[[#This Row],[สินค้า]],'product cost'!A:B,2,FALSE)*MiniProject_Solution[[#This Row],[จำนวนชิ้น]]</f>
        <v>300</v>
      </c>
      <c r="M411">
        <f>MiniProject_Solution[[#This Row],[ยอดขาย]]-MiniProject_Solution[[#This Row],[ต้นทุน]]</f>
        <v>450</v>
      </c>
      <c r="N411">
        <f>MONTH(MiniProject_Solution[[#This Row],[วันที่]])</f>
        <v>11</v>
      </c>
      <c r="O411">
        <f>YEAR(MiniProject_Solution[[#This Row],[วันที่]])</f>
        <v>2019</v>
      </c>
      <c r="P411">
        <f>VLOOKUP(MiniProject_Solution[[#This Row],[ยอดขาย]],'Commission-solution'!$A$2:$C$6,3,TRUE)*MiniProject_Solution[[#This Row],[ยอดขาย]]</f>
        <v>52.500000000000007</v>
      </c>
      <c r="Q411" s="86" t="b">
        <f>WEEKDAY(MiniProject_Solution[[#This Row],[วันที่]],2)&gt;5</f>
        <v>0</v>
      </c>
    </row>
    <row r="412" spans="1:17">
      <c r="A412" t="s">
        <v>737</v>
      </c>
      <c r="B412" s="3">
        <v>43790</v>
      </c>
      <c r="C412" t="s">
        <v>75</v>
      </c>
      <c r="D412" t="s">
        <v>61</v>
      </c>
      <c r="E412" t="s">
        <v>14</v>
      </c>
      <c r="F412">
        <v>300</v>
      </c>
      <c r="G412">
        <v>1</v>
      </c>
      <c r="H412" t="s">
        <v>59</v>
      </c>
      <c r="I412">
        <f>MiniProject_Solution[[#This Row],[ราคาต่อชิ้น]]*MiniProject_Solution[[#This Row],[จำนวนชิ้น]]</f>
        <v>300</v>
      </c>
      <c r="J412" t="str">
        <f>IF(LEFT(VLOOKUP(MiniProject_Solution[[#This Row],[ผู้ขาย]],'Sales-Bio'!A:C,3,FALSE),3)="นาย","M","F")</f>
        <v>M</v>
      </c>
      <c r="K412" t="str">
        <f>VLOOKUP(TRIM(MiniProject_Solution[[#This Row],[ลูกค้า]]),'Customer-Country'!B:C,2,FALSE)</f>
        <v>ไทย</v>
      </c>
      <c r="L412">
        <f>VLOOKUP(MiniProject_Solution[[#This Row],[สินค้า]],'product cost'!A:B,2,FALSE)*MiniProject_Solution[[#This Row],[จำนวนชิ้น]]</f>
        <v>150</v>
      </c>
      <c r="M412">
        <f>MiniProject_Solution[[#This Row],[ยอดขาย]]-MiniProject_Solution[[#This Row],[ต้นทุน]]</f>
        <v>150</v>
      </c>
      <c r="N412">
        <f>MONTH(MiniProject_Solution[[#This Row],[วันที่]])</f>
        <v>11</v>
      </c>
      <c r="O412">
        <f>YEAR(MiniProject_Solution[[#This Row],[วันที่]])</f>
        <v>2019</v>
      </c>
      <c r="P412">
        <f>VLOOKUP(MiniProject_Solution[[#This Row],[ยอดขาย]],'Commission-solution'!$A$2:$C$6,3,TRUE)*MiniProject_Solution[[#This Row],[ยอดขาย]]</f>
        <v>9</v>
      </c>
      <c r="Q412" s="86" t="b">
        <f>WEEKDAY(MiniProject_Solution[[#This Row],[วันที่]],2)&gt;5</f>
        <v>0</v>
      </c>
    </row>
    <row r="413" spans="1:17">
      <c r="A413" t="s">
        <v>738</v>
      </c>
      <c r="B413" s="3">
        <v>43790</v>
      </c>
      <c r="C413" t="s">
        <v>79</v>
      </c>
      <c r="D413" t="s">
        <v>67</v>
      </c>
      <c r="E413" t="s">
        <v>76</v>
      </c>
      <c r="F413">
        <v>190</v>
      </c>
      <c r="G413">
        <v>4</v>
      </c>
      <c r="H413" t="s">
        <v>59</v>
      </c>
      <c r="I413">
        <f>MiniProject_Solution[[#This Row],[ราคาต่อชิ้น]]*MiniProject_Solution[[#This Row],[จำนวนชิ้น]]</f>
        <v>760</v>
      </c>
      <c r="J413" t="str">
        <f>IF(LEFT(VLOOKUP(MiniProject_Solution[[#This Row],[ผู้ขาย]],'Sales-Bio'!A:C,3,FALSE),3)="นาย","M","F")</f>
        <v>F</v>
      </c>
      <c r="K413" t="str">
        <f>VLOOKUP(TRIM(MiniProject_Solution[[#This Row],[ลูกค้า]]),'Customer-Country'!B:C,2,FALSE)</f>
        <v>ลาว</v>
      </c>
      <c r="L413">
        <f>VLOOKUP(MiniProject_Solution[[#This Row],[สินค้า]],'product cost'!A:B,2,FALSE)*MiniProject_Solution[[#This Row],[จำนวนชิ้น]]</f>
        <v>400</v>
      </c>
      <c r="M413">
        <f>MiniProject_Solution[[#This Row],[ยอดขาย]]-MiniProject_Solution[[#This Row],[ต้นทุน]]</f>
        <v>360</v>
      </c>
      <c r="N413">
        <f>MONTH(MiniProject_Solution[[#This Row],[วันที่]])</f>
        <v>11</v>
      </c>
      <c r="O413">
        <f>YEAR(MiniProject_Solution[[#This Row],[วันที่]])</f>
        <v>2019</v>
      </c>
      <c r="P413">
        <f>VLOOKUP(MiniProject_Solution[[#This Row],[ยอดขาย]],'Commission-solution'!$A$2:$C$6,3,TRUE)*MiniProject_Solution[[#This Row],[ยอดขาย]]</f>
        <v>53.2</v>
      </c>
      <c r="Q413" s="86" t="b">
        <f>WEEKDAY(MiniProject_Solution[[#This Row],[วันที่]],2)&gt;5</f>
        <v>0</v>
      </c>
    </row>
    <row r="414" spans="1:17">
      <c r="A414" t="s">
        <v>739</v>
      </c>
      <c r="B414" s="3">
        <v>43790</v>
      </c>
      <c r="C414" t="s">
        <v>72</v>
      </c>
      <c r="D414" t="s">
        <v>69</v>
      </c>
      <c r="E414" t="s">
        <v>76</v>
      </c>
      <c r="F414">
        <v>300</v>
      </c>
      <c r="G414">
        <v>1</v>
      </c>
      <c r="H414" t="s">
        <v>59</v>
      </c>
      <c r="I414">
        <f>MiniProject_Solution[[#This Row],[ราคาต่อชิ้น]]*MiniProject_Solution[[#This Row],[จำนวนชิ้น]]</f>
        <v>300</v>
      </c>
      <c r="J414" t="str">
        <f>IF(LEFT(VLOOKUP(MiniProject_Solution[[#This Row],[ผู้ขาย]],'Sales-Bio'!A:C,3,FALSE),3)="นาย","M","F")</f>
        <v>M</v>
      </c>
      <c r="K414" t="str">
        <f>VLOOKUP(TRIM(MiniProject_Solution[[#This Row],[ลูกค้า]]),'Customer-Country'!B:C,2,FALSE)</f>
        <v>เวียดนาม</v>
      </c>
      <c r="L414">
        <f>VLOOKUP(MiniProject_Solution[[#This Row],[สินค้า]],'product cost'!A:B,2,FALSE)*MiniProject_Solution[[#This Row],[จำนวนชิ้น]]</f>
        <v>100</v>
      </c>
      <c r="M414">
        <f>MiniProject_Solution[[#This Row],[ยอดขาย]]-MiniProject_Solution[[#This Row],[ต้นทุน]]</f>
        <v>200</v>
      </c>
      <c r="N414">
        <f>MONTH(MiniProject_Solution[[#This Row],[วันที่]])</f>
        <v>11</v>
      </c>
      <c r="O414">
        <f>YEAR(MiniProject_Solution[[#This Row],[วันที่]])</f>
        <v>2019</v>
      </c>
      <c r="P414">
        <f>VLOOKUP(MiniProject_Solution[[#This Row],[ยอดขาย]],'Commission-solution'!$A$2:$C$6,3,TRUE)*MiniProject_Solution[[#This Row],[ยอดขาย]]</f>
        <v>9</v>
      </c>
      <c r="Q414" s="86" t="b">
        <f>WEEKDAY(MiniProject_Solution[[#This Row],[วันที่]],2)&gt;5</f>
        <v>0</v>
      </c>
    </row>
    <row r="415" spans="1:17">
      <c r="A415" t="s">
        <v>740</v>
      </c>
      <c r="B415" s="3">
        <v>43791</v>
      </c>
      <c r="C415" t="s">
        <v>78</v>
      </c>
      <c r="D415" t="s">
        <v>67</v>
      </c>
      <c r="E415" t="s">
        <v>58</v>
      </c>
      <c r="F415">
        <v>299</v>
      </c>
      <c r="G415">
        <v>2</v>
      </c>
      <c r="H415" t="s">
        <v>63</v>
      </c>
      <c r="I415">
        <f>MiniProject_Solution[[#This Row],[ราคาต่อชิ้น]]*MiniProject_Solution[[#This Row],[จำนวนชิ้น]]</f>
        <v>598</v>
      </c>
      <c r="J415" t="str">
        <f>IF(LEFT(VLOOKUP(MiniProject_Solution[[#This Row],[ผู้ขาย]],'Sales-Bio'!A:C,3,FALSE),3)="นาย","M","F")</f>
        <v>F</v>
      </c>
      <c r="K415" t="str">
        <f>VLOOKUP(TRIM(MiniProject_Solution[[#This Row],[ลูกค้า]]),'Customer-Country'!B:C,2,FALSE)</f>
        <v>พม่า</v>
      </c>
      <c r="L415">
        <f>VLOOKUP(MiniProject_Solution[[#This Row],[สินค้า]],'product cost'!A:B,2,FALSE)*MiniProject_Solution[[#This Row],[จำนวนชิ้น]]</f>
        <v>400</v>
      </c>
      <c r="M415">
        <f>MiniProject_Solution[[#This Row],[ยอดขาย]]-MiniProject_Solution[[#This Row],[ต้นทุน]]</f>
        <v>198</v>
      </c>
      <c r="N415">
        <f>MONTH(MiniProject_Solution[[#This Row],[วันที่]])</f>
        <v>11</v>
      </c>
      <c r="O415">
        <f>YEAR(MiniProject_Solution[[#This Row],[วันที่]])</f>
        <v>2019</v>
      </c>
      <c r="P415">
        <f>VLOOKUP(MiniProject_Solution[[#This Row],[ยอดขาย]],'Commission-solution'!$A$2:$C$6,3,TRUE)*MiniProject_Solution[[#This Row],[ยอดขาย]]</f>
        <v>29.900000000000002</v>
      </c>
      <c r="Q415" s="86" t="b">
        <f>WEEKDAY(MiniProject_Solution[[#This Row],[วันที่]],2)&gt;5</f>
        <v>0</v>
      </c>
    </row>
    <row r="416" spans="1:17">
      <c r="A416" t="s">
        <v>741</v>
      </c>
      <c r="B416" s="3">
        <v>43794</v>
      </c>
      <c r="C416" t="s">
        <v>70</v>
      </c>
      <c r="D416" t="s">
        <v>61</v>
      </c>
      <c r="E416" t="s">
        <v>14</v>
      </c>
      <c r="F416">
        <v>300</v>
      </c>
      <c r="G416">
        <v>1</v>
      </c>
      <c r="H416" t="s">
        <v>59</v>
      </c>
      <c r="I416">
        <f>MiniProject_Solution[[#This Row],[ราคาต่อชิ้น]]*MiniProject_Solution[[#This Row],[จำนวนชิ้น]]</f>
        <v>300</v>
      </c>
      <c r="J416" t="str">
        <f>IF(LEFT(VLOOKUP(MiniProject_Solution[[#This Row],[ผู้ขาย]],'Sales-Bio'!A:C,3,FALSE),3)="นาย","M","F")</f>
        <v>M</v>
      </c>
      <c r="K416" t="str">
        <f>VLOOKUP(TRIM(MiniProject_Solution[[#This Row],[ลูกค้า]]),'Customer-Country'!B:C,2,FALSE)</f>
        <v>ไทย</v>
      </c>
      <c r="L416">
        <f>VLOOKUP(MiniProject_Solution[[#This Row],[สินค้า]],'product cost'!A:B,2,FALSE)*MiniProject_Solution[[#This Row],[จำนวนชิ้น]]</f>
        <v>150</v>
      </c>
      <c r="M416">
        <f>MiniProject_Solution[[#This Row],[ยอดขาย]]-MiniProject_Solution[[#This Row],[ต้นทุน]]</f>
        <v>150</v>
      </c>
      <c r="N416">
        <f>MONTH(MiniProject_Solution[[#This Row],[วันที่]])</f>
        <v>11</v>
      </c>
      <c r="O416">
        <f>YEAR(MiniProject_Solution[[#This Row],[วันที่]])</f>
        <v>2019</v>
      </c>
      <c r="P416">
        <f>VLOOKUP(MiniProject_Solution[[#This Row],[ยอดขาย]],'Commission-solution'!$A$2:$C$6,3,TRUE)*MiniProject_Solution[[#This Row],[ยอดขาย]]</f>
        <v>9</v>
      </c>
      <c r="Q416" s="86" t="b">
        <f>WEEKDAY(MiniProject_Solution[[#This Row],[วันที่]],2)&gt;5</f>
        <v>0</v>
      </c>
    </row>
    <row r="417" spans="1:17">
      <c r="A417" t="s">
        <v>742</v>
      </c>
      <c r="B417" s="3">
        <v>43799</v>
      </c>
      <c r="C417" t="s">
        <v>66</v>
      </c>
      <c r="D417" t="s">
        <v>67</v>
      </c>
      <c r="E417" t="s">
        <v>14</v>
      </c>
      <c r="F417">
        <v>190</v>
      </c>
      <c r="G417">
        <v>2</v>
      </c>
      <c r="H417" t="s">
        <v>59</v>
      </c>
      <c r="I417">
        <f>MiniProject_Solution[[#This Row],[ราคาต่อชิ้น]]*MiniProject_Solution[[#This Row],[จำนวนชิ้น]]</f>
        <v>380</v>
      </c>
      <c r="J417" t="str">
        <f>IF(LEFT(VLOOKUP(MiniProject_Solution[[#This Row],[ผู้ขาย]],'Sales-Bio'!A:C,3,FALSE),3)="นาย","M","F")</f>
        <v>F</v>
      </c>
      <c r="K417" t="str">
        <f>VLOOKUP(TRIM(MiniProject_Solution[[#This Row],[ลูกค้า]]),'Customer-Country'!B:C,2,FALSE)</f>
        <v>ไทย</v>
      </c>
      <c r="L417">
        <f>VLOOKUP(MiniProject_Solution[[#This Row],[สินค้า]],'product cost'!A:B,2,FALSE)*MiniProject_Solution[[#This Row],[จำนวนชิ้น]]</f>
        <v>300</v>
      </c>
      <c r="M417">
        <f>MiniProject_Solution[[#This Row],[ยอดขาย]]-MiniProject_Solution[[#This Row],[ต้นทุน]]</f>
        <v>80</v>
      </c>
      <c r="N417">
        <f>MONTH(MiniProject_Solution[[#This Row],[วันที่]])</f>
        <v>11</v>
      </c>
      <c r="O417">
        <f>YEAR(MiniProject_Solution[[#This Row],[วันที่]])</f>
        <v>2019</v>
      </c>
      <c r="P417">
        <f>VLOOKUP(MiniProject_Solution[[#This Row],[ยอดขาย]],'Commission-solution'!$A$2:$C$6,3,TRUE)*MiniProject_Solution[[#This Row],[ยอดขาย]]</f>
        <v>11.4</v>
      </c>
      <c r="Q417" s="86" t="b">
        <f>WEEKDAY(MiniProject_Solution[[#This Row],[วันที่]],2)&gt;5</f>
        <v>1</v>
      </c>
    </row>
    <row r="418" spans="1:17">
      <c r="A418" t="s">
        <v>743</v>
      </c>
      <c r="B418" s="3">
        <v>43800</v>
      </c>
      <c r="C418" t="s">
        <v>73</v>
      </c>
      <c r="D418" t="s">
        <v>61</v>
      </c>
      <c r="E418" t="s">
        <v>62</v>
      </c>
      <c r="F418">
        <v>40</v>
      </c>
      <c r="G418">
        <v>4</v>
      </c>
      <c r="H418" t="s">
        <v>59</v>
      </c>
      <c r="I418">
        <f>MiniProject_Solution[[#This Row],[ราคาต่อชิ้น]]*MiniProject_Solution[[#This Row],[จำนวนชิ้น]]</f>
        <v>160</v>
      </c>
      <c r="J418" t="str">
        <f>IF(LEFT(VLOOKUP(MiniProject_Solution[[#This Row],[ผู้ขาย]],'Sales-Bio'!A:C,3,FALSE),3)="นาย","M","F")</f>
        <v>M</v>
      </c>
      <c r="K418" t="str">
        <f>VLOOKUP(TRIM(MiniProject_Solution[[#This Row],[ลูกค้า]]),'Customer-Country'!B:C,2,FALSE)</f>
        <v>พม่า</v>
      </c>
      <c r="L418">
        <f>VLOOKUP(MiniProject_Solution[[#This Row],[สินค้า]],'product cost'!A:B,2,FALSE)*MiniProject_Solution[[#This Row],[จำนวนชิ้น]]</f>
        <v>80</v>
      </c>
      <c r="M418">
        <f>MiniProject_Solution[[#This Row],[ยอดขาย]]-MiniProject_Solution[[#This Row],[ต้นทุน]]</f>
        <v>80</v>
      </c>
      <c r="N418">
        <f>MONTH(MiniProject_Solution[[#This Row],[วันที่]])</f>
        <v>12</v>
      </c>
      <c r="O418">
        <f>YEAR(MiniProject_Solution[[#This Row],[วันที่]])</f>
        <v>2019</v>
      </c>
      <c r="P418">
        <f>VLOOKUP(MiniProject_Solution[[#This Row],[ยอดขาย]],'Commission-solution'!$A$2:$C$6,3,TRUE)*MiniProject_Solution[[#This Row],[ยอดขาย]]</f>
        <v>0</v>
      </c>
      <c r="Q418" s="86" t="b">
        <f>WEEKDAY(MiniProject_Solution[[#This Row],[วันที่]],2)&gt;5</f>
        <v>1</v>
      </c>
    </row>
    <row r="419" spans="1:17">
      <c r="A419" t="s">
        <v>744</v>
      </c>
      <c r="B419" s="3">
        <v>43803</v>
      </c>
      <c r="C419" t="s">
        <v>66</v>
      </c>
      <c r="D419" t="s">
        <v>61</v>
      </c>
      <c r="E419" t="s">
        <v>58</v>
      </c>
      <c r="F419">
        <v>499</v>
      </c>
      <c r="G419">
        <v>1</v>
      </c>
      <c r="H419" t="s">
        <v>59</v>
      </c>
      <c r="I419">
        <f>MiniProject_Solution[[#This Row],[ราคาต่อชิ้น]]*MiniProject_Solution[[#This Row],[จำนวนชิ้น]]</f>
        <v>499</v>
      </c>
      <c r="J419" t="str">
        <f>IF(LEFT(VLOOKUP(MiniProject_Solution[[#This Row],[ผู้ขาย]],'Sales-Bio'!A:C,3,FALSE),3)="นาย","M","F")</f>
        <v>M</v>
      </c>
      <c r="K419" t="str">
        <f>VLOOKUP(TRIM(MiniProject_Solution[[#This Row],[ลูกค้า]]),'Customer-Country'!B:C,2,FALSE)</f>
        <v>ไทย</v>
      </c>
      <c r="L419">
        <f>VLOOKUP(MiniProject_Solution[[#This Row],[สินค้า]],'product cost'!A:B,2,FALSE)*MiniProject_Solution[[#This Row],[จำนวนชิ้น]]</f>
        <v>200</v>
      </c>
      <c r="M419">
        <f>MiniProject_Solution[[#This Row],[ยอดขาย]]-MiniProject_Solution[[#This Row],[ต้นทุน]]</f>
        <v>299</v>
      </c>
      <c r="N419">
        <f>MONTH(MiniProject_Solution[[#This Row],[วันที่]])</f>
        <v>12</v>
      </c>
      <c r="O419">
        <f>YEAR(MiniProject_Solution[[#This Row],[วันที่]])</f>
        <v>2019</v>
      </c>
      <c r="P419">
        <f>VLOOKUP(MiniProject_Solution[[#This Row],[ยอดขาย]],'Commission-solution'!$A$2:$C$6,3,TRUE)*MiniProject_Solution[[#This Row],[ยอดขาย]]</f>
        <v>24.950000000000003</v>
      </c>
      <c r="Q419" s="86" t="b">
        <f>WEEKDAY(MiniProject_Solution[[#This Row],[วันที่]],2)&gt;5</f>
        <v>0</v>
      </c>
    </row>
    <row r="420" spans="1:17">
      <c r="A420" t="s">
        <v>745</v>
      </c>
      <c r="B420" s="3">
        <v>43805</v>
      </c>
      <c r="C420" t="s">
        <v>73</v>
      </c>
      <c r="D420" t="s">
        <v>67</v>
      </c>
      <c r="E420" t="s">
        <v>62</v>
      </c>
      <c r="F420">
        <v>40</v>
      </c>
      <c r="G420">
        <v>3</v>
      </c>
      <c r="H420" t="s">
        <v>59</v>
      </c>
      <c r="I420">
        <f>MiniProject_Solution[[#This Row],[ราคาต่อชิ้น]]*MiniProject_Solution[[#This Row],[จำนวนชิ้น]]</f>
        <v>120</v>
      </c>
      <c r="J420" t="str">
        <f>IF(LEFT(VLOOKUP(MiniProject_Solution[[#This Row],[ผู้ขาย]],'Sales-Bio'!A:C,3,FALSE),3)="นาย","M","F")</f>
        <v>F</v>
      </c>
      <c r="K420" t="str">
        <f>VLOOKUP(TRIM(MiniProject_Solution[[#This Row],[ลูกค้า]]),'Customer-Country'!B:C,2,FALSE)</f>
        <v>พม่า</v>
      </c>
      <c r="L420">
        <f>VLOOKUP(MiniProject_Solution[[#This Row],[สินค้า]],'product cost'!A:B,2,FALSE)*MiniProject_Solution[[#This Row],[จำนวนชิ้น]]</f>
        <v>60</v>
      </c>
      <c r="M420">
        <f>MiniProject_Solution[[#This Row],[ยอดขาย]]-MiniProject_Solution[[#This Row],[ต้นทุน]]</f>
        <v>60</v>
      </c>
      <c r="N420">
        <f>MONTH(MiniProject_Solution[[#This Row],[วันที่]])</f>
        <v>12</v>
      </c>
      <c r="O420">
        <f>YEAR(MiniProject_Solution[[#This Row],[วันที่]])</f>
        <v>2019</v>
      </c>
      <c r="P420">
        <f>VLOOKUP(MiniProject_Solution[[#This Row],[ยอดขาย]],'Commission-solution'!$A$2:$C$6,3,TRUE)*MiniProject_Solution[[#This Row],[ยอดขาย]]</f>
        <v>0</v>
      </c>
      <c r="Q420" s="86" t="b">
        <f>WEEKDAY(MiniProject_Solution[[#This Row],[วันที่]],2)&gt;5</f>
        <v>0</v>
      </c>
    </row>
    <row r="421" spans="1:17">
      <c r="A421" t="s">
        <v>746</v>
      </c>
      <c r="B421" s="3">
        <v>43806</v>
      </c>
      <c r="C421" t="s">
        <v>70</v>
      </c>
      <c r="D421" t="s">
        <v>67</v>
      </c>
      <c r="E421" t="s">
        <v>62</v>
      </c>
      <c r="F421">
        <v>90</v>
      </c>
      <c r="G421">
        <v>2</v>
      </c>
      <c r="H421" t="s">
        <v>59</v>
      </c>
      <c r="I421">
        <f>MiniProject_Solution[[#This Row],[ราคาต่อชิ้น]]*MiniProject_Solution[[#This Row],[จำนวนชิ้น]]</f>
        <v>180</v>
      </c>
      <c r="J421" t="str">
        <f>IF(LEFT(VLOOKUP(MiniProject_Solution[[#This Row],[ผู้ขาย]],'Sales-Bio'!A:C,3,FALSE),3)="นาย","M","F")</f>
        <v>F</v>
      </c>
      <c r="K421" t="str">
        <f>VLOOKUP(TRIM(MiniProject_Solution[[#This Row],[ลูกค้า]]),'Customer-Country'!B:C,2,FALSE)</f>
        <v>ไทย</v>
      </c>
      <c r="L421">
        <f>VLOOKUP(MiniProject_Solution[[#This Row],[สินค้า]],'product cost'!A:B,2,FALSE)*MiniProject_Solution[[#This Row],[จำนวนชิ้น]]</f>
        <v>40</v>
      </c>
      <c r="M421">
        <f>MiniProject_Solution[[#This Row],[ยอดขาย]]-MiniProject_Solution[[#This Row],[ต้นทุน]]</f>
        <v>140</v>
      </c>
      <c r="N421">
        <f>MONTH(MiniProject_Solution[[#This Row],[วันที่]])</f>
        <v>12</v>
      </c>
      <c r="O421">
        <f>YEAR(MiniProject_Solution[[#This Row],[วันที่]])</f>
        <v>2019</v>
      </c>
      <c r="P421">
        <f>VLOOKUP(MiniProject_Solution[[#This Row],[ยอดขาย]],'Commission-solution'!$A$2:$C$6,3,TRUE)*MiniProject_Solution[[#This Row],[ยอดขาย]]</f>
        <v>0</v>
      </c>
      <c r="Q421" s="86" t="b">
        <f>WEEKDAY(MiniProject_Solution[[#This Row],[วันที่]],2)&gt;5</f>
        <v>1</v>
      </c>
    </row>
    <row r="422" spans="1:17">
      <c r="A422" t="s">
        <v>747</v>
      </c>
      <c r="B422" s="3">
        <v>43815</v>
      </c>
      <c r="C422" t="s">
        <v>71</v>
      </c>
      <c r="D422" t="s">
        <v>67</v>
      </c>
      <c r="E422" t="s">
        <v>58</v>
      </c>
      <c r="F422">
        <v>299</v>
      </c>
      <c r="G422">
        <v>2</v>
      </c>
      <c r="H422" t="s">
        <v>59</v>
      </c>
      <c r="I422">
        <f>MiniProject_Solution[[#This Row],[ราคาต่อชิ้น]]*MiniProject_Solution[[#This Row],[จำนวนชิ้น]]</f>
        <v>598</v>
      </c>
      <c r="J422" t="str">
        <f>IF(LEFT(VLOOKUP(MiniProject_Solution[[#This Row],[ผู้ขาย]],'Sales-Bio'!A:C,3,FALSE),3)="นาย","M","F")</f>
        <v>F</v>
      </c>
      <c r="K422" t="str">
        <f>VLOOKUP(TRIM(MiniProject_Solution[[#This Row],[ลูกค้า]]),'Customer-Country'!B:C,2,FALSE)</f>
        <v>ไทย</v>
      </c>
      <c r="L422">
        <f>VLOOKUP(MiniProject_Solution[[#This Row],[สินค้า]],'product cost'!A:B,2,FALSE)*MiniProject_Solution[[#This Row],[จำนวนชิ้น]]</f>
        <v>400</v>
      </c>
      <c r="M422">
        <f>MiniProject_Solution[[#This Row],[ยอดขาย]]-MiniProject_Solution[[#This Row],[ต้นทุน]]</f>
        <v>198</v>
      </c>
      <c r="N422">
        <f>MONTH(MiniProject_Solution[[#This Row],[วันที่]])</f>
        <v>12</v>
      </c>
      <c r="O422">
        <f>YEAR(MiniProject_Solution[[#This Row],[วันที่]])</f>
        <v>2019</v>
      </c>
      <c r="P422">
        <f>VLOOKUP(MiniProject_Solution[[#This Row],[ยอดขาย]],'Commission-solution'!$A$2:$C$6,3,TRUE)*MiniProject_Solution[[#This Row],[ยอดขาย]]</f>
        <v>29.900000000000002</v>
      </c>
      <c r="Q422" s="86" t="b">
        <f>WEEKDAY(MiniProject_Solution[[#This Row],[วันที่]],2)&gt;5</f>
        <v>0</v>
      </c>
    </row>
    <row r="423" spans="1:17">
      <c r="A423" t="s">
        <v>748</v>
      </c>
      <c r="B423" s="3">
        <v>43816</v>
      </c>
      <c r="C423" t="s">
        <v>71</v>
      </c>
      <c r="D423" t="s">
        <v>61</v>
      </c>
      <c r="E423" t="s">
        <v>62</v>
      </c>
      <c r="F423">
        <v>40</v>
      </c>
      <c r="G423">
        <v>6</v>
      </c>
      <c r="H423" t="s">
        <v>59</v>
      </c>
      <c r="I423">
        <f>MiniProject_Solution[[#This Row],[ราคาต่อชิ้น]]*MiniProject_Solution[[#This Row],[จำนวนชิ้น]]</f>
        <v>240</v>
      </c>
      <c r="J423" t="str">
        <f>IF(LEFT(VLOOKUP(MiniProject_Solution[[#This Row],[ผู้ขาย]],'Sales-Bio'!A:C,3,FALSE),3)="นาย","M","F")</f>
        <v>M</v>
      </c>
      <c r="K423" t="str">
        <f>VLOOKUP(TRIM(MiniProject_Solution[[#This Row],[ลูกค้า]]),'Customer-Country'!B:C,2,FALSE)</f>
        <v>ไทย</v>
      </c>
      <c r="L423">
        <f>VLOOKUP(MiniProject_Solution[[#This Row],[สินค้า]],'product cost'!A:B,2,FALSE)*MiniProject_Solution[[#This Row],[จำนวนชิ้น]]</f>
        <v>120</v>
      </c>
      <c r="M423">
        <f>MiniProject_Solution[[#This Row],[ยอดขาย]]-MiniProject_Solution[[#This Row],[ต้นทุน]]</f>
        <v>120</v>
      </c>
      <c r="N423">
        <f>MONTH(MiniProject_Solution[[#This Row],[วันที่]])</f>
        <v>12</v>
      </c>
      <c r="O423">
        <f>YEAR(MiniProject_Solution[[#This Row],[วันที่]])</f>
        <v>2019</v>
      </c>
      <c r="P423">
        <f>VLOOKUP(MiniProject_Solution[[#This Row],[ยอดขาย]],'Commission-solution'!$A$2:$C$6,3,TRUE)*MiniProject_Solution[[#This Row],[ยอดขาย]]</f>
        <v>7.1999999999999993</v>
      </c>
      <c r="Q423" s="86" t="b">
        <f>WEEKDAY(MiniProject_Solution[[#This Row],[วันที่]],2)&gt;5</f>
        <v>0</v>
      </c>
    </row>
    <row r="424" spans="1:17">
      <c r="A424" t="s">
        <v>749</v>
      </c>
      <c r="B424" s="3">
        <v>43820</v>
      </c>
      <c r="C424" t="s">
        <v>60</v>
      </c>
      <c r="D424" t="s">
        <v>57</v>
      </c>
      <c r="E424" t="s">
        <v>14</v>
      </c>
      <c r="F424">
        <v>300</v>
      </c>
      <c r="G424">
        <v>1</v>
      </c>
      <c r="H424" t="s">
        <v>63</v>
      </c>
      <c r="I424">
        <f>MiniProject_Solution[[#This Row],[ราคาต่อชิ้น]]*MiniProject_Solution[[#This Row],[จำนวนชิ้น]]</f>
        <v>300</v>
      </c>
      <c r="J424" t="str">
        <f>IF(LEFT(VLOOKUP(MiniProject_Solution[[#This Row],[ผู้ขาย]],'Sales-Bio'!A:C,3,FALSE),3)="นาย","M","F")</f>
        <v>F</v>
      </c>
      <c r="K424" t="str">
        <f>VLOOKUP(TRIM(MiniProject_Solution[[#This Row],[ลูกค้า]]),'Customer-Country'!B:C,2,FALSE)</f>
        <v>เวียดนาม</v>
      </c>
      <c r="L424">
        <f>VLOOKUP(MiniProject_Solution[[#This Row],[สินค้า]],'product cost'!A:B,2,FALSE)*MiniProject_Solution[[#This Row],[จำนวนชิ้น]]</f>
        <v>150</v>
      </c>
      <c r="M424">
        <f>MiniProject_Solution[[#This Row],[ยอดขาย]]-MiniProject_Solution[[#This Row],[ต้นทุน]]</f>
        <v>150</v>
      </c>
      <c r="N424">
        <f>MONTH(MiniProject_Solution[[#This Row],[วันที่]])</f>
        <v>12</v>
      </c>
      <c r="O424">
        <f>YEAR(MiniProject_Solution[[#This Row],[วันที่]])</f>
        <v>2019</v>
      </c>
      <c r="P424">
        <f>VLOOKUP(MiniProject_Solution[[#This Row],[ยอดขาย]],'Commission-solution'!$A$2:$C$6,3,TRUE)*MiniProject_Solution[[#This Row],[ยอดขาย]]</f>
        <v>9</v>
      </c>
      <c r="Q424" s="86" t="b">
        <f>WEEKDAY(MiniProject_Solution[[#This Row],[วันที่]],2)&gt;5</f>
        <v>1</v>
      </c>
    </row>
    <row r="425" spans="1:17">
      <c r="A425" t="s">
        <v>750</v>
      </c>
      <c r="B425" s="3">
        <v>43821</v>
      </c>
      <c r="C425" t="s">
        <v>70</v>
      </c>
      <c r="D425" t="s">
        <v>69</v>
      </c>
      <c r="E425" t="s">
        <v>62</v>
      </c>
      <c r="F425">
        <v>90</v>
      </c>
      <c r="G425">
        <v>4</v>
      </c>
      <c r="H425" t="s">
        <v>59</v>
      </c>
      <c r="I425">
        <f>MiniProject_Solution[[#This Row],[ราคาต่อชิ้น]]*MiniProject_Solution[[#This Row],[จำนวนชิ้น]]</f>
        <v>360</v>
      </c>
      <c r="J425" t="str">
        <f>IF(LEFT(VLOOKUP(MiniProject_Solution[[#This Row],[ผู้ขาย]],'Sales-Bio'!A:C,3,FALSE),3)="นาย","M","F")</f>
        <v>M</v>
      </c>
      <c r="K425" t="str">
        <f>VLOOKUP(TRIM(MiniProject_Solution[[#This Row],[ลูกค้า]]),'Customer-Country'!B:C,2,FALSE)</f>
        <v>ไทย</v>
      </c>
      <c r="L425">
        <f>VLOOKUP(MiniProject_Solution[[#This Row],[สินค้า]],'product cost'!A:B,2,FALSE)*MiniProject_Solution[[#This Row],[จำนวนชิ้น]]</f>
        <v>80</v>
      </c>
      <c r="M425">
        <f>MiniProject_Solution[[#This Row],[ยอดขาย]]-MiniProject_Solution[[#This Row],[ต้นทุน]]</f>
        <v>280</v>
      </c>
      <c r="N425">
        <f>MONTH(MiniProject_Solution[[#This Row],[วันที่]])</f>
        <v>12</v>
      </c>
      <c r="O425">
        <f>YEAR(MiniProject_Solution[[#This Row],[วันที่]])</f>
        <v>2019</v>
      </c>
      <c r="P425">
        <f>VLOOKUP(MiniProject_Solution[[#This Row],[ยอดขาย]],'Commission-solution'!$A$2:$C$6,3,TRUE)*MiniProject_Solution[[#This Row],[ยอดขาย]]</f>
        <v>10.799999999999999</v>
      </c>
      <c r="Q425" s="86" t="b">
        <f>WEEKDAY(MiniProject_Solution[[#This Row],[วันที่]],2)&gt;5</f>
        <v>1</v>
      </c>
    </row>
    <row r="426" spans="1:17">
      <c r="A426" t="s">
        <v>751</v>
      </c>
      <c r="B426" s="3">
        <v>43821</v>
      </c>
      <c r="C426" t="s">
        <v>78</v>
      </c>
      <c r="D426" t="s">
        <v>67</v>
      </c>
      <c r="E426" t="s">
        <v>62</v>
      </c>
      <c r="F426">
        <v>40</v>
      </c>
      <c r="G426">
        <v>6</v>
      </c>
      <c r="H426" t="s">
        <v>59</v>
      </c>
      <c r="I426">
        <f>MiniProject_Solution[[#This Row],[ราคาต่อชิ้น]]*MiniProject_Solution[[#This Row],[จำนวนชิ้น]]</f>
        <v>240</v>
      </c>
      <c r="J426" t="str">
        <f>IF(LEFT(VLOOKUP(MiniProject_Solution[[#This Row],[ผู้ขาย]],'Sales-Bio'!A:C,3,FALSE),3)="นาย","M","F")</f>
        <v>F</v>
      </c>
      <c r="K426" t="str">
        <f>VLOOKUP(TRIM(MiniProject_Solution[[#This Row],[ลูกค้า]]),'Customer-Country'!B:C,2,FALSE)</f>
        <v>พม่า</v>
      </c>
      <c r="L426">
        <f>VLOOKUP(MiniProject_Solution[[#This Row],[สินค้า]],'product cost'!A:B,2,FALSE)*MiniProject_Solution[[#This Row],[จำนวนชิ้น]]</f>
        <v>120</v>
      </c>
      <c r="M426">
        <f>MiniProject_Solution[[#This Row],[ยอดขาย]]-MiniProject_Solution[[#This Row],[ต้นทุน]]</f>
        <v>120</v>
      </c>
      <c r="N426">
        <f>MONTH(MiniProject_Solution[[#This Row],[วันที่]])</f>
        <v>12</v>
      </c>
      <c r="O426">
        <f>YEAR(MiniProject_Solution[[#This Row],[วันที่]])</f>
        <v>2019</v>
      </c>
      <c r="P426">
        <f>VLOOKUP(MiniProject_Solution[[#This Row],[ยอดขาย]],'Commission-solution'!$A$2:$C$6,3,TRUE)*MiniProject_Solution[[#This Row],[ยอดขาย]]</f>
        <v>7.1999999999999993</v>
      </c>
      <c r="Q426" s="86" t="b">
        <f>WEEKDAY(MiniProject_Solution[[#This Row],[วันที่]],2)&gt;5</f>
        <v>1</v>
      </c>
    </row>
    <row r="427" spans="1:17">
      <c r="A427" t="s">
        <v>752</v>
      </c>
      <c r="B427" s="3">
        <v>43821</v>
      </c>
      <c r="C427" t="s">
        <v>66</v>
      </c>
      <c r="D427" t="s">
        <v>61</v>
      </c>
      <c r="E427" t="s">
        <v>14</v>
      </c>
      <c r="F427">
        <v>250</v>
      </c>
      <c r="G427">
        <v>1</v>
      </c>
      <c r="H427" t="s">
        <v>59</v>
      </c>
      <c r="I427">
        <f>MiniProject_Solution[[#This Row],[ราคาต่อชิ้น]]*MiniProject_Solution[[#This Row],[จำนวนชิ้น]]</f>
        <v>250</v>
      </c>
      <c r="J427" t="str">
        <f>IF(LEFT(VLOOKUP(MiniProject_Solution[[#This Row],[ผู้ขาย]],'Sales-Bio'!A:C,3,FALSE),3)="นาย","M","F")</f>
        <v>M</v>
      </c>
      <c r="K427" t="str">
        <f>VLOOKUP(TRIM(MiniProject_Solution[[#This Row],[ลูกค้า]]),'Customer-Country'!B:C,2,FALSE)</f>
        <v>ไทย</v>
      </c>
      <c r="L427">
        <f>VLOOKUP(MiniProject_Solution[[#This Row],[สินค้า]],'product cost'!A:B,2,FALSE)*MiniProject_Solution[[#This Row],[จำนวนชิ้น]]</f>
        <v>150</v>
      </c>
      <c r="M427">
        <f>MiniProject_Solution[[#This Row],[ยอดขาย]]-MiniProject_Solution[[#This Row],[ต้นทุน]]</f>
        <v>100</v>
      </c>
      <c r="N427">
        <f>MONTH(MiniProject_Solution[[#This Row],[วันที่]])</f>
        <v>12</v>
      </c>
      <c r="O427">
        <f>YEAR(MiniProject_Solution[[#This Row],[วันที่]])</f>
        <v>2019</v>
      </c>
      <c r="P427">
        <f>VLOOKUP(MiniProject_Solution[[#This Row],[ยอดขาย]],'Commission-solution'!$A$2:$C$6,3,TRUE)*MiniProject_Solution[[#This Row],[ยอดขาย]]</f>
        <v>7.5</v>
      </c>
      <c r="Q427" s="86" t="b">
        <f>WEEKDAY(MiniProject_Solution[[#This Row],[วันที่]],2)&gt;5</f>
        <v>1</v>
      </c>
    </row>
    <row r="428" spans="1:17">
      <c r="A428" t="s">
        <v>753</v>
      </c>
      <c r="B428" s="3">
        <v>43822</v>
      </c>
      <c r="C428" t="s">
        <v>79</v>
      </c>
      <c r="D428" t="s">
        <v>69</v>
      </c>
      <c r="E428" t="s">
        <v>58</v>
      </c>
      <c r="F428">
        <v>499</v>
      </c>
      <c r="G428">
        <v>2</v>
      </c>
      <c r="H428" t="s">
        <v>63</v>
      </c>
      <c r="I428">
        <f>MiniProject_Solution[[#This Row],[ราคาต่อชิ้น]]*MiniProject_Solution[[#This Row],[จำนวนชิ้น]]</f>
        <v>998</v>
      </c>
      <c r="J428" t="str">
        <f>IF(LEFT(VLOOKUP(MiniProject_Solution[[#This Row],[ผู้ขาย]],'Sales-Bio'!A:C,3,FALSE),3)="นาย","M","F")</f>
        <v>M</v>
      </c>
      <c r="K428" t="str">
        <f>VLOOKUP(TRIM(MiniProject_Solution[[#This Row],[ลูกค้า]]),'Customer-Country'!B:C,2,FALSE)</f>
        <v>ลาว</v>
      </c>
      <c r="L428">
        <f>VLOOKUP(MiniProject_Solution[[#This Row],[สินค้า]],'product cost'!A:B,2,FALSE)*MiniProject_Solution[[#This Row],[จำนวนชิ้น]]</f>
        <v>400</v>
      </c>
      <c r="M428">
        <f>MiniProject_Solution[[#This Row],[ยอดขาย]]-MiniProject_Solution[[#This Row],[ต้นทุน]]</f>
        <v>598</v>
      </c>
      <c r="N428">
        <f>MONTH(MiniProject_Solution[[#This Row],[วันที่]])</f>
        <v>12</v>
      </c>
      <c r="O428">
        <f>YEAR(MiniProject_Solution[[#This Row],[วันที่]])</f>
        <v>2019</v>
      </c>
      <c r="P428">
        <f>VLOOKUP(MiniProject_Solution[[#This Row],[ยอดขาย]],'Commission-solution'!$A$2:$C$6,3,TRUE)*MiniProject_Solution[[#This Row],[ยอดขาย]]</f>
        <v>69.860000000000014</v>
      </c>
      <c r="Q428" s="86" t="b">
        <f>WEEKDAY(MiniProject_Solution[[#This Row],[วันที่]],2)&gt;5</f>
        <v>0</v>
      </c>
    </row>
    <row r="429" spans="1:17">
      <c r="A429" t="s">
        <v>754</v>
      </c>
      <c r="B429" s="3">
        <v>43824</v>
      </c>
      <c r="C429" t="s">
        <v>70</v>
      </c>
      <c r="D429" t="s">
        <v>67</v>
      </c>
      <c r="E429" t="s">
        <v>76</v>
      </c>
      <c r="F429">
        <v>190</v>
      </c>
      <c r="G429">
        <v>5</v>
      </c>
      <c r="H429" t="s">
        <v>63</v>
      </c>
      <c r="I429">
        <f>MiniProject_Solution[[#This Row],[ราคาต่อชิ้น]]*MiniProject_Solution[[#This Row],[จำนวนชิ้น]]</f>
        <v>950</v>
      </c>
      <c r="J429" t="str">
        <f>IF(LEFT(VLOOKUP(MiniProject_Solution[[#This Row],[ผู้ขาย]],'Sales-Bio'!A:C,3,FALSE),3)="นาย","M","F")</f>
        <v>F</v>
      </c>
      <c r="K429" t="str">
        <f>VLOOKUP(TRIM(MiniProject_Solution[[#This Row],[ลูกค้า]]),'Customer-Country'!B:C,2,FALSE)</f>
        <v>ไทย</v>
      </c>
      <c r="L429">
        <f>VLOOKUP(MiniProject_Solution[[#This Row],[สินค้า]],'product cost'!A:B,2,FALSE)*MiniProject_Solution[[#This Row],[จำนวนชิ้น]]</f>
        <v>500</v>
      </c>
      <c r="M429">
        <f>MiniProject_Solution[[#This Row],[ยอดขาย]]-MiniProject_Solution[[#This Row],[ต้นทุน]]</f>
        <v>450</v>
      </c>
      <c r="N429">
        <f>MONTH(MiniProject_Solution[[#This Row],[วันที่]])</f>
        <v>12</v>
      </c>
      <c r="O429">
        <f>YEAR(MiniProject_Solution[[#This Row],[วันที่]])</f>
        <v>2019</v>
      </c>
      <c r="P429">
        <f>VLOOKUP(MiniProject_Solution[[#This Row],[ยอดขาย]],'Commission-solution'!$A$2:$C$6,3,TRUE)*MiniProject_Solution[[#This Row],[ยอดขาย]]</f>
        <v>66.5</v>
      </c>
      <c r="Q429" s="86" t="b">
        <f>WEEKDAY(MiniProject_Solution[[#This Row],[วันที่]],2)&gt;5</f>
        <v>0</v>
      </c>
    </row>
    <row r="430" spans="1:17">
      <c r="A430" t="s">
        <v>755</v>
      </c>
      <c r="B430" s="3">
        <v>43825</v>
      </c>
      <c r="C430" t="s">
        <v>66</v>
      </c>
      <c r="D430" t="s">
        <v>61</v>
      </c>
      <c r="E430" t="s">
        <v>14</v>
      </c>
      <c r="F430">
        <v>190</v>
      </c>
      <c r="G430">
        <v>2</v>
      </c>
      <c r="H430" t="s">
        <v>63</v>
      </c>
      <c r="I430">
        <f>MiniProject_Solution[[#This Row],[ราคาต่อชิ้น]]*MiniProject_Solution[[#This Row],[จำนวนชิ้น]]</f>
        <v>380</v>
      </c>
      <c r="J430" t="str">
        <f>IF(LEFT(VLOOKUP(MiniProject_Solution[[#This Row],[ผู้ขาย]],'Sales-Bio'!A:C,3,FALSE),3)="นาย","M","F")</f>
        <v>M</v>
      </c>
      <c r="K430" t="str">
        <f>VLOOKUP(TRIM(MiniProject_Solution[[#This Row],[ลูกค้า]]),'Customer-Country'!B:C,2,FALSE)</f>
        <v>ไทย</v>
      </c>
      <c r="L430">
        <f>VLOOKUP(MiniProject_Solution[[#This Row],[สินค้า]],'product cost'!A:B,2,FALSE)*MiniProject_Solution[[#This Row],[จำนวนชิ้น]]</f>
        <v>300</v>
      </c>
      <c r="M430">
        <f>MiniProject_Solution[[#This Row],[ยอดขาย]]-MiniProject_Solution[[#This Row],[ต้นทุน]]</f>
        <v>80</v>
      </c>
      <c r="N430">
        <f>MONTH(MiniProject_Solution[[#This Row],[วันที่]])</f>
        <v>12</v>
      </c>
      <c r="O430">
        <f>YEAR(MiniProject_Solution[[#This Row],[วันที่]])</f>
        <v>2019</v>
      </c>
      <c r="P430">
        <f>VLOOKUP(MiniProject_Solution[[#This Row],[ยอดขาย]],'Commission-solution'!$A$2:$C$6,3,TRUE)*MiniProject_Solution[[#This Row],[ยอดขาย]]</f>
        <v>11.4</v>
      </c>
      <c r="Q430" s="86" t="b">
        <f>WEEKDAY(MiniProject_Solution[[#This Row],[วันที่]],2)&gt;5</f>
        <v>0</v>
      </c>
    </row>
    <row r="431" spans="1:17">
      <c r="A431" t="s">
        <v>756</v>
      </c>
      <c r="B431" s="3">
        <v>43825</v>
      </c>
      <c r="C431" t="s">
        <v>72</v>
      </c>
      <c r="D431" t="s">
        <v>57</v>
      </c>
      <c r="E431" t="s">
        <v>62</v>
      </c>
      <c r="F431">
        <v>90</v>
      </c>
      <c r="G431">
        <v>6</v>
      </c>
      <c r="H431" t="s">
        <v>63</v>
      </c>
      <c r="I431">
        <f>MiniProject_Solution[[#This Row],[ราคาต่อชิ้น]]*MiniProject_Solution[[#This Row],[จำนวนชิ้น]]</f>
        <v>540</v>
      </c>
      <c r="J431" t="str">
        <f>IF(LEFT(VLOOKUP(MiniProject_Solution[[#This Row],[ผู้ขาย]],'Sales-Bio'!A:C,3,FALSE),3)="นาย","M","F")</f>
        <v>F</v>
      </c>
      <c r="K431" t="str">
        <f>VLOOKUP(TRIM(MiniProject_Solution[[#This Row],[ลูกค้า]]),'Customer-Country'!B:C,2,FALSE)</f>
        <v>เวียดนาม</v>
      </c>
      <c r="L431">
        <f>VLOOKUP(MiniProject_Solution[[#This Row],[สินค้า]],'product cost'!A:B,2,FALSE)*MiniProject_Solution[[#This Row],[จำนวนชิ้น]]</f>
        <v>120</v>
      </c>
      <c r="M431">
        <f>MiniProject_Solution[[#This Row],[ยอดขาย]]-MiniProject_Solution[[#This Row],[ต้นทุน]]</f>
        <v>420</v>
      </c>
      <c r="N431">
        <f>MONTH(MiniProject_Solution[[#This Row],[วันที่]])</f>
        <v>12</v>
      </c>
      <c r="O431">
        <f>YEAR(MiniProject_Solution[[#This Row],[วันที่]])</f>
        <v>2019</v>
      </c>
      <c r="P431">
        <f>VLOOKUP(MiniProject_Solution[[#This Row],[ยอดขาย]],'Commission-solution'!$A$2:$C$6,3,TRUE)*MiniProject_Solution[[#This Row],[ยอดขาย]]</f>
        <v>27</v>
      </c>
      <c r="Q431" s="86" t="b">
        <f>WEEKDAY(MiniProject_Solution[[#This Row],[วันที่]],2)&gt;5</f>
        <v>0</v>
      </c>
    </row>
    <row r="432" spans="1:17">
      <c r="A432" t="s">
        <v>757</v>
      </c>
      <c r="B432" s="3">
        <v>43825</v>
      </c>
      <c r="C432" t="s">
        <v>79</v>
      </c>
      <c r="D432" t="s">
        <v>67</v>
      </c>
      <c r="E432" t="s">
        <v>76</v>
      </c>
      <c r="F432">
        <v>190</v>
      </c>
      <c r="G432">
        <v>1</v>
      </c>
      <c r="H432" t="s">
        <v>59</v>
      </c>
      <c r="I432">
        <f>MiniProject_Solution[[#This Row],[ราคาต่อชิ้น]]*MiniProject_Solution[[#This Row],[จำนวนชิ้น]]</f>
        <v>190</v>
      </c>
      <c r="J432" t="str">
        <f>IF(LEFT(VLOOKUP(MiniProject_Solution[[#This Row],[ผู้ขาย]],'Sales-Bio'!A:C,3,FALSE),3)="นาย","M","F")</f>
        <v>F</v>
      </c>
      <c r="K432" t="str">
        <f>VLOOKUP(TRIM(MiniProject_Solution[[#This Row],[ลูกค้า]]),'Customer-Country'!B:C,2,FALSE)</f>
        <v>ลาว</v>
      </c>
      <c r="L432">
        <f>VLOOKUP(MiniProject_Solution[[#This Row],[สินค้า]],'product cost'!A:B,2,FALSE)*MiniProject_Solution[[#This Row],[จำนวนชิ้น]]</f>
        <v>100</v>
      </c>
      <c r="M432">
        <f>MiniProject_Solution[[#This Row],[ยอดขาย]]-MiniProject_Solution[[#This Row],[ต้นทุน]]</f>
        <v>90</v>
      </c>
      <c r="N432">
        <f>MONTH(MiniProject_Solution[[#This Row],[วันที่]])</f>
        <v>12</v>
      </c>
      <c r="O432">
        <f>YEAR(MiniProject_Solution[[#This Row],[วันที่]])</f>
        <v>2019</v>
      </c>
      <c r="P432">
        <f>VLOOKUP(MiniProject_Solution[[#This Row],[ยอดขาย]],'Commission-solution'!$A$2:$C$6,3,TRUE)*MiniProject_Solution[[#This Row],[ยอดขาย]]</f>
        <v>0</v>
      </c>
      <c r="Q432" s="86" t="b">
        <f>WEEKDAY(MiniProject_Solution[[#This Row],[วันที่]],2)&gt;5</f>
        <v>0</v>
      </c>
    </row>
    <row r="433" spans="1:17">
      <c r="A433" t="s">
        <v>758</v>
      </c>
      <c r="B433" s="3">
        <v>43828</v>
      </c>
      <c r="C433" t="s">
        <v>72</v>
      </c>
      <c r="D433" t="s">
        <v>57</v>
      </c>
      <c r="E433" t="s">
        <v>14</v>
      </c>
      <c r="F433">
        <v>300</v>
      </c>
      <c r="G433">
        <v>1</v>
      </c>
      <c r="H433" t="s">
        <v>63</v>
      </c>
      <c r="I433">
        <f>MiniProject_Solution[[#This Row],[ราคาต่อชิ้น]]*MiniProject_Solution[[#This Row],[จำนวนชิ้น]]</f>
        <v>300</v>
      </c>
      <c r="J433" t="str">
        <f>IF(LEFT(VLOOKUP(MiniProject_Solution[[#This Row],[ผู้ขาย]],'Sales-Bio'!A:C,3,FALSE),3)="นาย","M","F")</f>
        <v>F</v>
      </c>
      <c r="K433" t="str">
        <f>VLOOKUP(TRIM(MiniProject_Solution[[#This Row],[ลูกค้า]]),'Customer-Country'!B:C,2,FALSE)</f>
        <v>เวียดนาม</v>
      </c>
      <c r="L433">
        <f>VLOOKUP(MiniProject_Solution[[#This Row],[สินค้า]],'product cost'!A:B,2,FALSE)*MiniProject_Solution[[#This Row],[จำนวนชิ้น]]</f>
        <v>150</v>
      </c>
      <c r="M433">
        <f>MiniProject_Solution[[#This Row],[ยอดขาย]]-MiniProject_Solution[[#This Row],[ต้นทุน]]</f>
        <v>150</v>
      </c>
      <c r="N433">
        <f>MONTH(MiniProject_Solution[[#This Row],[วันที่]])</f>
        <v>12</v>
      </c>
      <c r="O433">
        <f>YEAR(MiniProject_Solution[[#This Row],[วันที่]])</f>
        <v>2019</v>
      </c>
      <c r="P433">
        <f>VLOOKUP(MiniProject_Solution[[#This Row],[ยอดขาย]],'Commission-solution'!$A$2:$C$6,3,TRUE)*MiniProject_Solution[[#This Row],[ยอดขาย]]</f>
        <v>9</v>
      </c>
      <c r="Q433" s="86" t="b">
        <f>WEEKDAY(MiniProject_Solution[[#This Row],[วันที่]],2)&gt;5</f>
        <v>1</v>
      </c>
    </row>
    <row r="434" spans="1:17">
      <c r="A434" t="s">
        <v>759</v>
      </c>
      <c r="B434" s="3">
        <v>43829</v>
      </c>
      <c r="C434" t="s">
        <v>75</v>
      </c>
      <c r="D434" t="s">
        <v>67</v>
      </c>
      <c r="E434" t="s">
        <v>76</v>
      </c>
      <c r="F434">
        <v>190</v>
      </c>
      <c r="G434">
        <v>5</v>
      </c>
      <c r="H434" t="s">
        <v>63</v>
      </c>
      <c r="I434">
        <f>MiniProject_Solution[[#This Row],[ราคาต่อชิ้น]]*MiniProject_Solution[[#This Row],[จำนวนชิ้น]]</f>
        <v>950</v>
      </c>
      <c r="J434" t="str">
        <f>IF(LEFT(VLOOKUP(MiniProject_Solution[[#This Row],[ผู้ขาย]],'Sales-Bio'!A:C,3,FALSE),3)="นาย","M","F")</f>
        <v>F</v>
      </c>
      <c r="K434" t="str">
        <f>VLOOKUP(TRIM(MiniProject_Solution[[#This Row],[ลูกค้า]]),'Customer-Country'!B:C,2,FALSE)</f>
        <v>ไทย</v>
      </c>
      <c r="L434">
        <f>VLOOKUP(MiniProject_Solution[[#This Row],[สินค้า]],'product cost'!A:B,2,FALSE)*MiniProject_Solution[[#This Row],[จำนวนชิ้น]]</f>
        <v>500</v>
      </c>
      <c r="M434">
        <f>MiniProject_Solution[[#This Row],[ยอดขาย]]-MiniProject_Solution[[#This Row],[ต้นทุน]]</f>
        <v>450</v>
      </c>
      <c r="N434">
        <f>MONTH(MiniProject_Solution[[#This Row],[วันที่]])</f>
        <v>12</v>
      </c>
      <c r="O434">
        <f>YEAR(MiniProject_Solution[[#This Row],[วันที่]])</f>
        <v>2019</v>
      </c>
      <c r="P434">
        <f>VLOOKUP(MiniProject_Solution[[#This Row],[ยอดขาย]],'Commission-solution'!$A$2:$C$6,3,TRUE)*MiniProject_Solution[[#This Row],[ยอดขาย]]</f>
        <v>66.5</v>
      </c>
      <c r="Q434" s="86" t="b">
        <f>WEEKDAY(MiniProject_Solution[[#This Row],[วันที่]],2)&gt;5</f>
        <v>0</v>
      </c>
    </row>
    <row r="435" spans="1:17">
      <c r="A435" t="s">
        <v>760</v>
      </c>
      <c r="B435" s="3">
        <v>43830</v>
      </c>
      <c r="C435" t="s">
        <v>72</v>
      </c>
      <c r="D435" t="s">
        <v>57</v>
      </c>
      <c r="E435" t="s">
        <v>14</v>
      </c>
      <c r="F435">
        <v>250</v>
      </c>
      <c r="G435">
        <v>1</v>
      </c>
      <c r="H435" t="s">
        <v>59</v>
      </c>
      <c r="I435">
        <f>MiniProject_Solution[[#This Row],[ราคาต่อชิ้น]]*MiniProject_Solution[[#This Row],[จำนวนชิ้น]]</f>
        <v>250</v>
      </c>
      <c r="J435" t="str">
        <f>IF(LEFT(VLOOKUP(MiniProject_Solution[[#This Row],[ผู้ขาย]],'Sales-Bio'!A:C,3,FALSE),3)="นาย","M","F")</f>
        <v>F</v>
      </c>
      <c r="K435" t="str">
        <f>VLOOKUP(TRIM(MiniProject_Solution[[#This Row],[ลูกค้า]]),'Customer-Country'!B:C,2,FALSE)</f>
        <v>เวียดนาม</v>
      </c>
      <c r="L435">
        <f>VLOOKUP(MiniProject_Solution[[#This Row],[สินค้า]],'product cost'!A:B,2,FALSE)*MiniProject_Solution[[#This Row],[จำนวนชิ้น]]</f>
        <v>150</v>
      </c>
      <c r="M435">
        <f>MiniProject_Solution[[#This Row],[ยอดขาย]]-MiniProject_Solution[[#This Row],[ต้นทุน]]</f>
        <v>100</v>
      </c>
      <c r="N435">
        <f>MONTH(MiniProject_Solution[[#This Row],[วันที่]])</f>
        <v>12</v>
      </c>
      <c r="O435">
        <f>YEAR(MiniProject_Solution[[#This Row],[วันที่]])</f>
        <v>2019</v>
      </c>
      <c r="P435">
        <f>VLOOKUP(MiniProject_Solution[[#This Row],[ยอดขาย]],'Commission-solution'!$A$2:$C$6,3,TRUE)*MiniProject_Solution[[#This Row],[ยอดขาย]]</f>
        <v>7.5</v>
      </c>
      <c r="Q435" s="86" t="b">
        <f>WEEKDAY(MiniProject_Solution[[#This Row],[วันที่]],2)&gt;5</f>
        <v>0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F7B-5CE9-495D-B773-74D8BF66B4FE}">
  <sheetPr>
    <tabColor rgb="FFFFC000"/>
  </sheetPr>
  <dimension ref="A1:C6"/>
  <sheetViews>
    <sheetView zoomScale="160" zoomScaleNormal="160" workbookViewId="0">
      <selection activeCell="A7" sqref="A7"/>
    </sheetView>
  </sheetViews>
  <sheetFormatPr defaultRowHeight="14.5"/>
  <cols>
    <col min="2" max="2" width="26.7265625" customWidth="1"/>
    <col min="3" max="3" width="25.81640625" customWidth="1"/>
  </cols>
  <sheetData>
    <row r="1" spans="1:3">
      <c r="B1" s="23" t="s">
        <v>85</v>
      </c>
      <c r="C1" s="23" t="s">
        <v>86</v>
      </c>
    </row>
    <row r="2" spans="1:3">
      <c r="A2">
        <v>0</v>
      </c>
      <c r="B2" s="17" t="s">
        <v>787</v>
      </c>
      <c r="C2" s="16">
        <v>0</v>
      </c>
    </row>
    <row r="3" spans="1:3">
      <c r="A3">
        <v>200</v>
      </c>
      <c r="B3" s="17" t="s">
        <v>788</v>
      </c>
      <c r="C3" s="16">
        <v>0.03</v>
      </c>
    </row>
    <row r="4" spans="1:3">
      <c r="A4">
        <v>400</v>
      </c>
      <c r="B4" s="17" t="s">
        <v>789</v>
      </c>
      <c r="C4" s="16">
        <v>0.05</v>
      </c>
    </row>
    <row r="5" spans="1:3">
      <c r="A5">
        <v>700</v>
      </c>
      <c r="B5" s="17" t="s">
        <v>790</v>
      </c>
      <c r="C5" s="16">
        <v>7.0000000000000007E-2</v>
      </c>
    </row>
    <row r="6" spans="1:3">
      <c r="A6">
        <v>1000</v>
      </c>
      <c r="B6" s="17" t="s">
        <v>786</v>
      </c>
      <c r="C6" s="16">
        <v>0.1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CBB9-8355-4F44-BE42-15761A484323}">
  <dimension ref="A1:H14"/>
  <sheetViews>
    <sheetView zoomScale="130" zoomScaleNormal="130" workbookViewId="0">
      <selection activeCell="I7" sqref="I7"/>
    </sheetView>
  </sheetViews>
  <sheetFormatPr defaultRowHeight="14.5"/>
  <cols>
    <col min="1" max="1" width="11" customWidth="1"/>
    <col min="2" max="2" width="9.08984375" customWidth="1"/>
  </cols>
  <sheetData>
    <row r="1" spans="1:8">
      <c r="A1" s="2" t="s">
        <v>1323</v>
      </c>
    </row>
    <row r="3" spans="1:8">
      <c r="A3" t="s">
        <v>12</v>
      </c>
      <c r="B3" t="s">
        <v>1322</v>
      </c>
      <c r="C3" t="s">
        <v>197</v>
      </c>
      <c r="D3" s="99" t="s">
        <v>198</v>
      </c>
      <c r="E3" s="99" t="s">
        <v>199</v>
      </c>
      <c r="F3" s="99" t="s">
        <v>200</v>
      </c>
      <c r="G3" s="99" t="s">
        <v>201</v>
      </c>
      <c r="H3" s="99" t="s">
        <v>202</v>
      </c>
    </row>
    <row r="4" spans="1:8">
      <c r="A4" t="s">
        <v>58</v>
      </c>
      <c r="B4" t="s">
        <v>18</v>
      </c>
      <c r="C4">
        <v>190</v>
      </c>
      <c r="D4" s="99">
        <v>122</v>
      </c>
      <c r="E4" s="99">
        <v>103</v>
      </c>
      <c r="F4" s="99">
        <v>160</v>
      </c>
      <c r="G4" s="99">
        <v>250</v>
      </c>
      <c r="H4" s="99">
        <v>145</v>
      </c>
    </row>
    <row r="5" spans="1:8">
      <c r="B5" t="s">
        <v>19</v>
      </c>
      <c r="C5" s="99">
        <v>220</v>
      </c>
      <c r="D5" s="99">
        <v>120</v>
      </c>
      <c r="E5" s="99">
        <v>109</v>
      </c>
      <c r="F5" s="99">
        <v>211</v>
      </c>
      <c r="G5" s="99">
        <v>249</v>
      </c>
      <c r="H5" s="99">
        <v>210</v>
      </c>
    </row>
    <row r="6" spans="1:8" s="99" customFormat="1">
      <c r="B6" s="99" t="s">
        <v>22</v>
      </c>
      <c r="C6" s="99">
        <v>286</v>
      </c>
      <c r="D6" s="99">
        <v>101</v>
      </c>
      <c r="E6" s="99">
        <v>253</v>
      </c>
      <c r="F6" s="99">
        <v>283</v>
      </c>
      <c r="G6" s="99">
        <v>202</v>
      </c>
      <c r="H6" s="99">
        <v>179</v>
      </c>
    </row>
    <row r="7" spans="1:8">
      <c r="A7" t="s">
        <v>14</v>
      </c>
      <c r="B7" t="s">
        <v>18</v>
      </c>
      <c r="C7" s="99">
        <v>2648</v>
      </c>
      <c r="D7" s="99">
        <v>2041</v>
      </c>
      <c r="E7" s="99">
        <v>1815</v>
      </c>
      <c r="F7" s="99">
        <v>2027</v>
      </c>
      <c r="G7" s="99">
        <v>2712</v>
      </c>
      <c r="H7" s="99">
        <v>1520</v>
      </c>
    </row>
    <row r="8" spans="1:8" s="99" customFormat="1">
      <c r="B8" s="99" t="s">
        <v>19</v>
      </c>
      <c r="C8" s="99">
        <v>2340</v>
      </c>
      <c r="D8" s="99">
        <v>1545</v>
      </c>
      <c r="E8" s="99">
        <v>1167</v>
      </c>
      <c r="F8" s="99">
        <v>2305</v>
      </c>
      <c r="G8" s="99">
        <v>2788</v>
      </c>
      <c r="H8" s="99">
        <v>2612</v>
      </c>
    </row>
    <row r="9" spans="1:8">
      <c r="B9" t="s">
        <v>20</v>
      </c>
      <c r="C9" s="99">
        <v>2845</v>
      </c>
      <c r="D9" s="99">
        <v>1575</v>
      </c>
      <c r="E9" s="99">
        <v>1156</v>
      </c>
      <c r="F9" s="99">
        <v>2859</v>
      </c>
      <c r="G9" s="99">
        <v>2022</v>
      </c>
      <c r="H9" s="99">
        <v>2460</v>
      </c>
    </row>
    <row r="10" spans="1:8">
      <c r="A10" t="s">
        <v>76</v>
      </c>
      <c r="B10" t="s">
        <v>19</v>
      </c>
      <c r="C10" s="99">
        <v>52</v>
      </c>
      <c r="D10" s="99">
        <v>50</v>
      </c>
      <c r="E10" s="99">
        <v>56</v>
      </c>
      <c r="F10" s="99">
        <v>50</v>
      </c>
      <c r="G10" s="99">
        <v>53</v>
      </c>
      <c r="H10" s="99">
        <v>58</v>
      </c>
    </row>
    <row r="11" spans="1:8">
      <c r="B11" t="s">
        <v>20</v>
      </c>
      <c r="C11" s="99">
        <v>57</v>
      </c>
      <c r="D11" s="99">
        <v>56</v>
      </c>
      <c r="E11" s="99">
        <v>57</v>
      </c>
      <c r="F11" s="99">
        <v>56</v>
      </c>
      <c r="G11" s="99">
        <v>57</v>
      </c>
      <c r="H11" s="99">
        <v>54</v>
      </c>
    </row>
    <row r="12" spans="1:8" s="99" customFormat="1">
      <c r="B12" s="99" t="s">
        <v>1075</v>
      </c>
      <c r="C12" s="99">
        <v>52</v>
      </c>
      <c r="D12" s="99">
        <v>51</v>
      </c>
      <c r="E12" s="99">
        <v>58</v>
      </c>
      <c r="F12" s="99">
        <v>50</v>
      </c>
      <c r="G12" s="99">
        <v>55</v>
      </c>
      <c r="H12" s="99">
        <v>59</v>
      </c>
    </row>
    <row r="13" spans="1:8">
      <c r="A13" t="s">
        <v>62</v>
      </c>
      <c r="B13" t="s">
        <v>21</v>
      </c>
      <c r="C13" s="99">
        <v>689</v>
      </c>
      <c r="D13" s="99">
        <v>715</v>
      </c>
      <c r="E13" s="99">
        <v>641</v>
      </c>
      <c r="F13" s="99">
        <v>637</v>
      </c>
      <c r="G13" s="99">
        <v>685</v>
      </c>
      <c r="H13" s="99">
        <v>637</v>
      </c>
    </row>
    <row r="14" spans="1:8">
      <c r="B14" t="s">
        <v>22</v>
      </c>
      <c r="C14" s="99">
        <v>718</v>
      </c>
      <c r="D14" s="99">
        <v>628</v>
      </c>
      <c r="E14" s="99">
        <v>676</v>
      </c>
      <c r="F14" s="99">
        <v>644</v>
      </c>
      <c r="G14" s="99">
        <v>638</v>
      </c>
      <c r="H14" s="99">
        <v>640</v>
      </c>
    </row>
  </sheetData>
  <phoneticPr fontId="25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7396-7D73-4E72-ADEF-CA2B8D1380A1}">
  <dimension ref="A1:E19"/>
  <sheetViews>
    <sheetView workbookViewId="0">
      <selection activeCell="E7" sqref="E7"/>
    </sheetView>
  </sheetViews>
  <sheetFormatPr defaultRowHeight="14.5"/>
  <sheetData>
    <row r="1" spans="1:5">
      <c r="A1" s="2" t="s">
        <v>891</v>
      </c>
    </row>
    <row r="3" spans="1:5">
      <c r="A3" s="87" t="s">
        <v>761</v>
      </c>
      <c r="B3" s="87" t="s">
        <v>50</v>
      </c>
      <c r="C3" s="87" t="s">
        <v>51</v>
      </c>
      <c r="D3" s="87" t="s">
        <v>52</v>
      </c>
      <c r="E3" s="87" t="s">
        <v>12</v>
      </c>
    </row>
    <row r="4" spans="1:5">
      <c r="A4" s="88" t="s">
        <v>327</v>
      </c>
      <c r="B4" s="89">
        <v>43101</v>
      </c>
      <c r="C4" s="88" t="s">
        <v>71</v>
      </c>
      <c r="D4" s="88" t="s">
        <v>61</v>
      </c>
      <c r="E4" s="88" t="s">
        <v>62</v>
      </c>
    </row>
    <row r="5" spans="1:5">
      <c r="A5" s="90" t="s">
        <v>328</v>
      </c>
      <c r="B5" s="91">
        <v>43101</v>
      </c>
      <c r="C5" s="90" t="s">
        <v>66</v>
      </c>
      <c r="D5" s="90" t="s">
        <v>61</v>
      </c>
      <c r="E5" s="90" t="s">
        <v>76</v>
      </c>
    </row>
    <row r="6" spans="1:5">
      <c r="A6" s="88" t="s">
        <v>329</v>
      </c>
      <c r="B6" s="89">
        <v>43102</v>
      </c>
      <c r="C6" s="88" t="s">
        <v>56</v>
      </c>
      <c r="D6" s="88" t="s">
        <v>57</v>
      </c>
      <c r="E6" s="88" t="s">
        <v>58</v>
      </c>
    </row>
    <row r="7" spans="1:5">
      <c r="A7" s="90" t="s">
        <v>330</v>
      </c>
      <c r="B7" s="91">
        <v>43104</v>
      </c>
      <c r="C7" s="90" t="s">
        <v>64</v>
      </c>
      <c r="D7" s="90" t="s">
        <v>61</v>
      </c>
      <c r="E7" s="90" t="s">
        <v>62</v>
      </c>
    </row>
    <row r="8" spans="1:5">
      <c r="A8" s="88" t="s">
        <v>331</v>
      </c>
      <c r="B8" s="89">
        <v>43104</v>
      </c>
      <c r="C8" s="88" t="s">
        <v>72</v>
      </c>
      <c r="D8" s="88" t="s">
        <v>67</v>
      </c>
      <c r="E8" s="88" t="s">
        <v>14</v>
      </c>
    </row>
    <row r="9" spans="1:5">
      <c r="A9" s="90" t="s">
        <v>332</v>
      </c>
      <c r="B9" s="91">
        <v>43104</v>
      </c>
      <c r="C9" s="90" t="s">
        <v>64</v>
      </c>
      <c r="D9" s="90" t="s">
        <v>57</v>
      </c>
      <c r="E9" s="90" t="s">
        <v>62</v>
      </c>
    </row>
    <row r="10" spans="1:5">
      <c r="A10" s="92" t="s">
        <v>333</v>
      </c>
      <c r="B10" s="93">
        <v>43104</v>
      </c>
      <c r="C10" s="92" t="s">
        <v>56</v>
      </c>
      <c r="D10" s="92" t="s">
        <v>57</v>
      </c>
      <c r="E10" s="92" t="s">
        <v>76</v>
      </c>
    </row>
    <row r="13" spans="1:5">
      <c r="A13" s="2" t="s">
        <v>892</v>
      </c>
    </row>
    <row r="15" spans="1:5">
      <c r="A15" s="94" t="s">
        <v>50</v>
      </c>
      <c r="B15" s="95" t="s">
        <v>761</v>
      </c>
      <c r="C15" s="94" t="s">
        <v>51</v>
      </c>
      <c r="D15" s="94" t="s">
        <v>52</v>
      </c>
      <c r="E15" s="77" t="s">
        <v>893</v>
      </c>
    </row>
    <row r="16" spans="1:5">
      <c r="A16" s="91">
        <v>43104</v>
      </c>
      <c r="B16" s="96" t="s">
        <v>332</v>
      </c>
      <c r="C16" s="90" t="s">
        <v>64</v>
      </c>
      <c r="D16" s="90" t="s">
        <v>57</v>
      </c>
      <c r="E16" t="s">
        <v>894</v>
      </c>
    </row>
    <row r="17" spans="1:5">
      <c r="A17" s="89">
        <v>43104</v>
      </c>
      <c r="B17" s="97" t="s">
        <v>333</v>
      </c>
      <c r="C17" s="88" t="s">
        <v>56</v>
      </c>
      <c r="D17" s="88" t="s">
        <v>57</v>
      </c>
      <c r="E17" s="98" t="s">
        <v>895</v>
      </c>
    </row>
    <row r="18" spans="1:5">
      <c r="A18" s="91">
        <v>43105</v>
      </c>
      <c r="B18" s="96" t="s">
        <v>334</v>
      </c>
      <c r="C18" s="90" t="s">
        <v>75</v>
      </c>
      <c r="D18" s="90" t="s">
        <v>67</v>
      </c>
    </row>
    <row r="19" spans="1:5">
      <c r="A19" s="89">
        <v>43106</v>
      </c>
      <c r="B19" s="97" t="s">
        <v>335</v>
      </c>
      <c r="C19" s="88" t="s">
        <v>56</v>
      </c>
      <c r="D19" s="88" t="s">
        <v>67</v>
      </c>
      <c r="E19" s="98" t="s">
        <v>896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3F57-70CE-4F95-B052-F6C87DE6A88B}">
  <dimension ref="B1:G8"/>
  <sheetViews>
    <sheetView zoomScale="150" zoomScaleNormal="150" workbookViewId="0">
      <selection activeCell="F9" sqref="F9"/>
    </sheetView>
  </sheetViews>
  <sheetFormatPr defaultRowHeight="14.5"/>
  <cols>
    <col min="1" max="1" width="8.7265625" style="99"/>
    <col min="2" max="2" width="12.26953125" style="99" customWidth="1"/>
    <col min="3" max="6" width="11" style="99" bestFit="1" customWidth="1"/>
    <col min="7" max="7" width="22.81640625" style="99" bestFit="1" customWidth="1"/>
    <col min="8" max="8" width="16" style="99" bestFit="1" customWidth="1"/>
    <col min="9" max="16384" width="8.7265625" style="99"/>
  </cols>
  <sheetData>
    <row r="1" spans="2:7">
      <c r="B1" s="22" t="s">
        <v>185</v>
      </c>
      <c r="C1" s="45" t="s">
        <v>181</v>
      </c>
      <c r="D1" s="45" t="s">
        <v>182</v>
      </c>
      <c r="E1" s="45" t="s">
        <v>183</v>
      </c>
      <c r="F1" s="45" t="s">
        <v>184</v>
      </c>
      <c r="G1" s="35" t="s">
        <v>1086</v>
      </c>
    </row>
    <row r="2" spans="2:7">
      <c r="B2" s="99" t="s">
        <v>186</v>
      </c>
      <c r="C2" s="3"/>
      <c r="D2" s="3">
        <v>42962</v>
      </c>
      <c r="E2" s="3"/>
      <c r="F2" s="3">
        <f>D2+3</f>
        <v>42965</v>
      </c>
      <c r="G2" s="3"/>
    </row>
    <row r="3" spans="2:7">
      <c r="B3" s="99" t="s">
        <v>187</v>
      </c>
      <c r="C3" s="3">
        <v>42877</v>
      </c>
      <c r="D3" s="3">
        <v>42891</v>
      </c>
      <c r="E3" s="3"/>
      <c r="F3" s="3"/>
      <c r="G3" s="3"/>
    </row>
    <row r="4" spans="2:7">
      <c r="B4" s="99" t="s">
        <v>188</v>
      </c>
      <c r="C4" s="3"/>
      <c r="D4" s="3"/>
      <c r="E4" s="3">
        <v>42771</v>
      </c>
      <c r="F4" s="3"/>
      <c r="G4" s="3"/>
    </row>
    <row r="5" spans="2:7">
      <c r="B5" s="99" t="s">
        <v>189</v>
      </c>
      <c r="C5" s="3"/>
      <c r="D5" s="3"/>
      <c r="E5" s="3"/>
      <c r="F5" s="3">
        <v>42850</v>
      </c>
      <c r="G5" s="3"/>
    </row>
    <row r="6" spans="2:7">
      <c r="B6" s="99" t="s">
        <v>190</v>
      </c>
      <c r="C6" s="3">
        <v>42889</v>
      </c>
      <c r="D6" s="3"/>
      <c r="E6" s="3">
        <v>42924</v>
      </c>
      <c r="F6" s="3"/>
      <c r="G6" s="3"/>
    </row>
    <row r="7" spans="2:7">
      <c r="B7" s="99" t="s">
        <v>191</v>
      </c>
      <c r="C7" s="3"/>
      <c r="D7" s="3"/>
      <c r="E7" s="3"/>
      <c r="F7" s="3"/>
      <c r="G7" s="3"/>
    </row>
    <row r="8" spans="2:7">
      <c r="B8" s="99" t="s">
        <v>192</v>
      </c>
      <c r="C8" s="3"/>
      <c r="D8" s="3">
        <v>42767</v>
      </c>
      <c r="E8" s="3">
        <v>42774</v>
      </c>
      <c r="F8" s="3"/>
      <c r="G8" s="3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F03D-D055-433C-8C97-594D99B0A4D1}">
  <dimension ref="B1:G8"/>
  <sheetViews>
    <sheetView zoomScale="150" zoomScaleNormal="150" workbookViewId="0">
      <selection activeCell="D10" sqref="D10"/>
    </sheetView>
  </sheetViews>
  <sheetFormatPr defaultRowHeight="14.5"/>
  <cols>
    <col min="1" max="1" width="8.7265625" style="99"/>
    <col min="2" max="2" width="18.7265625" style="99" bestFit="1" customWidth="1"/>
    <col min="3" max="6" width="9.81640625" style="99" customWidth="1"/>
    <col min="7" max="7" width="23.6328125" style="99" customWidth="1"/>
    <col min="8" max="8" width="16" style="99" bestFit="1" customWidth="1"/>
    <col min="9" max="16384" width="8.7265625" style="99"/>
  </cols>
  <sheetData>
    <row r="1" spans="2:7" ht="26">
      <c r="B1" s="22" t="s">
        <v>166</v>
      </c>
      <c r="C1" s="45" t="s">
        <v>18</v>
      </c>
      <c r="D1" s="45" t="s">
        <v>19</v>
      </c>
      <c r="E1" s="45" t="s">
        <v>20</v>
      </c>
      <c r="F1" s="45" t="s">
        <v>21</v>
      </c>
      <c r="G1" s="106" t="s">
        <v>1085</v>
      </c>
    </row>
    <row r="2" spans="2:7">
      <c r="B2" s="99" t="s">
        <v>173</v>
      </c>
      <c r="F2" s="99" t="s">
        <v>174</v>
      </c>
    </row>
    <row r="3" spans="2:7">
      <c r="B3" s="99" t="s">
        <v>175</v>
      </c>
      <c r="D3" s="99" t="s">
        <v>174</v>
      </c>
    </row>
    <row r="4" spans="2:7">
      <c r="B4" s="99" t="s">
        <v>176</v>
      </c>
      <c r="E4" s="99" t="s">
        <v>174</v>
      </c>
    </row>
    <row r="5" spans="2:7">
      <c r="B5" s="99" t="s">
        <v>177</v>
      </c>
      <c r="C5" s="99" t="s">
        <v>174</v>
      </c>
    </row>
    <row r="6" spans="2:7">
      <c r="B6" s="99" t="s">
        <v>178</v>
      </c>
      <c r="C6" s="99" t="s">
        <v>174</v>
      </c>
    </row>
    <row r="7" spans="2:7">
      <c r="B7" s="99" t="s">
        <v>179</v>
      </c>
      <c r="E7" s="99" t="s">
        <v>174</v>
      </c>
    </row>
    <row r="8" spans="2:7">
      <c r="B8" s="99" t="s">
        <v>180</v>
      </c>
      <c r="F8" s="99" t="s">
        <v>174</v>
      </c>
    </row>
  </sheetData>
  <autoFilter ref="B1:G8" xr:uid="{00000000-0009-0000-0000-000031000000}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B1355-408D-4E65-8FFF-A3080B3FF02B}">
  <dimension ref="A1:G6"/>
  <sheetViews>
    <sheetView zoomScale="160" zoomScaleNormal="160" workbookViewId="0">
      <selection activeCell="D10" sqref="D10"/>
    </sheetView>
  </sheetViews>
  <sheetFormatPr defaultRowHeight="14.5"/>
  <cols>
    <col min="1" max="1" width="7.26953125" style="99" bestFit="1" customWidth="1"/>
    <col min="2" max="3" width="11" style="99" bestFit="1" customWidth="1"/>
    <col min="4" max="4" width="11.453125" style="99" bestFit="1" customWidth="1"/>
    <col min="5" max="5" width="15.1796875" style="99" bestFit="1" customWidth="1"/>
    <col min="6" max="6" width="12.453125" style="99" bestFit="1" customWidth="1"/>
    <col min="7" max="7" width="18.7265625" style="99" bestFit="1" customWidth="1"/>
    <col min="8" max="16384" width="8.7265625" style="99"/>
  </cols>
  <sheetData>
    <row r="1" spans="1:7">
      <c r="A1" s="2" t="s">
        <v>166</v>
      </c>
      <c r="B1" s="2" t="s">
        <v>167</v>
      </c>
      <c r="C1" s="2" t="s">
        <v>168</v>
      </c>
      <c r="D1" s="2" t="s">
        <v>169</v>
      </c>
      <c r="E1" s="82" t="s">
        <v>170</v>
      </c>
      <c r="F1" s="82" t="s">
        <v>171</v>
      </c>
      <c r="G1" s="82" t="s">
        <v>172</v>
      </c>
    </row>
    <row r="2" spans="1:7">
      <c r="A2" s="99" t="s">
        <v>18</v>
      </c>
      <c r="B2" s="3">
        <v>43617</v>
      </c>
      <c r="C2" s="3">
        <v>43656</v>
      </c>
      <c r="D2" s="3">
        <v>43661</v>
      </c>
      <c r="E2" s="19"/>
      <c r="F2" s="19"/>
      <c r="G2" s="19"/>
    </row>
    <row r="3" spans="1:7">
      <c r="A3" s="99" t="s">
        <v>19</v>
      </c>
      <c r="B3" s="3">
        <v>43499</v>
      </c>
      <c r="C3" s="3">
        <v>43587</v>
      </c>
      <c r="D3" s="3">
        <v>43585</v>
      </c>
      <c r="E3" s="19"/>
      <c r="F3" s="19"/>
      <c r="G3" s="19"/>
    </row>
    <row r="4" spans="1:7">
      <c r="A4" s="99" t="s">
        <v>20</v>
      </c>
      <c r="B4" s="3">
        <v>43490</v>
      </c>
      <c r="C4" s="3">
        <v>43497</v>
      </c>
      <c r="E4" s="19"/>
      <c r="F4" s="19"/>
      <c r="G4" s="19"/>
    </row>
    <row r="5" spans="1:7">
      <c r="A5" s="99" t="s">
        <v>21</v>
      </c>
      <c r="B5" s="3">
        <v>43497</v>
      </c>
      <c r="C5" s="3">
        <v>43565</v>
      </c>
      <c r="E5" s="19"/>
      <c r="F5" s="19"/>
      <c r="G5" s="19"/>
    </row>
    <row r="6" spans="1:7">
      <c r="A6" s="99" t="s">
        <v>22</v>
      </c>
      <c r="B6" s="3">
        <v>43591</v>
      </c>
      <c r="C6" s="3">
        <v>43654</v>
      </c>
      <c r="D6" s="3">
        <v>43687</v>
      </c>
      <c r="E6" s="19"/>
      <c r="F6" s="19"/>
      <c r="G6" s="19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19EC-8723-479E-8047-2B0F11EA23DA}">
  <dimension ref="A1:H16"/>
  <sheetViews>
    <sheetView workbookViewId="0">
      <selection activeCell="D10" sqref="D10"/>
    </sheetView>
  </sheetViews>
  <sheetFormatPr defaultRowHeight="14.5"/>
  <cols>
    <col min="1" max="16384" width="8.7265625" style="99"/>
  </cols>
  <sheetData>
    <row r="1" spans="1:8">
      <c r="A1" s="2" t="s">
        <v>1072</v>
      </c>
      <c r="F1" s="2" t="s">
        <v>1073</v>
      </c>
    </row>
    <row r="3" spans="1:8">
      <c r="B3" s="2" t="s">
        <v>34</v>
      </c>
      <c r="C3" s="2" t="s">
        <v>48</v>
      </c>
      <c r="G3" s="2" t="s">
        <v>34</v>
      </c>
      <c r="H3" s="2" t="s">
        <v>48</v>
      </c>
    </row>
    <row r="4" spans="1:8">
      <c r="B4" s="99" t="s">
        <v>18</v>
      </c>
      <c r="C4" s="99">
        <v>78</v>
      </c>
      <c r="G4" s="99" t="s">
        <v>19</v>
      </c>
      <c r="H4" s="99">
        <v>94</v>
      </c>
    </row>
    <row r="5" spans="1:8">
      <c r="B5" s="99" t="s">
        <v>19</v>
      </c>
      <c r="C5" s="99">
        <v>86</v>
      </c>
      <c r="G5" s="99" t="s">
        <v>20</v>
      </c>
      <c r="H5" s="99">
        <v>71</v>
      </c>
    </row>
    <row r="6" spans="1:8">
      <c r="B6" s="99" t="s">
        <v>21</v>
      </c>
      <c r="C6" s="99">
        <v>57</v>
      </c>
      <c r="G6" s="99" t="s">
        <v>22</v>
      </c>
      <c r="H6" s="99">
        <v>88</v>
      </c>
    </row>
    <row r="7" spans="1:8">
      <c r="B7" s="99" t="s">
        <v>22</v>
      </c>
      <c r="C7" s="99">
        <v>67</v>
      </c>
      <c r="G7" s="99" t="s">
        <v>1074</v>
      </c>
      <c r="H7" s="99">
        <v>85</v>
      </c>
    </row>
    <row r="8" spans="1:8">
      <c r="B8" s="99" t="s">
        <v>1075</v>
      </c>
      <c r="C8" s="99">
        <v>58</v>
      </c>
      <c r="G8" s="99" t="s">
        <v>1076</v>
      </c>
      <c r="H8" s="99">
        <v>84</v>
      </c>
    </row>
    <row r="9" spans="1:8">
      <c r="B9" s="99" t="s">
        <v>1077</v>
      </c>
      <c r="C9" s="99">
        <v>77</v>
      </c>
      <c r="G9" s="99" t="s">
        <v>1078</v>
      </c>
      <c r="H9" s="99">
        <v>77</v>
      </c>
    </row>
    <row r="10" spans="1:8">
      <c r="B10" s="99" t="s">
        <v>1076</v>
      </c>
      <c r="C10" s="99">
        <v>76</v>
      </c>
      <c r="G10" s="99" t="s">
        <v>1079</v>
      </c>
      <c r="H10" s="99">
        <v>91</v>
      </c>
    </row>
    <row r="11" spans="1:8">
      <c r="B11" s="99" t="s">
        <v>1080</v>
      </c>
      <c r="C11" s="99">
        <v>98</v>
      </c>
      <c r="G11" s="99" t="s">
        <v>1081</v>
      </c>
      <c r="H11" s="99">
        <v>72</v>
      </c>
    </row>
    <row r="14" spans="1:8" ht="21">
      <c r="A14" s="107" t="s">
        <v>1083</v>
      </c>
      <c r="B14" s="12"/>
      <c r="C14" s="12"/>
      <c r="D14" s="12"/>
      <c r="E14" s="12"/>
      <c r="F14" s="12"/>
    </row>
    <row r="15" spans="1:8">
      <c r="B15" s="99" t="s">
        <v>1082</v>
      </c>
    </row>
    <row r="16" spans="1:8">
      <c r="B16" s="99" t="s">
        <v>1084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883D-2409-4FE7-9636-B59BBED4A789}">
  <dimension ref="A1:L23"/>
  <sheetViews>
    <sheetView showGridLines="0" zoomScale="90" zoomScaleNormal="90" workbookViewId="0">
      <selection activeCell="D10" sqref="D10"/>
    </sheetView>
  </sheetViews>
  <sheetFormatPr defaultRowHeight="14.5"/>
  <cols>
    <col min="1" max="1" width="8.7265625" style="108"/>
    <col min="2" max="2" width="18.26953125" style="108" bestFit="1" customWidth="1"/>
    <col min="3" max="3" width="8.7265625" style="108"/>
    <col min="4" max="4" width="18.54296875" style="108" customWidth="1"/>
    <col min="5" max="5" width="18.26953125" style="108" bestFit="1" customWidth="1"/>
    <col min="6" max="16384" width="8.7265625" style="108"/>
  </cols>
  <sheetData>
    <row r="1" spans="4:7">
      <c r="G1" s="108" t="s">
        <v>1087</v>
      </c>
    </row>
    <row r="4" spans="4:7">
      <c r="D4" s="108" t="s">
        <v>1087</v>
      </c>
    </row>
    <row r="8" spans="4:7">
      <c r="G8" s="108" t="s">
        <v>1075</v>
      </c>
    </row>
    <row r="11" spans="4:7">
      <c r="G11" s="108" t="s">
        <v>1087</v>
      </c>
    </row>
    <row r="15" spans="4:7">
      <c r="D15" s="108" t="s">
        <v>1075</v>
      </c>
    </row>
    <row r="18" spans="1:12">
      <c r="G18" s="108" t="s">
        <v>1075</v>
      </c>
    </row>
    <row r="21" spans="1:12" ht="18.5">
      <c r="A21" s="109" t="s">
        <v>267</v>
      </c>
      <c r="B21" s="110" t="s">
        <v>127</v>
      </c>
      <c r="C21" s="109"/>
      <c r="D21" s="111" t="s">
        <v>1088</v>
      </c>
      <c r="E21" s="112"/>
      <c r="F21" s="99"/>
      <c r="G21" s="99"/>
      <c r="H21" s="99"/>
      <c r="I21" s="99"/>
      <c r="J21" s="99"/>
      <c r="K21" s="99"/>
      <c r="L21" s="99"/>
    </row>
    <row r="22" spans="1:12" ht="18.5">
      <c r="A22" s="109" t="s">
        <v>268</v>
      </c>
      <c r="B22" s="110">
        <v>175</v>
      </c>
      <c r="C22" s="109"/>
      <c r="D22" s="99"/>
      <c r="E22" s="99"/>
      <c r="F22" s="99"/>
      <c r="G22" s="99"/>
      <c r="H22" s="99"/>
      <c r="I22" s="99"/>
      <c r="J22" s="99"/>
      <c r="K22" s="99"/>
      <c r="L22" s="99"/>
    </row>
    <row r="23" spans="1:12" ht="18.5">
      <c r="A23" s="109"/>
      <c r="B23" s="109"/>
      <c r="C23" s="109"/>
      <c r="D23" s="99"/>
      <c r="E23" s="99"/>
      <c r="F23" s="99"/>
      <c r="G23" s="99"/>
      <c r="H23" s="99"/>
      <c r="I23" s="99"/>
      <c r="J23" s="99"/>
      <c r="K23" s="99"/>
      <c r="L23" s="99"/>
    </row>
  </sheetData>
  <dataValidations count="1">
    <dataValidation type="list" allowBlank="1" showInputMessage="1" showErrorMessage="1" sqref="B21" xr:uid="{C5F7947F-48F5-4DFA-9CE4-4EDD16AFA09C}">
      <formula1>"ชาย,หญิง"</formula1>
    </dataValidation>
  </dataValidation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4F9-172B-4745-B06D-B96E7955218A}">
  <dimension ref="A1:F15"/>
  <sheetViews>
    <sheetView zoomScale="120" zoomScaleNormal="120" workbookViewId="0">
      <selection activeCell="D10" sqref="D10"/>
    </sheetView>
  </sheetViews>
  <sheetFormatPr defaultRowHeight="14.5"/>
  <cols>
    <col min="1" max="1" width="8.7265625" style="99"/>
    <col min="2" max="2" width="32.81640625" style="99" bestFit="1" customWidth="1"/>
    <col min="3" max="5" width="8.7265625" style="99"/>
    <col min="6" max="6" width="47.90625" style="99" bestFit="1" customWidth="1"/>
    <col min="7" max="7" width="8.7265625" style="99"/>
    <col min="8" max="8" width="6.6328125" style="99" bestFit="1" customWidth="1"/>
    <col min="9" max="9" width="8.7265625" style="99"/>
    <col min="10" max="10" width="66.26953125" style="99" bestFit="1" customWidth="1"/>
    <col min="11" max="16384" width="8.7265625" style="99"/>
  </cols>
  <sheetData>
    <row r="1" spans="1:6">
      <c r="A1" s="2" t="s">
        <v>761</v>
      </c>
      <c r="B1" s="35" t="s">
        <v>1068</v>
      </c>
      <c r="D1" s="2" t="s">
        <v>52</v>
      </c>
      <c r="E1" s="2" t="s">
        <v>12</v>
      </c>
      <c r="F1" s="35" t="s">
        <v>1069</v>
      </c>
    </row>
    <row r="2" spans="1:6">
      <c r="A2" s="99" t="s">
        <v>341</v>
      </c>
      <c r="D2" s="99" t="s">
        <v>61</v>
      </c>
      <c r="E2" s="99" t="s">
        <v>20</v>
      </c>
    </row>
    <row r="3" spans="1:6">
      <c r="A3" s="99" t="s">
        <v>342</v>
      </c>
      <c r="D3" s="99" t="s">
        <v>67</v>
      </c>
      <c r="E3" s="99" t="s">
        <v>18</v>
      </c>
    </row>
    <row r="4" spans="1:6">
      <c r="A4" s="99" t="s">
        <v>344</v>
      </c>
      <c r="D4" s="99" t="s">
        <v>57</v>
      </c>
      <c r="E4" s="99" t="s">
        <v>19</v>
      </c>
    </row>
    <row r="5" spans="1:6">
      <c r="A5" s="99" t="s">
        <v>345</v>
      </c>
      <c r="D5" s="99" t="s">
        <v>67</v>
      </c>
      <c r="E5" s="99" t="s">
        <v>19</v>
      </c>
    </row>
    <row r="6" spans="1:6">
      <c r="A6" s="99" t="s">
        <v>353</v>
      </c>
      <c r="D6" s="99" t="s">
        <v>57</v>
      </c>
      <c r="E6" s="99" t="s">
        <v>20</v>
      </c>
    </row>
    <row r="7" spans="1:6">
      <c r="A7" s="99" t="s">
        <v>347</v>
      </c>
      <c r="D7" s="99" t="s">
        <v>61</v>
      </c>
      <c r="E7" s="99" t="s">
        <v>19</v>
      </c>
    </row>
    <row r="8" spans="1:6">
      <c r="A8" s="99" t="s">
        <v>348</v>
      </c>
      <c r="D8" s="99" t="s">
        <v>69</v>
      </c>
      <c r="E8" s="99" t="s">
        <v>20</v>
      </c>
    </row>
    <row r="9" spans="1:6">
      <c r="A9" s="99" t="s">
        <v>349</v>
      </c>
      <c r="D9" s="99" t="s">
        <v>69</v>
      </c>
      <c r="E9" s="99" t="s">
        <v>21</v>
      </c>
    </row>
    <row r="10" spans="1:6">
      <c r="A10" s="99" t="s">
        <v>350</v>
      </c>
      <c r="D10" s="99" t="s">
        <v>69</v>
      </c>
      <c r="E10" s="99" t="s">
        <v>19</v>
      </c>
    </row>
    <row r="11" spans="1:6">
      <c r="A11" s="99" t="s">
        <v>345</v>
      </c>
      <c r="D11" s="99" t="s">
        <v>57</v>
      </c>
      <c r="E11" s="99" t="s">
        <v>18</v>
      </c>
    </row>
    <row r="12" spans="1:6">
      <c r="A12" s="99" t="s">
        <v>352</v>
      </c>
      <c r="D12" s="99" t="s">
        <v>69</v>
      </c>
      <c r="E12" s="99" t="s">
        <v>21</v>
      </c>
    </row>
    <row r="13" spans="1:6">
      <c r="A13" s="99" t="s">
        <v>343</v>
      </c>
      <c r="D13" s="99" t="s">
        <v>67</v>
      </c>
      <c r="E13" s="99" t="s">
        <v>20</v>
      </c>
    </row>
    <row r="14" spans="1:6">
      <c r="A14" s="99" t="s">
        <v>354</v>
      </c>
      <c r="D14" s="99" t="s">
        <v>61</v>
      </c>
      <c r="E14" s="99" t="s">
        <v>18</v>
      </c>
    </row>
    <row r="15" spans="1:6">
      <c r="A15" s="99" t="s">
        <v>346</v>
      </c>
      <c r="D15" s="99" t="s">
        <v>61</v>
      </c>
      <c r="E15" s="99" t="s">
        <v>19</v>
      </c>
    </row>
  </sheetData>
  <autoFilter ref="D1:F15" xr:uid="{F2BC25BD-140D-40CE-BA1B-887BD1A3BAC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"/>
  <sheetViews>
    <sheetView zoomScale="130" zoomScaleNormal="130" workbookViewId="0">
      <selection activeCell="D6" sqref="D6"/>
    </sheetView>
  </sheetViews>
  <sheetFormatPr defaultRowHeight="14.5"/>
  <cols>
    <col min="1" max="1" width="16.7265625" customWidth="1"/>
    <col min="2" max="2" width="20.7265625" bestFit="1" customWidth="1"/>
    <col min="3" max="3" width="16.7265625" customWidth="1"/>
    <col min="4" max="4" width="19.7265625" customWidth="1"/>
    <col min="5" max="5" width="10.7265625" bestFit="1" customWidth="1"/>
    <col min="6" max="6" width="11.7265625" customWidth="1"/>
  </cols>
  <sheetData>
    <row r="1" spans="1:8">
      <c r="A1" t="s">
        <v>250</v>
      </c>
      <c r="B1" t="s">
        <v>1138</v>
      </c>
      <c r="C1" t="s">
        <v>265</v>
      </c>
      <c r="D1" t="s">
        <v>266</v>
      </c>
      <c r="F1" s="102" t="s">
        <v>904</v>
      </c>
      <c r="G1" s="101" t="s">
        <v>910</v>
      </c>
    </row>
    <row r="2" spans="1:8">
      <c r="A2" s="19">
        <v>12345.678900000001</v>
      </c>
      <c r="B2">
        <f>A2</f>
        <v>12345.678900000001</v>
      </c>
      <c r="G2" t="s">
        <v>917</v>
      </c>
    </row>
    <row r="3" spans="1:8">
      <c r="C3" t="s">
        <v>889</v>
      </c>
      <c r="D3" t="s">
        <v>890</v>
      </c>
      <c r="G3" t="s">
        <v>1152</v>
      </c>
    </row>
    <row r="4" spans="1:8">
      <c r="G4" t="s">
        <v>935</v>
      </c>
    </row>
    <row r="5" spans="1:8">
      <c r="B5" t="s">
        <v>1166</v>
      </c>
      <c r="C5" t="s">
        <v>1167</v>
      </c>
      <c r="D5" s="99" t="s">
        <v>1168</v>
      </c>
      <c r="G5" s="99" t="s">
        <v>934</v>
      </c>
    </row>
    <row r="6" spans="1:8">
      <c r="A6" s="58" t="s">
        <v>247</v>
      </c>
      <c r="B6" s="58" t="s">
        <v>246</v>
      </c>
      <c r="C6" s="58" t="s">
        <v>248</v>
      </c>
      <c r="D6" s="58" t="s">
        <v>249</v>
      </c>
      <c r="H6" s="99" t="s">
        <v>1153</v>
      </c>
    </row>
    <row r="7" spans="1:8">
      <c r="A7" s="17">
        <v>3</v>
      </c>
      <c r="B7" s="17"/>
      <c r="C7" s="17"/>
      <c r="D7" s="17"/>
      <c r="G7" t="s">
        <v>1154</v>
      </c>
    </row>
    <row r="8" spans="1:8">
      <c r="A8" s="17">
        <v>2</v>
      </c>
      <c r="B8" s="17"/>
      <c r="C8" s="17"/>
      <c r="D8" s="17"/>
    </row>
    <row r="9" spans="1:8">
      <c r="A9" s="17">
        <v>1</v>
      </c>
      <c r="B9" s="17"/>
      <c r="C9" s="17"/>
      <c r="D9" s="17"/>
    </row>
    <row r="10" spans="1:8">
      <c r="A10" s="17">
        <v>0</v>
      </c>
      <c r="B10" s="17"/>
      <c r="C10" s="17"/>
      <c r="D10" s="17"/>
    </row>
    <row r="11" spans="1:8">
      <c r="A11" s="17">
        <v>-1</v>
      </c>
      <c r="B11" s="17"/>
      <c r="C11" s="17"/>
      <c r="D11" s="17"/>
    </row>
    <row r="12" spans="1:8">
      <c r="A12" s="17">
        <v>-2</v>
      </c>
      <c r="B12" s="17"/>
      <c r="C12" s="17"/>
      <c r="D12" s="17"/>
    </row>
    <row r="13" spans="1:8">
      <c r="A13" s="17">
        <v>-3</v>
      </c>
      <c r="B13" s="17"/>
      <c r="C13" s="17"/>
      <c r="D13" s="1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151A-92FA-4B5C-8CDA-9167EFE65A3A}">
  <dimension ref="A1:M15"/>
  <sheetViews>
    <sheetView zoomScale="120" zoomScaleNormal="120" workbookViewId="0">
      <selection activeCell="D10" sqref="D10"/>
    </sheetView>
  </sheetViews>
  <sheetFormatPr defaultRowHeight="14.5"/>
  <cols>
    <col min="1" max="1" width="7.81640625" style="99" bestFit="1" customWidth="1"/>
    <col min="2" max="2" width="9.453125" style="99" bestFit="1" customWidth="1"/>
    <col min="3" max="3" width="6.90625" style="99" bestFit="1" customWidth="1"/>
    <col min="4" max="4" width="8.7265625" style="99"/>
    <col min="5" max="5" width="7.90625" style="99" bestFit="1" customWidth="1"/>
    <col min="6" max="6" width="10.90625" style="99" bestFit="1" customWidth="1"/>
    <col min="7" max="8" width="8.7265625" style="99"/>
    <col min="9" max="9" width="14.453125" style="99" bestFit="1" customWidth="1"/>
    <col min="10" max="10" width="41.81640625" style="99" bestFit="1" customWidth="1"/>
    <col min="11" max="16384" width="8.7265625" style="99"/>
  </cols>
  <sheetData>
    <row r="1" spans="1:13">
      <c r="A1" s="2" t="s">
        <v>761</v>
      </c>
      <c r="B1" s="2" t="s">
        <v>50</v>
      </c>
      <c r="C1" s="2" t="s">
        <v>51</v>
      </c>
      <c r="D1" s="2" t="s">
        <v>52</v>
      </c>
      <c r="E1" s="2" t="s">
        <v>12</v>
      </c>
      <c r="F1" s="2" t="s">
        <v>53</v>
      </c>
      <c r="G1" s="2" t="s">
        <v>277</v>
      </c>
      <c r="H1" s="2" t="s">
        <v>13</v>
      </c>
      <c r="I1" s="2" t="s">
        <v>55</v>
      </c>
      <c r="J1" s="35" t="s">
        <v>1070</v>
      </c>
      <c r="L1" s="102" t="s">
        <v>904</v>
      </c>
      <c r="M1" s="101" t="s">
        <v>910</v>
      </c>
    </row>
    <row r="2" spans="1:13">
      <c r="A2" s="99" t="s">
        <v>341</v>
      </c>
      <c r="B2" s="3">
        <v>43115</v>
      </c>
      <c r="C2" s="99" t="s">
        <v>68</v>
      </c>
      <c r="D2" s="99" t="s">
        <v>61</v>
      </c>
      <c r="E2" s="99" t="s">
        <v>62</v>
      </c>
      <c r="F2" s="99">
        <v>90</v>
      </c>
      <c r="G2" s="99">
        <v>4</v>
      </c>
      <c r="H2" s="99">
        <f t="shared" ref="H2:H15" si="0">F2*G2</f>
        <v>360</v>
      </c>
      <c r="I2" s="99" t="s">
        <v>59</v>
      </c>
      <c r="M2" s="99" t="s">
        <v>1071</v>
      </c>
    </row>
    <row r="3" spans="1:13">
      <c r="A3" s="99" t="s">
        <v>342</v>
      </c>
      <c r="B3" s="3">
        <v>43120</v>
      </c>
      <c r="C3" s="99" t="s">
        <v>68</v>
      </c>
      <c r="D3" s="99" t="s">
        <v>69</v>
      </c>
      <c r="E3" s="99" t="s">
        <v>62</v>
      </c>
      <c r="F3" s="99">
        <v>90</v>
      </c>
      <c r="G3" s="99">
        <v>4</v>
      </c>
      <c r="H3" s="99">
        <f t="shared" si="0"/>
        <v>360</v>
      </c>
      <c r="I3" s="99" t="s">
        <v>59</v>
      </c>
    </row>
    <row r="4" spans="1:13">
      <c r="A4" s="99" t="s">
        <v>343</v>
      </c>
      <c r="B4" s="3">
        <v>43124</v>
      </c>
      <c r="C4" s="99" t="s">
        <v>66</v>
      </c>
      <c r="D4" s="99" t="s">
        <v>61</v>
      </c>
      <c r="E4" s="99" t="s">
        <v>76</v>
      </c>
      <c r="F4" s="99">
        <v>250</v>
      </c>
      <c r="G4" s="99">
        <v>2</v>
      </c>
      <c r="H4" s="99">
        <f t="shared" si="0"/>
        <v>500</v>
      </c>
      <c r="I4" s="99" t="s">
        <v>63</v>
      </c>
    </row>
    <row r="5" spans="1:13">
      <c r="A5" s="99" t="s">
        <v>344</v>
      </c>
      <c r="B5" s="3">
        <v>43128</v>
      </c>
      <c r="C5" s="99" t="s">
        <v>70</v>
      </c>
      <c r="D5" s="99" t="s">
        <v>61</v>
      </c>
      <c r="E5" s="99" t="s">
        <v>62</v>
      </c>
      <c r="F5" s="99">
        <v>40</v>
      </c>
      <c r="G5" s="99">
        <v>5</v>
      </c>
      <c r="H5" s="99">
        <f t="shared" si="0"/>
        <v>200</v>
      </c>
      <c r="I5" s="99" t="s">
        <v>59</v>
      </c>
    </row>
    <row r="6" spans="1:13">
      <c r="A6" s="99" t="s">
        <v>345</v>
      </c>
      <c r="B6" s="3">
        <v>43130</v>
      </c>
      <c r="C6" s="99" t="s">
        <v>70</v>
      </c>
      <c r="D6" s="99" t="s">
        <v>57</v>
      </c>
      <c r="E6" s="99" t="s">
        <v>62</v>
      </c>
      <c r="F6" s="99">
        <v>40</v>
      </c>
      <c r="G6" s="99">
        <v>5</v>
      </c>
      <c r="H6" s="99">
        <f t="shared" si="0"/>
        <v>200</v>
      </c>
      <c r="I6" s="99" t="s">
        <v>59</v>
      </c>
    </row>
    <row r="7" spans="1:13">
      <c r="A7" s="99" t="s">
        <v>346</v>
      </c>
      <c r="B7" s="3">
        <v>43131</v>
      </c>
      <c r="C7" s="99" t="s">
        <v>78</v>
      </c>
      <c r="D7" s="99" t="s">
        <v>61</v>
      </c>
      <c r="E7" s="99" t="s">
        <v>58</v>
      </c>
      <c r="F7" s="99">
        <v>299</v>
      </c>
      <c r="G7" s="99">
        <v>1</v>
      </c>
      <c r="H7" s="99">
        <f t="shared" si="0"/>
        <v>299</v>
      </c>
      <c r="I7" s="99" t="s">
        <v>59</v>
      </c>
    </row>
    <row r="8" spans="1:13">
      <c r="A8" s="99" t="s">
        <v>347</v>
      </c>
      <c r="B8" s="3">
        <v>43132</v>
      </c>
      <c r="C8" s="99" t="s">
        <v>72</v>
      </c>
      <c r="D8" s="99" t="s">
        <v>57</v>
      </c>
      <c r="E8" s="99" t="s">
        <v>62</v>
      </c>
      <c r="F8" s="99">
        <v>40</v>
      </c>
      <c r="G8" s="99">
        <v>2</v>
      </c>
      <c r="H8" s="99">
        <f t="shared" si="0"/>
        <v>80</v>
      </c>
      <c r="I8" s="99" t="s">
        <v>63</v>
      </c>
    </row>
    <row r="9" spans="1:13">
      <c r="A9" s="99" t="s">
        <v>348</v>
      </c>
      <c r="B9" s="3">
        <v>43132</v>
      </c>
      <c r="C9" s="99" t="s">
        <v>56</v>
      </c>
      <c r="D9" s="99" t="s">
        <v>67</v>
      </c>
      <c r="E9" s="99" t="s">
        <v>14</v>
      </c>
      <c r="F9" s="99">
        <v>190</v>
      </c>
      <c r="G9" s="99">
        <v>2</v>
      </c>
      <c r="H9" s="99">
        <f t="shared" si="0"/>
        <v>380</v>
      </c>
      <c r="I9" s="99" t="s">
        <v>59</v>
      </c>
    </row>
    <row r="10" spans="1:13">
      <c r="A10" s="99" t="s">
        <v>349</v>
      </c>
      <c r="B10" s="3">
        <v>43134</v>
      </c>
      <c r="C10" s="99" t="s">
        <v>71</v>
      </c>
      <c r="D10" s="99" t="s">
        <v>61</v>
      </c>
      <c r="E10" s="99" t="s">
        <v>62</v>
      </c>
      <c r="F10" s="99">
        <v>90</v>
      </c>
      <c r="G10" s="99">
        <v>4</v>
      </c>
      <c r="H10" s="99">
        <f t="shared" si="0"/>
        <v>360</v>
      </c>
      <c r="I10" s="99" t="s">
        <v>59</v>
      </c>
    </row>
    <row r="11" spans="1:13">
      <c r="A11" s="99" t="s">
        <v>350</v>
      </c>
      <c r="B11" s="3">
        <v>43135</v>
      </c>
      <c r="C11" s="99" t="s">
        <v>68</v>
      </c>
      <c r="D11" s="99" t="s">
        <v>61</v>
      </c>
      <c r="E11" s="99" t="s">
        <v>58</v>
      </c>
      <c r="F11" s="99">
        <v>399</v>
      </c>
      <c r="G11" s="99">
        <v>2</v>
      </c>
      <c r="H11" s="99">
        <f t="shared" si="0"/>
        <v>798</v>
      </c>
      <c r="I11" s="99" t="s">
        <v>59</v>
      </c>
    </row>
    <row r="12" spans="1:13">
      <c r="A12" s="99" t="s">
        <v>351</v>
      </c>
      <c r="B12" s="3">
        <v>43138</v>
      </c>
      <c r="C12" s="99" t="s">
        <v>77</v>
      </c>
      <c r="D12" s="99" t="s">
        <v>69</v>
      </c>
      <c r="E12" s="99" t="s">
        <v>62</v>
      </c>
      <c r="F12" s="99">
        <v>70</v>
      </c>
      <c r="G12" s="99">
        <v>3</v>
      </c>
      <c r="H12" s="99">
        <f t="shared" si="0"/>
        <v>210</v>
      </c>
      <c r="I12" s="99" t="s">
        <v>63</v>
      </c>
    </row>
    <row r="13" spans="1:13">
      <c r="A13" s="99" t="s">
        <v>352</v>
      </c>
      <c r="B13" s="3">
        <v>43138</v>
      </c>
      <c r="C13" s="99" t="s">
        <v>78</v>
      </c>
      <c r="D13" s="99" t="s">
        <v>57</v>
      </c>
      <c r="E13" s="99" t="s">
        <v>62</v>
      </c>
      <c r="F13" s="99">
        <v>40</v>
      </c>
      <c r="G13" s="99">
        <v>4</v>
      </c>
      <c r="H13" s="99">
        <f t="shared" si="0"/>
        <v>160</v>
      </c>
      <c r="I13" s="99" t="s">
        <v>59</v>
      </c>
    </row>
    <row r="14" spans="1:13">
      <c r="A14" s="99" t="s">
        <v>353</v>
      </c>
      <c r="B14" s="3">
        <v>43138</v>
      </c>
      <c r="C14" s="99" t="s">
        <v>75</v>
      </c>
      <c r="D14" s="99" t="s">
        <v>61</v>
      </c>
      <c r="E14" s="99" t="s">
        <v>58</v>
      </c>
      <c r="F14" s="99">
        <v>299</v>
      </c>
      <c r="G14" s="99">
        <v>2</v>
      </c>
      <c r="H14" s="99">
        <f t="shared" si="0"/>
        <v>598</v>
      </c>
      <c r="I14" s="99" t="s">
        <v>63</v>
      </c>
    </row>
    <row r="15" spans="1:13">
      <c r="A15" s="99" t="s">
        <v>354</v>
      </c>
      <c r="B15" s="3">
        <v>43140</v>
      </c>
      <c r="C15" s="99" t="s">
        <v>71</v>
      </c>
      <c r="D15" s="99" t="s">
        <v>61</v>
      </c>
      <c r="E15" s="99" t="s">
        <v>58</v>
      </c>
      <c r="F15" s="99">
        <v>299</v>
      </c>
      <c r="G15" s="99">
        <v>2</v>
      </c>
      <c r="H15" s="99">
        <f t="shared" si="0"/>
        <v>598</v>
      </c>
      <c r="I15" s="99" t="s">
        <v>59</v>
      </c>
    </row>
  </sheetData>
  <autoFilter ref="A1:J15" xr:uid="{70FD3D5D-A6A1-47CE-893B-5628A7153249}">
    <sortState xmlns:xlrd2="http://schemas.microsoft.com/office/spreadsheetml/2017/richdata2" ref="A2:J15">
      <sortCondition ref="B1:B15"/>
    </sortState>
  </autoFilter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A77F-3883-453A-A228-47104C606BE7}">
  <dimension ref="B1:I9"/>
  <sheetViews>
    <sheetView zoomScale="120" zoomScaleNormal="120" workbookViewId="0">
      <selection activeCell="G10" sqref="G10"/>
    </sheetView>
  </sheetViews>
  <sheetFormatPr defaultRowHeight="14.5"/>
  <cols>
    <col min="1" max="1" width="4" style="108" customWidth="1"/>
    <col min="2" max="2" width="10.1796875" style="108" customWidth="1"/>
    <col min="3" max="3" width="10.453125" style="108" customWidth="1"/>
    <col min="4" max="4" width="10.54296875" style="108" customWidth="1"/>
    <col min="5" max="5" width="10" style="108" customWidth="1"/>
    <col min="6" max="6" width="14.7265625" style="108" bestFit="1" customWidth="1"/>
    <col min="7" max="7" width="11.1796875" style="108" customWidth="1"/>
    <col min="8" max="8" width="14.453125" style="108" bestFit="1" customWidth="1"/>
    <col min="9" max="16384" width="8.7265625" style="108"/>
  </cols>
  <sheetData>
    <row r="1" spans="2:9" ht="43.5">
      <c r="B1" s="113" t="s">
        <v>1089</v>
      </c>
      <c r="C1" s="113" t="s">
        <v>1090</v>
      </c>
      <c r="D1" s="113" t="s">
        <v>1091</v>
      </c>
      <c r="E1" s="113" t="s">
        <v>1092</v>
      </c>
      <c r="F1" s="113" t="s">
        <v>1093</v>
      </c>
      <c r="G1" s="114" t="s">
        <v>1094</v>
      </c>
      <c r="H1" s="115" t="s">
        <v>1095</v>
      </c>
      <c r="I1" s="116" t="s">
        <v>1096</v>
      </c>
    </row>
    <row r="2" spans="2:9">
      <c r="B2" s="108" t="s">
        <v>18</v>
      </c>
      <c r="C2" s="117">
        <v>0.33333333333333331</v>
      </c>
      <c r="D2" s="117">
        <v>0.84027777777777779</v>
      </c>
      <c r="E2" s="117">
        <v>0.5</v>
      </c>
      <c r="F2" s="117">
        <v>0.54166666666666663</v>
      </c>
      <c r="G2" s="118"/>
      <c r="H2" s="119">
        <f>100</f>
        <v>100</v>
      </c>
      <c r="I2" s="120"/>
    </row>
    <row r="3" spans="2:9">
      <c r="B3" s="108" t="s">
        <v>19</v>
      </c>
      <c r="C3" s="117">
        <v>0.66666666666666663</v>
      </c>
      <c r="D3" s="117">
        <v>0.91666666666666663</v>
      </c>
      <c r="E3" s="117">
        <v>0.5</v>
      </c>
      <c r="F3" s="117">
        <v>0.54166666666666663</v>
      </c>
      <c r="G3" s="118"/>
      <c r="H3" s="119">
        <f>100</f>
        <v>100</v>
      </c>
      <c r="I3" s="120"/>
    </row>
    <row r="4" spans="2:9">
      <c r="B4" s="108" t="s">
        <v>20</v>
      </c>
      <c r="C4" s="117">
        <v>0.66666666666666663</v>
      </c>
      <c r="D4" s="117">
        <v>0.875</v>
      </c>
      <c r="E4" s="117">
        <v>0.5</v>
      </c>
      <c r="F4" s="117">
        <v>0.54166666666666663</v>
      </c>
      <c r="G4" s="118"/>
      <c r="H4" s="119">
        <f>100</f>
        <v>100</v>
      </c>
      <c r="I4" s="120"/>
    </row>
    <row r="5" spans="2:9">
      <c r="B5" s="108" t="s">
        <v>21</v>
      </c>
      <c r="C5" s="117">
        <v>0.41666666666666669</v>
      </c>
      <c r="D5" s="117">
        <v>0.95833333333333337</v>
      </c>
      <c r="E5" s="117">
        <v>0.5</v>
      </c>
      <c r="F5" s="117">
        <v>0.54166666666666663</v>
      </c>
      <c r="G5" s="118"/>
      <c r="H5" s="119">
        <f>100</f>
        <v>100</v>
      </c>
      <c r="I5" s="120"/>
    </row>
    <row r="6" spans="2:9">
      <c r="B6" s="108" t="s">
        <v>22</v>
      </c>
      <c r="C6" s="117">
        <v>0.375</v>
      </c>
      <c r="D6" s="117">
        <v>0.625</v>
      </c>
      <c r="E6" s="117">
        <v>0.5</v>
      </c>
      <c r="F6" s="117">
        <v>0.54166666666666663</v>
      </c>
      <c r="G6" s="118"/>
      <c r="H6" s="119">
        <f>100</f>
        <v>100</v>
      </c>
      <c r="I6" s="120"/>
    </row>
    <row r="7" spans="2:9">
      <c r="B7" s="108" t="s">
        <v>1075</v>
      </c>
      <c r="C7" s="117">
        <v>0.58333333333333337</v>
      </c>
      <c r="D7" s="117">
        <v>0.99930555555555556</v>
      </c>
      <c r="E7" s="117">
        <v>0.5</v>
      </c>
      <c r="F7" s="117">
        <v>0.54166666666666663</v>
      </c>
      <c r="G7" s="118"/>
      <c r="H7" s="119">
        <f>100</f>
        <v>100</v>
      </c>
      <c r="I7" s="120"/>
    </row>
    <row r="8" spans="2:9">
      <c r="B8" s="108" t="s">
        <v>1077</v>
      </c>
      <c r="C8" s="117">
        <v>0.16666666666666666</v>
      </c>
      <c r="D8" s="117">
        <v>0.47916666666666669</v>
      </c>
      <c r="E8" s="117">
        <v>0.5</v>
      </c>
      <c r="F8" s="117">
        <v>0.54166666666666663</v>
      </c>
      <c r="G8" s="118"/>
      <c r="H8" s="119">
        <f>100</f>
        <v>100</v>
      </c>
      <c r="I8" s="120"/>
    </row>
    <row r="9" spans="2:9">
      <c r="B9" s="117"/>
      <c r="C9" s="117"/>
      <c r="D9" s="117"/>
      <c r="E9" s="117"/>
      <c r="F9" s="117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DEA3-58A0-4145-8840-6DC32B514F94}">
  <dimension ref="A1:E1"/>
  <sheetViews>
    <sheetView zoomScale="140" zoomScaleNormal="140" workbookViewId="0">
      <selection activeCell="D10" sqref="D10"/>
    </sheetView>
  </sheetViews>
  <sheetFormatPr defaultRowHeight="14.5"/>
  <cols>
    <col min="1" max="16384" width="8.7265625" style="99"/>
  </cols>
  <sheetData>
    <row r="1" spans="1:5">
      <c r="A1" s="121" t="s">
        <v>1097</v>
      </c>
      <c r="B1" s="12"/>
      <c r="C1" s="12"/>
      <c r="D1" s="12"/>
      <c r="E1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7"/>
  <sheetViews>
    <sheetView zoomScale="120" zoomScaleNormal="120" workbookViewId="0"/>
  </sheetViews>
  <sheetFormatPr defaultRowHeight="14.5"/>
  <cols>
    <col min="1" max="1" width="24.81640625" bestFit="1" customWidth="1"/>
    <col min="2" max="2" width="17.26953125" bestFit="1" customWidth="1"/>
    <col min="3" max="3" width="9.7265625" customWidth="1"/>
    <col min="5" max="5" width="16" bestFit="1" customWidth="1"/>
    <col min="6" max="6" width="18.7265625" bestFit="1" customWidth="1"/>
    <col min="7" max="7" width="17.54296875" bestFit="1" customWidth="1"/>
  </cols>
  <sheetData>
    <row r="1" spans="1:8">
      <c r="A1" t="s">
        <v>1156</v>
      </c>
      <c r="B1" s="33"/>
    </row>
    <row r="2" spans="1:8">
      <c r="A2" t="s">
        <v>1155</v>
      </c>
      <c r="B2" s="41"/>
    </row>
    <row r="4" spans="1:8">
      <c r="A4" t="s">
        <v>50</v>
      </c>
      <c r="B4" s="3">
        <v>44052</v>
      </c>
      <c r="E4" t="s">
        <v>142</v>
      </c>
      <c r="F4" s="24">
        <v>44052.875</v>
      </c>
    </row>
    <row r="5" spans="1:8">
      <c r="A5" t="s">
        <v>141</v>
      </c>
      <c r="B5" s="4">
        <v>0.875</v>
      </c>
      <c r="E5" t="s">
        <v>164</v>
      </c>
      <c r="F5" s="33"/>
    </row>
    <row r="6" spans="1:8">
      <c r="A6" t="s">
        <v>882</v>
      </c>
      <c r="B6" s="38"/>
      <c r="C6" s="25"/>
      <c r="E6" t="s">
        <v>165</v>
      </c>
      <c r="F6" s="39"/>
    </row>
    <row r="8" spans="1:8" s="40" customFormat="1" ht="6" customHeight="1"/>
    <row r="9" spans="1:8">
      <c r="A9" t="s">
        <v>94</v>
      </c>
      <c r="B9" s="3">
        <v>44052</v>
      </c>
      <c r="E9" s="102" t="s">
        <v>904</v>
      </c>
      <c r="F9" s="101" t="s">
        <v>910</v>
      </c>
    </row>
    <row r="10" spans="1:8">
      <c r="A10" t="s">
        <v>95</v>
      </c>
      <c r="B10" s="3">
        <v>44054</v>
      </c>
      <c r="F10" t="s">
        <v>915</v>
      </c>
    </row>
    <row r="11" spans="1:8">
      <c r="A11" t="s">
        <v>96</v>
      </c>
      <c r="B11" s="19"/>
      <c r="C11" s="10"/>
      <c r="F11" t="s">
        <v>916</v>
      </c>
      <c r="H11" s="10"/>
    </row>
    <row r="13" spans="1:8">
      <c r="A13" t="s">
        <v>94</v>
      </c>
      <c r="B13" s="4">
        <v>0.375</v>
      </c>
      <c r="E13" t="s">
        <v>94</v>
      </c>
      <c r="F13" s="24">
        <v>44052.875</v>
      </c>
    </row>
    <row r="14" spans="1:8">
      <c r="A14" t="s">
        <v>95</v>
      </c>
      <c r="B14" s="4">
        <v>0.58333333333333337</v>
      </c>
      <c r="E14" t="s">
        <v>95</v>
      </c>
      <c r="F14" s="24">
        <v>44054.125</v>
      </c>
    </row>
    <row r="15" spans="1:8">
      <c r="A15" t="s">
        <v>96</v>
      </c>
      <c r="B15" s="19"/>
      <c r="E15" t="s">
        <v>96</v>
      </c>
      <c r="F15" s="19"/>
      <c r="G15" s="10"/>
    </row>
    <row r="16" spans="1:8">
      <c r="A16" t="s">
        <v>98</v>
      </c>
      <c r="B16">
        <v>100</v>
      </c>
      <c r="C16" t="s">
        <v>97</v>
      </c>
      <c r="E16" t="s">
        <v>98</v>
      </c>
      <c r="F16">
        <v>500</v>
      </c>
      <c r="G16" t="s">
        <v>97</v>
      </c>
    </row>
    <row r="17" spans="1:7">
      <c r="A17" t="s">
        <v>99</v>
      </c>
      <c r="B17" s="19"/>
      <c r="C17" t="s">
        <v>47</v>
      </c>
      <c r="E17" t="s">
        <v>99</v>
      </c>
      <c r="F17" s="19"/>
      <c r="G1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82</vt:i4>
      </vt:variant>
      <vt:variant>
        <vt:lpstr>Named Ranges</vt:lpstr>
      </vt:variant>
      <vt:variant>
        <vt:i4>1</vt:i4>
      </vt:variant>
    </vt:vector>
  </HeadingPairs>
  <TitlesOfParts>
    <vt:vector size="83" baseType="lpstr">
      <vt:lpstr>DAY1</vt:lpstr>
      <vt:lpstr>simple-data</vt:lpstr>
      <vt:lpstr>Explore Sheet</vt:lpstr>
      <vt:lpstr>Clear Content vs Format</vt:lpstr>
      <vt:lpstr>copy-paste</vt:lpstr>
      <vt:lpstr>Basic Summary</vt:lpstr>
      <vt:lpstr>Averages</vt:lpstr>
      <vt:lpstr>ROUND vs Decrease Decimal</vt:lpstr>
      <vt:lpstr>Date-Cal</vt:lpstr>
      <vt:lpstr>Date-Function</vt:lpstr>
      <vt:lpstr>Fill-Handle</vt:lpstr>
      <vt:lpstr>Date-Function2</vt:lpstr>
      <vt:lpstr>data-type</vt:lpstr>
      <vt:lpstr>Num Operator</vt:lpstr>
      <vt:lpstr>Date-quiz</vt:lpstr>
      <vt:lpstr>Name vs Text</vt:lpstr>
      <vt:lpstr>&amp; Operator</vt:lpstr>
      <vt:lpstr>&amp; Operator2</vt:lpstr>
      <vt:lpstr>Ref Operator</vt:lpstr>
      <vt:lpstr>3DSUM</vt:lpstr>
      <vt:lpstr>productA</vt:lpstr>
      <vt:lpstr>productB</vt:lpstr>
      <vt:lpstr>productC</vt:lpstr>
      <vt:lpstr>Goal Seek</vt:lpstr>
      <vt:lpstr>Split Name-FlashFill</vt:lpstr>
      <vt:lpstr>Sort-Filter</vt:lpstr>
      <vt:lpstr>Sort-trick</vt:lpstr>
      <vt:lpstr>RawData</vt:lpstr>
      <vt:lpstr>Table-For-Pivot</vt:lpstr>
      <vt:lpstr>DAY2</vt:lpstr>
      <vt:lpstr>SUMIFS-COUNTIFS</vt:lpstr>
      <vt:lpstr>Split Name-Text Formula</vt:lpstr>
      <vt:lpstr>TEXT-SubstituteReplace</vt:lpstr>
      <vt:lpstr>Date-Transform</vt:lpstr>
      <vt:lpstr>Keyword</vt:lpstr>
      <vt:lpstr>Bahttext</vt:lpstr>
      <vt:lpstr>Fix-Cell-Ref-1</vt:lpstr>
      <vt:lpstr>Fix-Cell-Ref-2</vt:lpstr>
      <vt:lpstr>Fix-Cell-Ref-3</vt:lpstr>
      <vt:lpstr>Conditional Format</vt:lpstr>
      <vt:lpstr>Data Validation</vt:lpstr>
      <vt:lpstr>Logic Operator</vt:lpstr>
      <vt:lpstr>IF-0</vt:lpstr>
      <vt:lpstr>IF-1</vt:lpstr>
      <vt:lpstr>IF-2</vt:lpstr>
      <vt:lpstr>IF-3</vt:lpstr>
      <vt:lpstr>IF-4</vt:lpstr>
      <vt:lpstr>IF-5</vt:lpstr>
      <vt:lpstr>VLOOKUP-Exact</vt:lpstr>
      <vt:lpstr>VLOOKUP MultiLookupValue</vt:lpstr>
      <vt:lpstr>VLOOKUP MultiResult</vt:lpstr>
      <vt:lpstr>VLOOKUP-Database</vt:lpstr>
      <vt:lpstr>SalesInfo</vt:lpstr>
      <vt:lpstr>VLOOKUP-Approx</vt:lpstr>
      <vt:lpstr>MATCH</vt:lpstr>
      <vt:lpstr>INDEX</vt:lpstr>
      <vt:lpstr>INDEX-2</vt:lpstr>
      <vt:lpstr>Lookup Multiple Column</vt:lpstr>
      <vt:lpstr>Sales-info</vt:lpstr>
      <vt:lpstr>Chart1</vt:lpstr>
      <vt:lpstr>Chart2</vt:lpstr>
      <vt:lpstr>Chart3</vt:lpstr>
      <vt:lpstr>Chart4</vt:lpstr>
      <vt:lpstr>Mini Project Question</vt:lpstr>
      <vt:lpstr>Data-ForMiniProject</vt:lpstr>
      <vt:lpstr>Sales-Bio</vt:lpstr>
      <vt:lpstr>Customer-Country</vt:lpstr>
      <vt:lpstr>Commission</vt:lpstr>
      <vt:lpstr>product cost</vt:lpstr>
      <vt:lpstr>Data-ForMiniProject-Solution</vt:lpstr>
      <vt:lpstr>Commission-solution</vt:lpstr>
      <vt:lpstr>PQ-Example1</vt:lpstr>
      <vt:lpstr>PQ-Example2</vt:lpstr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MyTable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2020-03-02T15:31:03Z</dcterms:modified>
</cp:coreProperties>
</file>