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kirsan\Desktop\UofT_Data_Science\Courses\Analysis Projects\Module 1 - Excel\Crowdfunding_Analysis\"/>
    </mc:Choice>
  </mc:AlternateContent>
  <xr:revisionPtr revIDLastSave="0" documentId="13_ncr:1_{087EDAFD-1C5A-4DDB-9CDD-1A61864FE963}" xr6:coauthVersionLast="46" xr6:coauthVersionMax="46" xr10:uidLastSave="{00000000-0000-0000-0000-000000000000}"/>
  <bookViews>
    <workbookView xWindow="-108" yWindow="-108" windowWidth="23256" windowHeight="12576" tabRatio="833" activeTab="1" xr2:uid="{00000000-000D-0000-FFFF-FFFF00000000}"/>
  </bookViews>
  <sheets>
    <sheet name="Kickstarter" sheetId="1" r:id="rId1"/>
    <sheet name="Outcomes Based on Goals" sheetId="23" r:id="rId2"/>
    <sheet name="Theater Outcomes by Launch Date" sheetId="20" r:id="rId3"/>
    <sheet name="Category_Statistics" sheetId="2" r:id="rId4"/>
    <sheet name="Subcategory_Statistics" sheetId="3" r:id="rId5"/>
    <sheet name="Outcomes Based on Launch Date" sheetId="9" r:id="rId6"/>
    <sheet name="Edinburgh Research" sheetId="10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3" l="1"/>
  <c r="H3" i="23"/>
  <c r="H4" i="23"/>
  <c r="H5" i="23"/>
  <c r="H6" i="23"/>
  <c r="H7" i="23"/>
  <c r="H8" i="23"/>
  <c r="H9" i="23"/>
  <c r="H10" i="23"/>
  <c r="H11" i="23"/>
  <c r="H12" i="23"/>
  <c r="H13" i="23"/>
  <c r="G3" i="23"/>
  <c r="G4" i="23"/>
  <c r="G5" i="23"/>
  <c r="G6" i="23"/>
  <c r="G7" i="23"/>
  <c r="G8" i="23"/>
  <c r="G9" i="23"/>
  <c r="G10" i="23"/>
  <c r="G11" i="23"/>
  <c r="G12" i="23"/>
  <c r="G13" i="23"/>
  <c r="F3" i="23"/>
  <c r="F4" i="23"/>
  <c r="F5" i="23"/>
  <c r="F6" i="23"/>
  <c r="F7" i="23"/>
  <c r="F8" i="23"/>
  <c r="F9" i="23"/>
  <c r="F10" i="23"/>
  <c r="F11" i="23"/>
  <c r="F12" i="23"/>
  <c r="F13" i="23"/>
  <c r="E3" i="23"/>
  <c r="E4" i="23"/>
  <c r="E5" i="23"/>
  <c r="E6" i="23"/>
  <c r="E7" i="23"/>
  <c r="E8" i="23"/>
  <c r="E9" i="23"/>
  <c r="E10" i="23"/>
  <c r="E11" i="23"/>
  <c r="E12" i="23"/>
  <c r="E13" i="23"/>
  <c r="D13" i="23"/>
  <c r="D12" i="23"/>
  <c r="D11" i="23"/>
  <c r="D10" i="23"/>
  <c r="D9" i="23"/>
  <c r="D8" i="23"/>
  <c r="D7" i="23"/>
  <c r="D6" i="23"/>
  <c r="D5" i="23"/>
  <c r="D4" i="23"/>
  <c r="D3" i="23"/>
  <c r="D2" i="23"/>
  <c r="C13" i="23"/>
  <c r="C12" i="23"/>
  <c r="C11" i="23"/>
  <c r="C10" i="23"/>
  <c r="C9" i="23"/>
  <c r="C8" i="23"/>
  <c r="C7" i="23"/>
  <c r="C6" i="23"/>
  <c r="C5" i="23"/>
  <c r="C4" i="23"/>
  <c r="C3" i="23"/>
  <c r="C2" i="23"/>
  <c r="B13" i="23"/>
  <c r="B12" i="23"/>
  <c r="B11" i="23"/>
  <c r="B10" i="23"/>
  <c r="B9" i="23"/>
  <c r="B8" i="23"/>
  <c r="B7" i="23"/>
  <c r="B6" i="23"/>
  <c r="B5" i="23"/>
  <c r="B4" i="23"/>
  <c r="B3" i="2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23" l="1"/>
  <c r="H2" i="23" l="1"/>
  <c r="G2" i="23"/>
  <c r="F2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719003-0E73-4E38-8638-6DD5E607C0C4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<sst xmlns="http://schemas.openxmlformats.org/spreadsheetml/2006/main" count="33036" uniqueCount="8405">
  <si>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</si>
  <si>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</si>
  <si>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</si>
  <si>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</si>
  <si>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</si>
  <si>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</si>
  <si>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</si>
  <si>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</si>
  <si>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</si>
  <si>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</si>
  <si>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</si>
  <si>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</si>
  <si>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</si>
  <si>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</si>
  <si>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</si>
  <si>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</si>
  <si>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</si>
  <si>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</si>
  <si>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</si>
  <si>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</si>
  <si>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</si>
  <si>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</si>
  <si>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</si>
  <si>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</si>
  <si>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</si>
  <si>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</si>
  <si>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</si>
  <si>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</si>
  <si>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</si>
  <si>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</si>
  <si>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</si>
  <si>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</si>
  <si>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</si>
  <si>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</si>
  <si>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</si>
  <si>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</si>
  <si>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</si>
  <si>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</si>
  <si>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</si>
  <si>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</si>
  <si>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</si>
  <si>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</si>
  <si>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</si>
  <si>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</si>
  <si>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</si>
  <si>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</si>
  <si>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</si>
  <si>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</si>
  <si>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</si>
  <si>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</si>
  <si>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</si>
  <si>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</si>
  <si>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</si>
  <si>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</si>
  <si>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</si>
  <si>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</si>
  <si>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</si>
  <si>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</si>
  <si>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</si>
  <si>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</si>
  <si>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</si>
  <si>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</si>
  <si>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</si>
  <si>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</si>
  <si>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</si>
  <si>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</si>
  <si>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</si>
  <si>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</si>
  <si>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</si>
  <si>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</si>
  <si>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</si>
  <si>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</si>
  <si>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</si>
  <si>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</si>
  <si>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</si>
  <si>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</si>
  <si>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</si>
  <si>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</si>
  <si>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</si>
  <si>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</si>
  <si>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</si>
  <si>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</si>
  <si>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</si>
  <si>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</si>
  <si>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</si>
  <si>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</si>
  <si>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</si>
  <si>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</si>
  <si>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</si>
  <si>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</si>
  <si>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</si>
  <si>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</si>
  <si>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</si>
  <si>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</si>
  <si>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</si>
  <si>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</si>
  <si>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</si>
  <si>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</si>
  <si>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</si>
  <si>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</si>
  <si>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</si>
  <si>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</si>
  <si>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</si>
  <si>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</si>
  <si>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</si>
  <si>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</si>
  <si>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</si>
  <si>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</si>
  <si>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</si>
  <si>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</si>
  <si>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</si>
  <si>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</si>
  <si>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</si>
  <si>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</si>
  <si>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</si>
  <si>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</si>
  <si>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</si>
  <si>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</si>
  <si>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</si>
  <si>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</si>
  <si>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</si>
  <si>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</si>
  <si>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</si>
  <si>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</si>
  <si>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</si>
  <si>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</si>
  <si>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</si>
  <si>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</si>
  <si>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</si>
  <si>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</si>
  <si>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</si>
  <si>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</si>
  <si>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</si>
  <si>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</si>
  <si>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</si>
  <si>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</si>
  <si>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</si>
  <si>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</si>
  <si>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</si>
  <si>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</si>
  <si>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</si>
  <si>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</si>
  <si>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</si>
  <si>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</si>
  <si>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</si>
  <si>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</si>
  <si>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</si>
  <si>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</si>
  <si>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</si>
  <si>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</si>
  <si>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</si>
  <si>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</si>
  <si>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</si>
  <si>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</si>
  <si>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</si>
  <si>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</si>
  <si>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</si>
  <si>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</si>
  <si>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</si>
  <si>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</si>
  <si>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</si>
  <si>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</si>
  <si>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</si>
  <si>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</si>
  <si>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</si>
  <si>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</si>
  <si>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</si>
  <si>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</si>
  <si>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</si>
  <si>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</si>
  <si>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</si>
  <si>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</si>
  <si>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</si>
  <si>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</si>
  <si>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</si>
  <si>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</si>
  <si>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</si>
  <si>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</si>
  <si>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</si>
  <si>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</si>
  <si>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</si>
  <si>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</si>
  <si>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</si>
  <si>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</si>
  <si>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</si>
  <si>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</si>
  <si>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</si>
  <si>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</si>
  <si>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</si>
  <si>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</si>
  <si>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</si>
  <si>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</si>
  <si>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</si>
  <si>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</si>
  <si>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</si>
  <si>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</si>
  <si>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</si>
  <si>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</si>
  <si>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</si>
  <si>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</si>
  <si>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</si>
  <si>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</si>
  <si>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</si>
  <si>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</si>
  <si>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</si>
  <si>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</si>
  <si>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</si>
  <si>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</si>
  <si>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</si>
  <si>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</si>
  <si>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</si>
  <si>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</si>
  <si>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</si>
  <si>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</si>
  <si>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</si>
  <si>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</si>
  <si>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</si>
  <si>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</si>
  <si>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</si>
  <si>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</si>
  <si>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</si>
  <si>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</si>
  <si>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</si>
  <si>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</si>
  <si>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</si>
  <si>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</si>
  <si>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</si>
  <si>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</si>
  <si>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</si>
  <si>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</si>
  <si>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</si>
  <si>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</si>
  <si>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</si>
  <si>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</si>
  <si>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</si>
  <si>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</si>
  <si>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</si>
  <si>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</si>
  <si>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</si>
  <si>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</si>
  <si>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</si>
  <si>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</si>
  <si>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</si>
  <si>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</si>
  <si>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</si>
  <si>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</si>
  <si>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</si>
  <si>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</si>
  <si>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</si>
  <si>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</si>
  <si>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</si>
  <si>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</si>
  <si>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</si>
  <si>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</si>
  <si>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</si>
  <si>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</si>
  <si>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</si>
  <si>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</si>
  <si>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</si>
  <si>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</si>
  <si>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</si>
  <si>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</si>
  <si>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</si>
  <si>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</si>
  <si>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</si>
  <si>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</si>
  <si>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</si>
  <si>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</si>
  <si>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</si>
  <si>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</si>
  <si>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</si>
  <si>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</si>
  <si>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</si>
  <si>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</si>
  <si>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</si>
  <si>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</si>
  <si>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</si>
  <si>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</si>
  <si>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</si>
  <si>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</si>
  <si>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</si>
  <si>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</si>
  <si>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</si>
  <si>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</si>
  <si>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</si>
  <si>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</si>
  <si>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</si>
  <si>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</si>
  <si>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</si>
  <si>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</si>
  <si>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</si>
  <si>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</si>
  <si>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</si>
  <si>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</si>
  <si>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</si>
  <si>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</si>
  <si>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</si>
  <si>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</si>
  <si>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</si>
  <si>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</si>
  <si>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</si>
  <si>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</si>
  <si>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</si>
  <si>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</si>
  <si>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</si>
  <si>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</si>
  <si>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</si>
  <si>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</si>
  <si>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</si>
  <si>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</si>
  <si>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</si>
  <si>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</si>
  <si>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</si>
  <si>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</si>
  <si>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</si>
  <si>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</si>
  <si>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</si>
  <si>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</si>
  <si>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</si>
  <si>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</si>
  <si>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</si>
  <si>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</si>
  <si>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</si>
  <si>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</si>
  <si>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</si>
  <si>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</si>
  <si>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</si>
  <si>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</si>
  <si>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</si>
  <si>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</si>
  <si>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</si>
  <si>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</si>
  <si>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</si>
  <si>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</si>
  <si>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</si>
  <si>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</si>
  <si>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</si>
  <si>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</si>
  <si>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</si>
  <si>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</si>
  <si>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</si>
  <si>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</si>
  <si>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</si>
  <si>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</si>
  <si>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</si>
  <si>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</si>
  <si>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</si>
  <si>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</si>
  <si>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</si>
  <si>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</si>
  <si>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</si>
  <si>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</si>
  <si>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</si>
  <si>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</si>
  <si>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</si>
  <si>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</si>
  <si>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</si>
  <si>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</si>
  <si>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</si>
  <si>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</si>
  <si>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</si>
  <si>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</si>
  <si>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</si>
  <si>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</si>
  <si>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</si>
  <si>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</si>
  <si>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</si>
  <si>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</si>
  <si>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</si>
  <si>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</si>
  <si>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</si>
  <si>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</si>
  <si>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</si>
  <si>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</si>
  <si>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</si>
  <si>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</si>
  <si>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</si>
  <si>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</si>
  <si>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</si>
  <si>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</si>
  <si>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</si>
  <si>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</si>
  <si>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</si>
  <si>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</si>
  <si>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</si>
  <si>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</si>
  <si>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</si>
  <si>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</si>
  <si>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</si>
  <si>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</si>
  <si>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</si>
  <si>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</si>
  <si>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</si>
  <si>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</si>
  <si>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</si>
  <si>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</si>
  <si>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</si>
  <si>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</si>
  <si>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</si>
  <si>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</si>
  <si>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</si>
  <si>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</si>
  <si>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</si>
  <si>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</si>
  <si>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</si>
  <si>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</si>
  <si>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</si>
  <si>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</si>
  <si>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</si>
  <si>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</si>
  <si>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</si>
  <si>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</si>
  <si>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</si>
  <si>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</si>
  <si>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</si>
  <si>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</si>
  <si>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</si>
  <si>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</si>
  <si>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</si>
  <si>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</si>
  <si>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</si>
  <si>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</si>
  <si>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</si>
  <si>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</si>
  <si>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</si>
  <si>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</si>
  <si>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</si>
  <si>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</si>
  <si>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</si>
  <si>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</si>
  <si>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</si>
  <si>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</si>
  <si>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</si>
  <si>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</si>
  <si>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</si>
  <si>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</si>
  <si>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</si>
  <si>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</si>
  <si>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</si>
  <si>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</si>
  <si>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</si>
  <si>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</si>
  <si>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</si>
  <si>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</si>
  <si>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</si>
  <si>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</si>
  <si>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</si>
  <si>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</si>
  <si>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</si>
  <si>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</si>
  <si>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</si>
  <si>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</si>
  <si>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</si>
  <si>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</si>
  <si>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</si>
  <si>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</si>
  <si>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</si>
  <si>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</si>
  <si>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</si>
  <si>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</si>
  <si>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</si>
  <si>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</si>
  <si>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</si>
  <si>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</si>
  <si>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</si>
  <si>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</si>
  <si>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</si>
  <si>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</si>
  <si>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</si>
  <si>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</si>
  <si>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</si>
  <si>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</si>
  <si>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</si>
  <si>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</si>
  <si>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</si>
  <si>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</si>
  <si>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</si>
  <si>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</si>
  <si>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</si>
  <si>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</si>
  <si>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</si>
  <si>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</si>
  <si>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</si>
  <si>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</si>
  <si>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</si>
  <si>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</si>
  <si>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</si>
  <si>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</si>
  <si>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</si>
  <si>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</si>
  <si>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</si>
  <si>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</si>
  <si>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</si>
  <si>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</si>
  <si>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</si>
  <si>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</si>
  <si>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</si>
  <si>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</si>
  <si>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</si>
  <si>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</si>
  <si>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</si>
  <si>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</si>
  <si>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</si>
  <si>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</si>
  <si>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</si>
  <si>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</si>
  <si>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</si>
  <si>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</si>
  <si>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</si>
  <si>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</si>
  <si>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</si>
  <si>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</si>
  <si>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</si>
  <si>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</si>
  <si>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</si>
  <si>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</si>
  <si>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</si>
  <si>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</si>
  <si>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</si>
  <si>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</si>
  <si>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</si>
  <si>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</si>
  <si>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</si>
  <si>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</si>
  <si>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</si>
  <si>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</si>
  <si>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</si>
  <si>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</si>
  <si>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</si>
  <si>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</si>
  <si>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</si>
  <si>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</si>
  <si>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</si>
  <si>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</si>
  <si>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</si>
  <si>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</si>
  <si>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</si>
  <si>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</si>
  <si>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</si>
  <si>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</si>
  <si>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</si>
  <si>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</si>
  <si>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</si>
  <si>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</si>
  <si>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</si>
  <si>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</si>
  <si>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</si>
  <si>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</si>
  <si>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</si>
  <si>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</si>
  <si>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</si>
  <si>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</si>
  <si>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</si>
  <si>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</si>
  <si>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</si>
  <si>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</si>
  <si>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</si>
  <si>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</si>
  <si>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</si>
  <si>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</si>
  <si>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</si>
  <si>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</si>
  <si>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</si>
  <si>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</si>
  <si>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</si>
  <si>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</si>
  <si>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</si>
  <si>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</si>
  <si>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</si>
  <si>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</si>
  <si>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</si>
  <si>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</si>
  <si>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</si>
  <si>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</si>
  <si>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</si>
  <si>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</si>
  <si>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</si>
  <si>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</si>
  <si>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</si>
  <si>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</si>
  <si>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</si>
  <si>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</si>
  <si>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</si>
  <si>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</si>
  <si>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</si>
  <si>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</si>
  <si>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</si>
  <si>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</si>
  <si>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</si>
  <si>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</si>
  <si>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</si>
  <si>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</si>
  <si>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</si>
  <si>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</si>
  <si>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</si>
  <si>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</si>
  <si>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</si>
  <si>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</si>
  <si>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</si>
  <si>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</si>
  <si>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</si>
  <si>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</si>
  <si>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</si>
  <si>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</si>
  <si>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</si>
  <si>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</si>
  <si>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</si>
  <si>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</si>
  <si>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</si>
  <si>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</si>
  <si>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</si>
  <si>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</si>
  <si>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</si>
  <si>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</si>
  <si>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</si>
  <si>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</si>
  <si>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</si>
  <si>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</si>
  <si>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</si>
  <si>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</si>
  <si>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</si>
  <si>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</si>
  <si>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</si>
  <si>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</si>
  <si>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</si>
  <si>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</si>
  <si>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</si>
  <si>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</si>
  <si>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</si>
  <si>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</si>
  <si>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</si>
  <si>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</si>
  <si>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</si>
  <si>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</si>
  <si>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</si>
  <si>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</si>
  <si>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</si>
  <si>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</si>
  <si>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</si>
  <si>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</si>
  <si>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</si>
  <si>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</si>
  <si>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</si>
  <si>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</si>
  <si>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</si>
  <si>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</si>
  <si>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</si>
  <si>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</si>
  <si>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</si>
  <si>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</si>
  <si>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</si>
  <si>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</si>
  <si>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</si>
  <si>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</si>
  <si>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</si>
  <si>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</si>
  <si>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</si>
  <si>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</si>
  <si>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</si>
  <si>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</si>
  <si>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</si>
  <si>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</si>
  <si>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</si>
  <si>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</si>
  <si>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</si>
  <si>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</si>
  <si>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</si>
  <si>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</si>
  <si>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</si>
  <si>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</si>
  <si>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</si>
  <si>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</si>
  <si>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</si>
  <si>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</si>
  <si>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</si>
  <si>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</si>
  <si>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</si>
  <si>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</si>
  <si>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</si>
  <si>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</si>
  <si>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</si>
  <si>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</si>
  <si>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</si>
  <si>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</si>
  <si>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</si>
  <si>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</si>
  <si>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</si>
  <si>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</si>
  <si>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</si>
  <si>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</si>
  <si>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</si>
  <si>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</si>
  <si>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</si>
  <si>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</si>
  <si>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</si>
  <si>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</si>
  <si>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</si>
  <si>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</si>
  <si>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</si>
  <si>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</si>
  <si>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</si>
  <si>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</si>
  <si>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</si>
  <si>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</si>
  <si>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</si>
  <si>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</si>
  <si>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</si>
  <si>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</si>
  <si>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</si>
  <si>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</si>
  <si>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</si>
  <si>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</si>
  <si>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</si>
  <si>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</si>
  <si>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</si>
  <si>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</si>
  <si>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</si>
  <si>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</si>
  <si>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</si>
  <si>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</si>
  <si>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</si>
  <si>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</si>
  <si>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</si>
  <si>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</si>
  <si>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</si>
  <si>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</si>
  <si>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</si>
  <si>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</si>
  <si>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</si>
  <si>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</si>
  <si>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</si>
  <si>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</si>
  <si>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</si>
  <si>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</si>
  <si>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</si>
  <si>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</si>
  <si>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</si>
  <si>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</si>
  <si>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</si>
  <si>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</si>
  <si>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</si>
  <si>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</si>
  <si>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</si>
  <si>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</si>
  <si>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</si>
  <si>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</si>
  <si>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</si>
  <si>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</si>
  <si>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</si>
  <si>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</si>
  <si>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</si>
  <si>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</si>
  <si>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</si>
  <si>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</si>
  <si>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</si>
  <si>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</si>
  <si>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</si>
  <si>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</si>
  <si>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</si>
  <si>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</si>
  <si>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</si>
  <si>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</si>
  <si>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</si>
  <si>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</si>
  <si>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</si>
  <si>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</si>
  <si>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</si>
  <si>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</si>
  <si>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</si>
  <si>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</si>
  <si>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</si>
  <si>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</si>
  <si>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</si>
  <si>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</si>
  <si>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</si>
  <si>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</si>
  <si>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</si>
  <si>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</si>
  <si>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</si>
  <si>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</si>
  <si>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</si>
  <si>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</si>
  <si>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</si>
  <si>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</si>
  <si>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</si>
  <si>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</si>
  <si>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</si>
  <si>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</si>
  <si>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</si>
  <si>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</si>
  <si>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</si>
  <si>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</si>
  <si>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</si>
  <si>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</si>
  <si>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</si>
  <si>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</si>
  <si>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</si>
  <si>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</si>
  <si>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</si>
  <si>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</si>
  <si>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</si>
  <si>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</si>
  <si>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</si>
  <si>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</si>
  <si>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</si>
  <si>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</si>
  <si>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</si>
  <si>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</si>
  <si>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</si>
  <si>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</si>
  <si>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</si>
  <si>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</si>
  <si>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</si>
  <si>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</si>
  <si>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</si>
  <si>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</si>
  <si>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</si>
  <si>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</si>
  <si>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</si>
  <si>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</si>
  <si>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</si>
  <si>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</si>
  <si>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</si>
  <si>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</si>
  <si>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</si>
  <si>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</si>
  <si>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</si>
  <si>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</si>
  <si>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</si>
  <si>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</si>
  <si>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</si>
  <si>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</si>
  <si>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</si>
  <si>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</si>
  <si>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</si>
  <si>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</si>
  <si>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</si>
  <si>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</si>
  <si>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</si>
  <si>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</si>
  <si>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</si>
  <si>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</si>
  <si>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</si>
  <si>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</si>
  <si>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</si>
  <si>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</si>
  <si>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</si>
  <si>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</si>
  <si>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</si>
  <si>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</si>
  <si>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</si>
  <si>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</si>
  <si>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</si>
  <si>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</si>
  <si>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</si>
  <si>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</si>
  <si>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</si>
  <si>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</si>
  <si>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</si>
  <si>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</si>
  <si>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</si>
  <si>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</si>
  <si>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</si>
  <si>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</si>
  <si>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</si>
  <si>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</si>
  <si>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</si>
  <si>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</si>
  <si>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</si>
  <si>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</si>
  <si>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</si>
  <si>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</si>
  <si>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</si>
  <si>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</si>
  <si>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</si>
  <si>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</si>
  <si>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</si>
  <si>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</si>
  <si>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</si>
  <si>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</si>
  <si>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</si>
  <si>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</si>
  <si>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</si>
  <si>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</si>
  <si>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</si>
  <si>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</si>
  <si>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</si>
  <si>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</si>
  <si>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</si>
  <si>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</si>
  <si>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</si>
  <si>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</si>
  <si>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</si>
  <si>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</si>
  <si>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</si>
  <si>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</si>
  <si>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</si>
  <si>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</si>
  <si>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</si>
  <si>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</si>
  <si>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</si>
  <si>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</si>
  <si>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</si>
  <si>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</si>
  <si>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</si>
  <si>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</si>
  <si>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</si>
  <si>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</si>
  <si>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</si>
  <si>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</si>
  <si>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</si>
  <si>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</si>
  <si>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</si>
  <si>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</si>
  <si>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</si>
  <si>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</si>
  <si>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</si>
  <si>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</si>
  <si>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</si>
  <si>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</si>
  <si>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</si>
  <si>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</si>
  <si>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</si>
  <si>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</si>
  <si>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</si>
  <si>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</si>
  <si>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</si>
  <si>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</si>
  <si>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</si>
  <si>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</si>
  <si>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</si>
  <si>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</si>
  <si>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</si>
  <si>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</si>
  <si>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</si>
  <si>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</si>
  <si>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</si>
  <si>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</si>
  <si>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</si>
  <si>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</si>
  <si>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</si>
  <si>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</si>
  <si>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</si>
  <si>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</si>
  <si>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</si>
  <si>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</si>
  <si>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</si>
  <si>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</si>
  <si>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</si>
  <si>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</si>
  <si>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</si>
  <si>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</si>
  <si>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</si>
  <si>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</si>
  <si>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</si>
  <si>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</si>
  <si>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</si>
  <si>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</si>
  <si>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</si>
  <si>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</si>
  <si>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</si>
  <si>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</si>
  <si>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</si>
  <si>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</si>
  <si>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</si>
  <si>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</si>
  <si>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</si>
  <si>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</si>
  <si>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</si>
  <si>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</si>
  <si>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</si>
  <si>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</si>
  <si>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</si>
  <si>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</si>
  <si>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</si>
  <si>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</si>
  <si>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</si>
  <si>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</si>
  <si>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</si>
  <si>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</si>
  <si>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</si>
  <si>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</si>
  <si>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</si>
  <si>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</si>
  <si>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</si>
  <si>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</si>
  <si>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</si>
  <si>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</si>
  <si>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</si>
  <si>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</si>
  <si>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</si>
  <si>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</si>
  <si>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</si>
  <si>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</si>
  <si>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</si>
  <si>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</si>
  <si>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</si>
  <si>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</si>
  <si>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</si>
  <si>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</si>
  <si>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</si>
  <si>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</si>
  <si>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</si>
  <si>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</si>
  <si>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</si>
  <si>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</si>
  <si>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</si>
  <si>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</si>
  <si>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</si>
  <si>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</si>
  <si>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</si>
  <si>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</si>
  <si>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</si>
  <si>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</si>
  <si>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</si>
  <si>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</si>
  <si>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</si>
  <si>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</si>
  <si>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</si>
  <si>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</si>
  <si>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</si>
  <si>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</si>
  <si>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</si>
  <si>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</si>
  <si>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</si>
  <si>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</si>
  <si>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</si>
  <si>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</si>
  <si>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</si>
  <si>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</si>
  <si>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</si>
  <si>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</si>
  <si>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</si>
  <si>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</si>
  <si>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</si>
  <si>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</si>
  <si>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</si>
  <si>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</si>
  <si>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</si>
  <si>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</si>
  <si>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</si>
  <si>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</si>
  <si>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</si>
  <si>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</si>
  <si>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</si>
  <si>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</si>
  <si>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</si>
  <si>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</si>
  <si>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</si>
  <si>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</si>
  <si>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</si>
  <si>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</si>
  <si>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</si>
  <si>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</si>
  <si>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</si>
  <si>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</si>
  <si>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</si>
  <si>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</si>
  <si>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</si>
  <si>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</si>
  <si>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</si>
  <si>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</si>
  <si>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</si>
  <si>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</si>
  <si>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</si>
  <si>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</si>
  <si>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</si>
  <si>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</si>
  <si>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</si>
  <si>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</si>
  <si>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</si>
  <si>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</si>
  <si>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</si>
  <si>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</si>
  <si>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</si>
  <si>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</si>
  <si>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</si>
  <si>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</si>
  <si>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</si>
  <si>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</si>
  <si>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</si>
  <si>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</si>
  <si>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</si>
  <si>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</si>
  <si>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</si>
  <si>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</si>
  <si>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</si>
  <si>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</si>
  <si>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</si>
  <si>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</si>
  <si>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</si>
  <si>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</si>
  <si>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</si>
  <si>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</si>
  <si>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</si>
  <si>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</si>
  <si>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</si>
  <si>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</si>
  <si>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</si>
  <si>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</si>
  <si>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</si>
  <si>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</si>
  <si>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</si>
  <si>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</si>
  <si>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</si>
  <si>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</si>
  <si>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</si>
  <si>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</si>
  <si>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</si>
  <si>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</si>
  <si>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</si>
  <si>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</si>
  <si>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</si>
  <si>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</si>
  <si>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</si>
  <si>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</si>
  <si>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</si>
  <si>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</si>
  <si>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</si>
  <si>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</si>
  <si>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</si>
  <si>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</si>
  <si>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</si>
  <si>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</si>
  <si>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</si>
  <si>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</si>
  <si>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</si>
  <si>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</si>
  <si>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</si>
  <si>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</si>
  <si>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</si>
  <si>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</si>
  <si>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</si>
  <si>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</si>
  <si>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</si>
  <si>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</si>
  <si>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</si>
  <si>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</si>
  <si>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</si>
  <si>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</si>
  <si>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</si>
  <si>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</si>
  <si>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</si>
  <si>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</si>
  <si>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</si>
  <si>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</si>
  <si>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</si>
  <si>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</si>
  <si>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</si>
  <si>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</si>
  <si>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</si>
  <si>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</si>
  <si>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</si>
  <si>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</si>
  <si>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</si>
  <si>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</si>
  <si>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</si>
  <si>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</si>
  <si>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</si>
  <si>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</si>
  <si>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</si>
  <si>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</si>
  <si>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</si>
  <si>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</si>
  <si>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</si>
  <si>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</si>
  <si>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</si>
  <si>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</si>
  <si>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</si>
  <si>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</si>
  <si>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</si>
  <si>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</si>
  <si>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</si>
  <si>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</si>
  <si>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</si>
  <si>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</si>
  <si>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</si>
  <si>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</si>
  <si>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</si>
  <si>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</si>
  <si>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</si>
  <si>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</si>
  <si>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</si>
  <si>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</si>
  <si>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</si>
  <si>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</si>
  <si>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</si>
  <si>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</si>
  <si>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</si>
  <si>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</si>
  <si>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</si>
  <si>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</si>
  <si>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</si>
  <si>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</si>
  <si>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</si>
  <si>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</si>
  <si>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</si>
  <si>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</si>
  <si>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</si>
  <si>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</si>
  <si>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</si>
  <si>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</si>
  <si>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</si>
  <si>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</si>
  <si>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</si>
  <si>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</si>
  <si>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</si>
  <si>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</si>
  <si>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</si>
  <si>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</si>
  <si>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</si>
  <si>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</si>
  <si>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</si>
  <si>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</si>
  <si>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</si>
  <si>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</si>
  <si>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</si>
  <si>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</si>
  <si>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</si>
  <si>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</si>
  <si>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</si>
  <si>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</si>
  <si>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</si>
  <si>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</si>
  <si>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</si>
  <si>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</si>
  <si>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</si>
  <si>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</si>
  <si>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</si>
  <si>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</si>
  <si>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</si>
  <si>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</si>
  <si>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</si>
  <si>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</si>
  <si>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</si>
  <si>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</si>
  <si>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</si>
  <si>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</si>
  <si>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</si>
  <si>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</si>
  <si>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</si>
  <si>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</si>
  <si>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</si>
  <si>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</si>
  <si>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</si>
  <si>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</si>
  <si>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</si>
  <si>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</si>
  <si>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</si>
  <si>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</si>
  <si>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</si>
  <si>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</si>
  <si>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</si>
  <si>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</si>
  <si>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</si>
  <si>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</si>
  <si>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</si>
  <si>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</si>
  <si>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</si>
  <si>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</si>
  <si>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</si>
  <si>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</si>
  <si>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</si>
  <si>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</si>
  <si>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</si>
  <si>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</si>
  <si>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</si>
  <si>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</si>
  <si>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</si>
  <si>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</si>
  <si>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</si>
  <si>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</si>
  <si>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</si>
  <si>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</si>
  <si>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</si>
  <si>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</si>
  <si>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</si>
  <si>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</si>
  <si>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</si>
  <si>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</si>
  <si>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</si>
  <si>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</si>
  <si>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</si>
  <si>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</si>
  <si>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</si>
  <si>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</si>
  <si>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</si>
  <si>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</si>
  <si>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</si>
  <si>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</si>
  <si>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</si>
  <si>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</si>
  <si>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</si>
  <si>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</si>
  <si>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</si>
  <si>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</si>
  <si>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</si>
  <si>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</si>
  <si>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</si>
  <si>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</si>
  <si>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</si>
  <si>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</si>
  <si>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</si>
  <si>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</si>
  <si>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</si>
  <si>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</si>
  <si>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</si>
  <si>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</si>
  <si>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</si>
  <si>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</si>
  <si>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</si>
  <si>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</si>
  <si>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</si>
  <si>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</si>
  <si>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</si>
  <si>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</si>
  <si>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</si>
  <si>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</si>
  <si>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</si>
  <si>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</si>
  <si>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</si>
  <si>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</si>
  <si>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</si>
  <si>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</si>
  <si>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</si>
  <si>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</si>
  <si>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</si>
  <si>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</si>
  <si>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</si>
  <si>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</si>
  <si>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</si>
  <si>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</si>
  <si>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</si>
  <si>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</si>
  <si>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</si>
  <si>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</si>
  <si>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</si>
  <si>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</si>
  <si>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</si>
  <si>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</si>
  <si>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</si>
  <si>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</si>
  <si>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</si>
  <si>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</si>
  <si>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</si>
  <si>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</si>
  <si>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</si>
  <si>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</si>
  <si>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</si>
  <si>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</si>
  <si>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</si>
  <si>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</si>
  <si>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</si>
  <si>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</si>
  <si>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</si>
  <si>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</si>
  <si>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</si>
  <si>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</si>
  <si>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</si>
  <si>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</si>
  <si>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</si>
  <si>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</si>
  <si>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</si>
  <si>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</si>
  <si>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</si>
  <si>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</si>
  <si>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</si>
  <si>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</si>
  <si>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</si>
  <si>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</si>
  <si>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</si>
  <si>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</si>
  <si>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</si>
  <si>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</si>
  <si>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</si>
  <si>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</si>
  <si>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</si>
  <si>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</si>
  <si>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</si>
  <si>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</si>
  <si>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</si>
  <si>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</si>
  <si>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</si>
  <si>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</si>
  <si>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</si>
  <si>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</si>
  <si>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</si>
  <si>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</si>
  <si>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</si>
  <si>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</si>
  <si>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</si>
  <si>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</si>
  <si>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</si>
  <si>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</si>
  <si>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</si>
  <si>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</si>
  <si>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</si>
  <si>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</si>
  <si>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</si>
  <si>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</si>
  <si>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</si>
  <si>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</si>
  <si>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</si>
  <si>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</si>
  <si>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</si>
  <si>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</si>
  <si>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</si>
  <si>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</si>
  <si>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</si>
  <si>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</si>
  <si>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</si>
  <si>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</si>
  <si>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</si>
  <si>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</si>
  <si>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</si>
  <si>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</si>
  <si>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</si>
  <si>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</si>
  <si>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</si>
  <si>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</si>
  <si>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</si>
  <si>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</si>
  <si>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</si>
  <si>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</si>
  <si>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</si>
  <si>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</si>
  <si>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</si>
  <si>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</si>
  <si>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</si>
  <si>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</si>
  <si>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</si>
  <si>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</si>
  <si>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</si>
  <si>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</si>
  <si>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</si>
  <si>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</si>
  <si>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</si>
  <si>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</si>
  <si>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</si>
  <si>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</si>
  <si>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</si>
  <si>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</si>
  <si>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</si>
  <si>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</si>
  <si>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</si>
  <si>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</si>
  <si>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</si>
  <si>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</si>
  <si>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</si>
  <si>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</si>
  <si>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</si>
  <si>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</si>
  <si>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</si>
  <si>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</si>
  <si>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</si>
  <si>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</si>
  <si>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</si>
  <si>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</si>
  <si>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</si>
  <si>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</si>
  <si>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</si>
  <si>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</si>
  <si>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</si>
  <si>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</si>
  <si>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</si>
  <si>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</si>
  <si>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</si>
  <si>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</si>
  <si>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</si>
  <si>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</si>
  <si>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</si>
  <si>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</si>
  <si>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</si>
  <si>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</si>
  <si>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</si>
  <si>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</si>
  <si>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</si>
  <si>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</si>
  <si>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</si>
  <si>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</si>
  <si>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</si>
  <si>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</si>
  <si>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</si>
  <si>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</si>
  <si>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</si>
  <si>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</si>
  <si>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</si>
  <si>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</si>
  <si>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</si>
  <si>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</si>
  <si>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</si>
  <si>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</si>
  <si>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</si>
  <si>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</si>
  <si>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</si>
  <si>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</si>
  <si>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</si>
  <si>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</si>
  <si>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</si>
  <si>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</si>
  <si>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</si>
  <si>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</si>
  <si>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</si>
  <si>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</si>
  <si>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</si>
  <si>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</si>
  <si>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</si>
  <si>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</si>
  <si>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</si>
  <si>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</si>
  <si>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</si>
  <si>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</si>
  <si>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</si>
  <si>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</si>
  <si>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</si>
  <si>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</si>
  <si>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</si>
  <si>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</si>
  <si>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</si>
  <si>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</si>
  <si>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</si>
  <si>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</si>
  <si>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</si>
  <si>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</si>
  <si>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</si>
  <si>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</si>
  <si>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</si>
  <si>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</si>
  <si>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</si>
  <si>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</si>
  <si>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</si>
  <si>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</si>
  <si>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</si>
  <si>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</si>
  <si>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</si>
  <si>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</si>
  <si>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</si>
  <si>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</si>
  <si>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</si>
  <si>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</si>
  <si>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</si>
  <si>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</si>
  <si>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</si>
  <si>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</si>
  <si>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</si>
  <si>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</si>
  <si>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</si>
  <si>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</si>
  <si>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</si>
  <si>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</si>
  <si>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</si>
  <si>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</si>
  <si>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</si>
  <si>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</si>
  <si>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</si>
  <si>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</si>
  <si>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</si>
  <si>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</si>
  <si>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</si>
  <si>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</si>
  <si>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</si>
  <si>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</si>
  <si>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</si>
  <si>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</si>
  <si>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</si>
  <si>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</si>
  <si>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</si>
  <si>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</si>
  <si>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</si>
  <si>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</si>
  <si>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</si>
  <si>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</si>
  <si>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</si>
  <si>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</si>
  <si>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</si>
  <si>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</si>
  <si>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</si>
  <si>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</si>
  <si>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</si>
  <si>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</si>
  <si>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</si>
  <si>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</si>
  <si>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</si>
  <si>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</si>
  <si>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</si>
  <si>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</si>
  <si>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</si>
  <si>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</si>
  <si>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</si>
  <si>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</si>
  <si>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</si>
  <si>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</si>
  <si>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</si>
  <si>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</si>
  <si>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</si>
  <si>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</si>
  <si>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</si>
  <si>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</si>
  <si>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</si>
  <si>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</si>
  <si>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</si>
  <si>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</si>
  <si>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</si>
  <si>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</si>
  <si>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</si>
  <si>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</si>
  <si>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</si>
  <si>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</si>
  <si>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</si>
  <si>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</si>
  <si>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</si>
  <si>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</si>
  <si>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</si>
  <si>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</si>
  <si>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</si>
  <si>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</si>
  <si>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</si>
  <si>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</si>
  <si>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</si>
  <si>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</si>
  <si>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</si>
  <si>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</si>
  <si>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</si>
  <si>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</si>
  <si>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</si>
  <si>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</si>
  <si>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</si>
  <si>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</si>
  <si>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</si>
  <si>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</si>
  <si>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</si>
  <si>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</si>
  <si>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</si>
  <si>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</si>
  <si>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</si>
  <si>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</si>
  <si>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</si>
  <si>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</si>
  <si>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</si>
  <si>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</si>
  <si>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</si>
  <si>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</si>
  <si>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</si>
  <si>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</si>
  <si>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</si>
  <si>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</si>
  <si>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</si>
  <si>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</si>
  <si>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</si>
  <si>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</si>
  <si>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</si>
  <si>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</si>
  <si>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</si>
  <si>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</si>
  <si>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</si>
  <si>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</si>
  <si>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</si>
  <si>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</si>
  <si>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</si>
  <si>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</si>
  <si>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</si>
  <si>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</si>
  <si>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</si>
  <si>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</si>
  <si>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</si>
  <si>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</si>
  <si>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</si>
  <si>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</si>
  <si>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</si>
  <si>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</si>
  <si>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</si>
  <si>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</si>
  <si>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</si>
  <si>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</si>
  <si>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</si>
  <si>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</si>
  <si>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</si>
  <si>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</si>
  <si>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</si>
  <si>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</si>
  <si>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</si>
  <si>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</si>
  <si>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</si>
  <si>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</si>
  <si>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</si>
  <si>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</si>
  <si>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</si>
  <si>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</si>
  <si>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</si>
  <si>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</si>
  <si>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</si>
  <si>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</si>
  <si>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</si>
  <si>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</si>
  <si>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</si>
  <si>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</si>
  <si>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</si>
  <si>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</si>
  <si>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</si>
  <si>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</si>
  <si>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</si>
  <si>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</si>
  <si>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</si>
  <si>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</si>
  <si>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</si>
  <si>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</si>
  <si>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</si>
  <si>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</si>
  <si>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</si>
  <si>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</si>
  <si>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</si>
  <si>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</si>
  <si>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</si>
  <si>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</si>
  <si>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</si>
  <si>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</si>
  <si>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</si>
  <si>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</si>
  <si>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</si>
  <si>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</si>
  <si>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</si>
  <si>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</si>
  <si>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</si>
  <si>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</si>
  <si>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</si>
  <si>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</si>
  <si>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</si>
  <si>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</si>
  <si>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</si>
  <si>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</si>
  <si>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</si>
  <si>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</si>
  <si>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</si>
  <si>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</si>
  <si>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</si>
  <si>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</si>
  <si>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</si>
  <si>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</si>
  <si>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</si>
  <si>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</si>
  <si>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</si>
  <si>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</si>
  <si>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</si>
  <si>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</si>
  <si>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</si>
  <si>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</si>
  <si>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</si>
  <si>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</si>
  <si>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</si>
  <si>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</si>
  <si>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</si>
  <si>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</si>
  <si>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</si>
  <si>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</si>
  <si>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</si>
  <si>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</si>
  <si>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</si>
  <si>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</si>
  <si>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</si>
  <si>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</si>
  <si>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</si>
  <si>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</si>
  <si>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</si>
  <si>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</si>
  <si>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</si>
  <si>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</si>
  <si>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</si>
  <si>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</si>
  <si>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</si>
  <si>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</si>
  <si>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</si>
  <si>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</si>
  <si>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</si>
  <si>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</si>
  <si>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</si>
  <si>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</si>
  <si>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</si>
  <si>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</si>
  <si>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</si>
  <si>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</si>
  <si>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</si>
  <si>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</si>
  <si>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</si>
  <si>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</si>
  <si>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</si>
  <si>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</si>
  <si>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</si>
  <si>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</si>
  <si>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</si>
  <si>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</si>
  <si>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</si>
  <si>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</si>
  <si>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</si>
  <si>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</si>
  <si>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</si>
  <si>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</si>
  <si>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</si>
  <si>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</si>
  <si>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</si>
  <si>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</si>
  <si>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</si>
  <si>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</si>
  <si>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</si>
  <si>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</si>
  <si>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</si>
  <si>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</si>
  <si>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</si>
  <si>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</si>
  <si>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</si>
  <si>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</si>
  <si>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</si>
  <si>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</si>
  <si>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</si>
  <si>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</si>
  <si>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</si>
  <si>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</si>
  <si>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</si>
  <si>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</si>
  <si>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</si>
  <si>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</si>
  <si>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</si>
  <si>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</si>
  <si>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</si>
  <si>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</si>
  <si>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</si>
  <si>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</si>
  <si>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</si>
  <si>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</si>
  <si>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</si>
  <si>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</si>
  <si>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</si>
  <si>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</si>
  <si>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</si>
  <si>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</si>
  <si>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</si>
  <si>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</si>
  <si>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</si>
  <si>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</si>
  <si>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</si>
  <si>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</si>
  <si>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</si>
  <si>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</si>
  <si>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</si>
  <si>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</si>
  <si>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</si>
  <si>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</si>
  <si>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</si>
  <si>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</si>
  <si>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</si>
  <si>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</si>
  <si>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</si>
  <si>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</si>
  <si>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</si>
  <si>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</si>
  <si>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</si>
  <si>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</si>
  <si>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</si>
  <si>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</si>
  <si>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</si>
  <si>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</si>
  <si>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</si>
  <si>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</si>
  <si>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</si>
  <si>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</si>
  <si>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</si>
  <si>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</si>
  <si>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</si>
  <si>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</si>
  <si>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</si>
  <si>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</si>
  <si>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</si>
  <si>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</si>
  <si>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</si>
  <si>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</si>
  <si>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</si>
  <si>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</si>
  <si>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</si>
  <si>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</si>
  <si>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</si>
  <si>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</si>
  <si>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</si>
  <si>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</si>
  <si>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</si>
  <si>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</si>
  <si>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</si>
  <si>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</si>
  <si>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</si>
  <si>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</si>
  <si>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</si>
  <si>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</si>
  <si>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</si>
  <si>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</si>
  <si>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</si>
  <si>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</si>
  <si>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</si>
  <si>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</si>
  <si>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</si>
  <si>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</si>
  <si>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</si>
  <si>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</si>
  <si>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</si>
  <si>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</si>
  <si>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</si>
  <si>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</si>
  <si>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</si>
  <si>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</si>
  <si>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</si>
  <si>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</si>
  <si>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</si>
  <si>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</si>
  <si>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</si>
  <si>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</si>
  <si>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</si>
  <si>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</si>
  <si>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</si>
  <si>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</si>
  <si>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</si>
  <si>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</si>
  <si>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</si>
  <si>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</si>
  <si>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</si>
  <si>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</si>
  <si>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</si>
  <si>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</si>
  <si>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</si>
  <si>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</si>
  <si>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</si>
  <si>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</si>
  <si>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</si>
  <si>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</si>
  <si>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</si>
  <si>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</si>
  <si>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</si>
  <si>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</si>
  <si>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</si>
  <si>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</si>
  <si>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</si>
  <si>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</si>
  <si>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</si>
  <si>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</si>
  <si>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</si>
  <si>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</si>
  <si>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</si>
  <si>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</si>
  <si>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</si>
  <si>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</si>
  <si>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</si>
  <si>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</si>
  <si>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</si>
  <si>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</si>
  <si>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</si>
  <si>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</si>
  <si>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</si>
  <si>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</si>
  <si>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</si>
  <si>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</si>
  <si>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</si>
  <si>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</si>
  <si>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</si>
  <si>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</si>
  <si>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</si>
  <si>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</si>
  <si>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</si>
  <si>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</si>
  <si>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</si>
  <si>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</si>
  <si>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</si>
  <si>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</si>
  <si>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</si>
  <si>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</si>
  <si>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</si>
  <si>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</si>
  <si>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</si>
  <si>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</si>
  <si>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</si>
  <si>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</si>
  <si>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</si>
  <si>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</si>
  <si>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</si>
  <si>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</si>
  <si>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</si>
  <si>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</si>
  <si>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</si>
  <si>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</si>
  <si>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</si>
  <si>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</si>
  <si>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</si>
  <si>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</si>
  <si>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</si>
  <si>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</si>
  <si>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</si>
  <si>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</si>
  <si>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</si>
  <si>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</si>
  <si>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</si>
  <si>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</si>
  <si>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</si>
  <si>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</si>
  <si>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</si>
  <si>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</si>
  <si>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</si>
  <si>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</si>
  <si>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</si>
  <si>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</si>
  <si>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</si>
  <si>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</si>
  <si>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</si>
  <si>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</si>
  <si>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</si>
  <si>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</si>
  <si>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</si>
  <si>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</si>
  <si>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</si>
  <si>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</si>
  <si>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</si>
  <si>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</si>
  <si>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</si>
  <si>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</si>
  <si>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</si>
  <si>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</si>
  <si>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</si>
  <si>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</si>
  <si>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</si>
  <si>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</si>
  <si>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</si>
  <si>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</si>
  <si>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</si>
  <si>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</si>
  <si>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</si>
  <si>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</si>
  <si>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</si>
  <si>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</si>
  <si>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</si>
  <si>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</si>
  <si>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</si>
  <si>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</si>
  <si>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</si>
  <si>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</si>
  <si>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</si>
  <si>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</si>
  <si>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</si>
  <si>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</si>
  <si>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</si>
  <si>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</si>
  <si>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</si>
  <si>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</si>
  <si>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</si>
  <si>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</si>
  <si>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</si>
  <si>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</si>
  <si>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</si>
  <si>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</si>
  <si>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</si>
  <si>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</si>
  <si>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</si>
  <si>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</si>
  <si>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</si>
  <si>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</si>
  <si>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</si>
  <si>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</si>
  <si>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</si>
  <si>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</si>
  <si>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</si>
  <si>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</si>
  <si>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</si>
  <si>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</si>
  <si>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</si>
  <si>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</si>
  <si>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</si>
  <si>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</si>
  <si>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</si>
  <si>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</si>
  <si>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</si>
  <si>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</si>
  <si>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</si>
  <si>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</si>
  <si>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</si>
  <si>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</si>
  <si>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</si>
  <si>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</si>
  <si>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</si>
  <si>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</si>
  <si>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</si>
  <si>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</si>
  <si>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</si>
  <si>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</si>
  <si>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</si>
  <si>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</si>
  <si>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</si>
  <si>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</si>
  <si>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</si>
  <si>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</si>
  <si>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</si>
  <si>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</si>
  <si>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</si>
  <si>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</si>
  <si>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</si>
  <si>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</si>
  <si>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</si>
  <si>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</si>
  <si>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</si>
  <si>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</si>
  <si>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</si>
  <si>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</si>
  <si>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</si>
  <si>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</si>
  <si>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</si>
  <si>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</si>
  <si>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</si>
  <si>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</si>
  <si>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</si>
  <si>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</si>
  <si>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</si>
  <si>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</si>
  <si>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</si>
  <si>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</si>
  <si>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</si>
  <si>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</si>
  <si>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</si>
  <si>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</si>
  <si>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</si>
  <si>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</si>
  <si>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</si>
  <si>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</si>
  <si>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</si>
  <si>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</si>
  <si>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</si>
  <si>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</si>
  <si>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</si>
  <si>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</si>
  <si>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</si>
  <si>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</si>
  <si>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</si>
  <si>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</si>
  <si>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</si>
  <si>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</si>
  <si>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</si>
  <si>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</si>
  <si>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</si>
  <si>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</si>
  <si>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</si>
  <si>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</si>
  <si>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</si>
  <si>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</si>
  <si>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</si>
  <si>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</si>
  <si>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</si>
  <si>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</si>
  <si>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</si>
  <si>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</si>
  <si>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</si>
  <si>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</si>
  <si>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</si>
  <si>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</si>
  <si>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</si>
  <si>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</si>
  <si>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</si>
  <si>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</si>
  <si>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</si>
  <si>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</si>
  <si>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</si>
  <si>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</si>
  <si>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</si>
  <si>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</si>
  <si>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</si>
  <si>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</si>
  <si>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</si>
  <si>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</si>
  <si>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</si>
  <si>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</si>
  <si>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</si>
  <si>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</si>
  <si>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</si>
  <si>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</si>
  <si>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</si>
  <si>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</si>
  <si>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</si>
  <si>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</si>
  <si>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</si>
  <si>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</si>
  <si>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</si>
  <si>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</si>
  <si>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</si>
  <si>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</si>
  <si>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</si>
  <si>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</si>
  <si>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</si>
  <si>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</si>
  <si>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</si>
  <si>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</si>
  <si>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</si>
  <si>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</si>
  <si>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</si>
  <si>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</si>
  <si>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</si>
  <si>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</si>
  <si>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</si>
  <si>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</si>
  <si>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</si>
  <si>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</si>
  <si>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</si>
  <si>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</si>
  <si>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</si>
  <si>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</si>
  <si>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</si>
  <si>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</si>
  <si>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</si>
  <si>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</si>
  <si>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</si>
  <si>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</si>
  <si>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</si>
  <si>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</si>
  <si>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</si>
  <si>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</si>
  <si>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</si>
  <si>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</si>
  <si>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</si>
  <si>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</si>
  <si>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</si>
  <si>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</si>
  <si>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</si>
  <si>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</si>
  <si>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</si>
  <si>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</si>
  <si>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</si>
  <si>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</si>
  <si>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</si>
  <si>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</si>
  <si>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</si>
  <si>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</si>
  <si>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</si>
  <si>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</si>
  <si>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</si>
  <si>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</si>
  <si>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</si>
  <si>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</si>
  <si>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</si>
  <si>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</si>
  <si>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</si>
  <si>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</si>
  <si>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</si>
  <si>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</si>
  <si>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</si>
  <si>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</si>
  <si>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</si>
  <si>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</si>
  <si>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</si>
  <si>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</si>
  <si>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</si>
  <si>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</si>
  <si>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</si>
  <si>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</si>
  <si>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</si>
  <si>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</si>
  <si>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</si>
  <si>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</si>
  <si>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</si>
  <si>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</si>
  <si>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</si>
  <si>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</si>
  <si>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</si>
  <si>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</si>
  <si>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</si>
  <si>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</si>
  <si>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</si>
  <si>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</si>
  <si>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</si>
  <si>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</si>
  <si>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</si>
  <si>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</si>
  <si>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</si>
  <si>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</si>
  <si>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</si>
  <si>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</si>
  <si>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</si>
  <si>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</si>
  <si>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</si>
  <si>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</si>
  <si>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</si>
  <si>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</si>
  <si>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</si>
  <si>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</si>
  <si>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</si>
  <si>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</si>
  <si>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</si>
  <si>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</si>
  <si>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</si>
  <si>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</si>
  <si>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</si>
  <si>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</si>
  <si>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</si>
  <si>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</si>
  <si>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</si>
  <si>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</si>
  <si>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</si>
  <si>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</si>
  <si>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</si>
  <si>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</si>
  <si>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</si>
  <si>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</si>
  <si>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</si>
  <si>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</si>
  <si>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</si>
  <si>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</si>
  <si>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</si>
  <si>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</si>
  <si>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</si>
  <si>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</si>
  <si>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</si>
  <si>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</si>
  <si>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</si>
  <si>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</si>
  <si>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</si>
  <si>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</si>
  <si>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</si>
  <si>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</si>
  <si>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</si>
  <si>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</si>
  <si>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</si>
  <si>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</si>
  <si>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</si>
  <si>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</si>
  <si>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</si>
  <si>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</si>
  <si>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</si>
  <si>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</si>
  <si>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</si>
  <si>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</si>
  <si>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</si>
  <si>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</si>
  <si>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</si>
  <si>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</si>
  <si>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</si>
  <si>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</si>
  <si>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</si>
  <si>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</si>
  <si>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</si>
  <si>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</si>
  <si>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</si>
  <si>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</si>
  <si>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</si>
  <si>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</si>
  <si>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</si>
  <si>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</si>
  <si>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</si>
  <si>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</si>
  <si>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</si>
  <si>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</si>
  <si>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</si>
  <si>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</si>
  <si>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</si>
  <si>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</si>
  <si>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</si>
  <si>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</si>
  <si>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</si>
  <si>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</si>
  <si>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</si>
  <si>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</si>
  <si>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</si>
  <si>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</si>
  <si>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</si>
  <si>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</si>
  <si>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</si>
  <si>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</si>
  <si>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</si>
  <si>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</si>
  <si>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</si>
  <si>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</si>
  <si>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</si>
  <si>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</si>
  <si>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</si>
  <si>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</si>
  <si>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</si>
  <si>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</si>
  <si>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</si>
  <si>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</si>
  <si>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</si>
  <si>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</si>
  <si>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</si>
  <si>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</si>
  <si>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</si>
  <si>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</si>
  <si>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</si>
  <si>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</si>
  <si>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</si>
  <si>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</si>
  <si>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</si>
  <si>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</si>
  <si>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</si>
  <si>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</si>
  <si>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</si>
  <si>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</si>
  <si>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</si>
  <si>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</si>
  <si>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</si>
  <si>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</si>
  <si>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</si>
  <si>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</si>
  <si>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</si>
  <si>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</si>
  <si>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</si>
  <si>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</si>
  <si>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</si>
  <si>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</si>
  <si>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</si>
  <si>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</si>
  <si>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</si>
  <si>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</si>
  <si>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</si>
  <si>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</si>
  <si>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</si>
  <si>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</si>
  <si>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</si>
  <si>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</si>
  <si>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</si>
  <si>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</si>
  <si>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</si>
  <si>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</si>
  <si>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</si>
  <si>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</si>
  <si>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</si>
  <si>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</si>
  <si>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</si>
  <si>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</si>
  <si>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</si>
  <si>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</si>
  <si>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</si>
  <si>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</si>
  <si>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</si>
  <si>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</si>
  <si>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</si>
  <si>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</si>
  <si>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</si>
  <si>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</si>
  <si>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</si>
  <si>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</si>
  <si>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</si>
  <si>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</si>
  <si>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</si>
  <si>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</si>
  <si>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</si>
  <si>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</si>
  <si>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</si>
  <si>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</si>
  <si>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</si>
  <si>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</si>
  <si>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</si>
  <si>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</si>
  <si>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</si>
  <si>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</si>
  <si>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</si>
  <si>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</si>
  <si>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</si>
  <si>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</si>
  <si>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</si>
  <si>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</si>
  <si>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</si>
  <si>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</si>
  <si>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</si>
  <si>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</si>
  <si>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</si>
  <si>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</si>
  <si>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</si>
  <si>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</si>
  <si>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</si>
  <si>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</si>
  <si>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</si>
  <si>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</si>
  <si>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</si>
  <si>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</si>
  <si>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</si>
  <si>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</si>
  <si>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</si>
  <si>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</si>
  <si>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</si>
  <si>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</si>
  <si>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</si>
  <si>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</si>
  <si>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</si>
  <si>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</si>
  <si>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</si>
  <si>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</si>
  <si>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</si>
  <si>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</si>
  <si>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</si>
  <si>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</si>
  <si>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</si>
  <si>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</si>
  <si>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</si>
  <si>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</si>
  <si>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</si>
  <si>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</si>
  <si>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</si>
  <si>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</si>
  <si>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</si>
  <si>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</si>
  <si>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</si>
  <si>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</si>
  <si>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</si>
  <si>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</si>
  <si>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</si>
  <si>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</si>
  <si>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</si>
  <si>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</si>
  <si>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</si>
  <si>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</si>
  <si>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</si>
  <si>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</si>
  <si>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</si>
  <si>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</si>
  <si>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</si>
  <si>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</si>
  <si>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</si>
  <si>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</si>
  <si>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</si>
  <si>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</si>
  <si>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</si>
  <si>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</si>
  <si>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</si>
  <si>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</si>
  <si>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</si>
  <si>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</si>
  <si>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</si>
  <si>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</si>
  <si>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</si>
  <si>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</si>
  <si>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</si>
  <si>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</si>
  <si>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</si>
  <si>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</si>
  <si>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</si>
  <si>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</si>
  <si>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</si>
  <si>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</si>
  <si>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</si>
  <si>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</si>
  <si>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</si>
  <si>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</si>
  <si>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</si>
  <si>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</si>
  <si>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</si>
  <si>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</si>
  <si>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</si>
  <si>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</si>
  <si>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</si>
  <si>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</si>
  <si>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</si>
  <si>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</si>
  <si>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</si>
  <si>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</si>
  <si>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</si>
  <si>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</si>
  <si>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</si>
  <si>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</si>
  <si>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</si>
  <si>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</si>
  <si>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</si>
  <si>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</si>
  <si>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</si>
  <si>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</si>
  <si>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</si>
  <si>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</si>
  <si>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</si>
  <si>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</si>
  <si>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</si>
  <si>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</si>
  <si>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</si>
  <si>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</si>
  <si>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</si>
  <si>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</si>
  <si>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</si>
  <si>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</si>
  <si>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</si>
  <si>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</si>
  <si>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</si>
  <si>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</si>
  <si>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</si>
  <si>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</si>
  <si>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</si>
  <si>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</si>
  <si>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</si>
  <si>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</si>
  <si>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</si>
  <si>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</si>
  <si>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</si>
  <si>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</si>
  <si>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</si>
  <si>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</si>
  <si>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</si>
  <si>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</si>
  <si>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</si>
  <si>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</si>
  <si>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</si>
  <si>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</si>
  <si>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</si>
  <si>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</si>
  <si>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</si>
  <si>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</si>
  <si>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</si>
  <si>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</si>
  <si>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</si>
  <si>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</si>
  <si>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</si>
  <si>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</si>
  <si>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</si>
  <si>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</si>
  <si>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</si>
  <si>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</si>
  <si>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</si>
  <si>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</si>
  <si>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</si>
  <si>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</si>
  <si>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</si>
  <si>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</si>
  <si>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</si>
  <si>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</si>
  <si>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</si>
  <si>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</si>
  <si>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</si>
  <si>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</si>
  <si>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</si>
  <si>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</si>
  <si>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</si>
  <si>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</si>
  <si>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</si>
  <si>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</si>
  <si>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</si>
  <si>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</si>
  <si>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</si>
  <si>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</si>
  <si>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</si>
  <si>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</si>
  <si>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</si>
  <si>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</si>
  <si>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</si>
  <si>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</si>
  <si>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</si>
  <si>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</si>
  <si>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</si>
  <si>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</si>
  <si>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</si>
  <si>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</si>
  <si>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</si>
  <si>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</si>
  <si>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</si>
  <si>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</si>
  <si>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</si>
  <si>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</si>
  <si>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</si>
  <si>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</si>
  <si>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</si>
  <si>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</si>
  <si>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</si>
  <si>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</si>
  <si>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</si>
  <si>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</si>
  <si>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</si>
  <si>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</si>
  <si>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</si>
  <si>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</si>
  <si>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</si>
  <si>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</si>
  <si>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</si>
  <si>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</si>
  <si>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</si>
  <si>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</si>
  <si>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</si>
  <si>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</si>
  <si>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</si>
  <si>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</si>
  <si>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</si>
  <si>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</si>
  <si>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</si>
  <si>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</si>
  <si>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</si>
  <si>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</si>
  <si>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</si>
  <si>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</si>
  <si>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</si>
  <si>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</si>
  <si>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</si>
  <si>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</si>
  <si>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</si>
  <si>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</si>
  <si>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</si>
  <si>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</si>
  <si>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</si>
  <si>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</si>
  <si>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</si>
  <si>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</si>
  <si>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</si>
  <si>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</si>
  <si>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</si>
  <si>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</si>
  <si>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</si>
  <si>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</si>
  <si>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</si>
  <si>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</si>
  <si>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</si>
  <si>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</si>
  <si>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</si>
  <si>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</si>
  <si>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</si>
  <si>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</si>
  <si>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</si>
  <si>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</si>
  <si>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</si>
  <si>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</si>
  <si>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</si>
  <si>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</si>
  <si>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</si>
  <si>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</si>
  <si>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</si>
  <si>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</si>
  <si>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</si>
  <si>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</si>
  <si>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</si>
  <si>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</si>
  <si>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</si>
  <si>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</si>
  <si>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</si>
  <si>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</si>
  <si>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</si>
  <si>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</si>
  <si>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</si>
  <si>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</si>
  <si>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</si>
  <si>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</si>
  <si>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</si>
  <si>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</si>
  <si>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</si>
  <si>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</si>
  <si>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</si>
  <si>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</si>
  <si>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</si>
  <si>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</si>
  <si>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</si>
  <si>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</si>
  <si>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</si>
  <si>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</si>
  <si>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</si>
  <si>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</si>
  <si>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</si>
  <si>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</si>
  <si>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</si>
  <si>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</si>
  <si>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</si>
  <si>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</si>
  <si>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</si>
  <si>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</si>
  <si>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</si>
  <si>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</si>
  <si>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</si>
  <si>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</si>
  <si>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</si>
  <si>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</si>
  <si>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</si>
  <si>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</si>
  <si>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</si>
  <si>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</si>
  <si>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</si>
  <si>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</si>
  <si>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</si>
  <si>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</si>
  <si>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</si>
  <si>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</si>
  <si>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</si>
  <si>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</si>
  <si>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</si>
  <si>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</si>
  <si>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</si>
  <si>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</si>
  <si>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</si>
  <si>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</si>
  <si>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</si>
  <si>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</si>
  <si>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</si>
  <si>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</si>
  <si>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</si>
  <si>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</si>
  <si>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</si>
  <si>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</si>
  <si>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</si>
  <si>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</si>
  <si>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</si>
  <si>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</si>
  <si>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</si>
  <si>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</si>
  <si>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</si>
  <si>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</si>
  <si>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</si>
  <si>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</si>
  <si>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</si>
  <si>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</si>
  <si>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</si>
  <si>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</si>
  <si>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</si>
  <si>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</si>
  <si>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</si>
  <si>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</si>
  <si>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</si>
  <si>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</si>
  <si>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</si>
  <si>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</si>
  <si>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</si>
  <si>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</si>
  <si>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</si>
  <si>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</si>
  <si>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</si>
  <si>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</si>
  <si>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</si>
  <si>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</si>
  <si>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</si>
  <si>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</si>
  <si>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</si>
  <si>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</si>
  <si>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</si>
  <si>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</si>
  <si>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</si>
  <si>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</si>
  <si>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</si>
  <si>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</si>
  <si>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</si>
  <si>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</si>
  <si>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</si>
  <si>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</si>
  <si>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</si>
  <si>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</si>
  <si>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</si>
  <si>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</si>
  <si>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</si>
  <si>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</si>
  <si>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</si>
  <si>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</si>
  <si>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</si>
  <si>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</si>
  <si>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</si>
  <si>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</si>
  <si>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</si>
  <si>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</si>
  <si>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</si>
  <si>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</si>
  <si>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</si>
  <si>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</si>
  <si>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</si>
  <si>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</si>
  <si>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</si>
  <si>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</si>
  <si>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</si>
  <si>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</si>
  <si>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</si>
  <si>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</si>
  <si>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</si>
  <si>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</si>
  <si>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</si>
  <si>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</si>
  <si>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</si>
  <si>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</si>
  <si>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</si>
  <si>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</si>
  <si>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</si>
  <si>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</si>
  <si>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</si>
  <si>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</si>
  <si>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</si>
  <si>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</si>
  <si>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</si>
  <si>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</si>
  <si>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</si>
  <si>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</si>
  <si>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</si>
  <si>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</si>
  <si>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</si>
  <si>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</si>
  <si>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</si>
  <si>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</si>
  <si>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</si>
  <si>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</si>
  <si>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</si>
  <si>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</si>
  <si>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</si>
  <si>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</si>
  <si>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</si>
  <si>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</si>
  <si>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</si>
  <si>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</si>
  <si>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</si>
  <si>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</si>
  <si>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</si>
  <si>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</si>
  <si>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</si>
  <si>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</si>
  <si>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</si>
  <si>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</si>
  <si>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</si>
  <si>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</si>
  <si>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</si>
  <si>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</si>
  <si>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</si>
  <si>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</si>
  <si>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</si>
  <si>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</si>
  <si>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</si>
  <si>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</si>
  <si>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</si>
  <si>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</si>
  <si>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</si>
  <si>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</si>
  <si>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</si>
  <si>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</si>
  <si>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</si>
  <si>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</si>
  <si>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</si>
  <si>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</si>
  <si>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</si>
  <si>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</si>
  <si>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</si>
  <si>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</si>
  <si>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</si>
  <si>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</si>
  <si>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</si>
  <si>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</si>
  <si>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</si>
  <si>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</si>
  <si>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</si>
  <si>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</si>
  <si>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</si>
  <si>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</si>
  <si>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</si>
  <si>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</si>
  <si>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</si>
  <si>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</si>
  <si>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</si>
  <si>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</si>
  <si>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</si>
  <si>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</si>
  <si>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</si>
  <si>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</si>
  <si>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</si>
  <si>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</si>
  <si>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</si>
  <si>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</si>
  <si>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</si>
  <si>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</si>
  <si>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</si>
  <si>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</si>
  <si>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</si>
  <si>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</si>
  <si>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</si>
  <si>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</si>
  <si>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</si>
  <si>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</si>
  <si>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</si>
  <si>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</si>
  <si>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</si>
  <si>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</si>
  <si>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</si>
  <si>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</si>
  <si>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</si>
  <si>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</si>
  <si>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</si>
  <si>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</si>
  <si>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</si>
  <si>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</si>
  <si>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</si>
  <si>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</si>
  <si>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</si>
  <si>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</si>
  <si>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</si>
  <si>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</si>
  <si>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</si>
  <si>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</si>
  <si>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</si>
  <si>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</si>
  <si>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</si>
  <si>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</si>
  <si>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</si>
  <si>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</si>
  <si>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</si>
  <si>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</si>
  <si>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</si>
  <si>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</si>
  <si>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</si>
  <si>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</si>
  <si>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</si>
  <si>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</si>
  <si>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</si>
  <si>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</si>
  <si>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</si>
  <si>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</si>
  <si>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</si>
  <si>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</si>
  <si>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</si>
  <si>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</si>
  <si>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</si>
  <si>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</si>
  <si>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</si>
  <si>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</si>
  <si>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</si>
  <si>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</si>
  <si>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</si>
  <si>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</si>
  <si>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</si>
  <si>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</si>
  <si>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</si>
  <si>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</si>
  <si>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</si>
  <si>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</si>
  <si>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</si>
  <si>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</si>
  <si>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</si>
  <si>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</si>
  <si>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</si>
  <si>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</si>
  <si>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</si>
  <si>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</si>
  <si>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</si>
  <si>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</si>
  <si>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</si>
  <si>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</si>
  <si>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</si>
  <si>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</si>
  <si>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</si>
  <si>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</si>
  <si>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</si>
  <si>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</si>
  <si>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</si>
  <si>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</si>
  <si>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</si>
  <si>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</si>
  <si>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</si>
  <si>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</si>
  <si>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</si>
  <si>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</si>
  <si>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</si>
  <si>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</si>
  <si>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</si>
  <si>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</si>
  <si>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</si>
  <si>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</si>
  <si>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</si>
  <si>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</si>
  <si>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</si>
  <si>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</si>
  <si>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</si>
  <si>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</si>
  <si>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</si>
  <si>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</si>
  <si>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</si>
  <si>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</si>
  <si>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</si>
  <si>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</si>
  <si>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</si>
  <si>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</si>
  <si>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</si>
  <si>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</si>
  <si>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</si>
  <si>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</si>
  <si>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</si>
  <si>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</si>
  <si>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</si>
  <si>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</si>
  <si>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</si>
  <si>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</si>
  <si>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</si>
  <si>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</si>
  <si>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</si>
  <si>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</si>
  <si>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</si>
  <si>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</si>
  <si>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</si>
  <si>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</si>
  <si>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</si>
  <si>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</si>
  <si>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</si>
  <si>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</si>
  <si>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</si>
  <si>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</si>
  <si>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</si>
  <si>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</si>
  <si>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</si>
  <si>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</si>
  <si>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</si>
  <si>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</si>
  <si>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</si>
  <si>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</si>
  <si>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</si>
  <si>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</si>
  <si>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</si>
  <si>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</si>
  <si>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</si>
  <si>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</si>
  <si>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</si>
  <si>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</si>
  <si>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</si>
  <si>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</si>
  <si>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</si>
  <si>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</si>
  <si>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</si>
  <si>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</si>
  <si>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</si>
  <si>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</si>
  <si>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</si>
  <si>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</si>
  <si>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</si>
  <si>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</si>
  <si>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</si>
  <si>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</si>
  <si>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</si>
  <si>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</si>
  <si>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</si>
  <si>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</si>
  <si>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</si>
  <si>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</si>
  <si>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</si>
  <si>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</si>
  <si>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</si>
  <si>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</si>
  <si>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</si>
  <si>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</si>
  <si>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</si>
  <si>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</si>
  <si>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</si>
  <si>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</si>
  <si>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</si>
  <si>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</si>
  <si>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</si>
  <si>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</si>
  <si>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</si>
  <si>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</si>
  <si>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</si>
  <si>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</si>
  <si>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</si>
  <si>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</si>
  <si>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</si>
  <si>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</si>
  <si>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</si>
  <si>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</si>
  <si>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</si>
  <si>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</si>
  <si>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</si>
  <si>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</si>
  <si>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</si>
  <si>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</si>
  <si>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</si>
  <si>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</si>
  <si>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</si>
  <si>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</si>
  <si>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</si>
  <si>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</si>
  <si>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</si>
  <si>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</si>
  <si>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</si>
  <si>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</si>
  <si>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</si>
  <si>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</si>
  <si>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</si>
  <si>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</si>
  <si>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</si>
  <si>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</si>
  <si>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</si>
  <si>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</si>
  <si>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</si>
  <si>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</si>
  <si>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</si>
  <si>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</si>
  <si>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</si>
  <si>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</si>
  <si>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</si>
  <si>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</si>
  <si>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</si>
  <si>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</si>
  <si>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</si>
  <si>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</si>
  <si>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</si>
  <si>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</si>
  <si>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</si>
  <si>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</si>
  <si>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</si>
  <si>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</si>
  <si>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</si>
  <si>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</si>
  <si>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</si>
  <si>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</si>
  <si>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</si>
  <si>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</si>
  <si>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</si>
  <si>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</si>
  <si>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</si>
  <si>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</si>
  <si>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</si>
  <si>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</si>
  <si>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</si>
  <si>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</si>
  <si>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</si>
  <si>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</si>
  <si>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</si>
  <si>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</si>
  <si>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</si>
  <si>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</si>
  <si>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</si>
  <si>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</si>
  <si>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</si>
  <si>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</si>
  <si>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</si>
  <si>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</si>
  <si>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</si>
  <si>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</si>
  <si>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</si>
  <si>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</si>
  <si>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</si>
  <si>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</si>
  <si>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</si>
  <si>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</si>
  <si>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</si>
  <si>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</si>
  <si>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</si>
  <si>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</si>
  <si>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</si>
  <si>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</si>
  <si>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</si>
  <si>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</si>
  <si>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</si>
  <si>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</si>
  <si>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</si>
  <si>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</si>
  <si>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</si>
  <si>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</si>
  <si>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</si>
  <si>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</si>
  <si>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</si>
  <si>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</si>
  <si>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</si>
  <si>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</si>
  <si>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</si>
  <si>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</si>
  <si>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</si>
  <si>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</si>
  <si>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</si>
  <si>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</si>
  <si>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</si>
  <si>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</si>
  <si>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</si>
  <si>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</si>
  <si>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</si>
  <si>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</si>
  <si>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</si>
  <si>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</si>
  <si>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</si>
  <si>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</si>
  <si>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</si>
  <si>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</si>
  <si>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</si>
  <si>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</si>
  <si>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</si>
  <si>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</si>
  <si>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</si>
  <si>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</si>
  <si>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</si>
  <si>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</si>
  <si>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</si>
  <si>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</si>
  <si>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</si>
  <si>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</si>
  <si>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</si>
  <si>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</si>
  <si>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</si>
  <si>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</si>
  <si>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</si>
  <si>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</si>
  <si>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</si>
  <si>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</si>
  <si>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</si>
  <si>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</si>
  <si>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</si>
  <si>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</si>
  <si>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</si>
  <si>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</si>
  <si>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</si>
  <si>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</si>
  <si>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</si>
  <si>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</si>
  <si>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</si>
  <si>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</si>
  <si>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</si>
  <si>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</si>
  <si>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</si>
  <si>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</si>
  <si>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</si>
  <si>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</si>
  <si>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</si>
  <si>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</si>
  <si>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</si>
  <si>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</si>
  <si>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</si>
  <si>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</si>
  <si>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</si>
  <si>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</si>
  <si>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</si>
  <si>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</si>
  <si>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</si>
  <si>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</si>
  <si>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</si>
  <si>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</si>
  <si>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</si>
  <si>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</si>
  <si>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</si>
  <si>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</si>
  <si>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</si>
  <si>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</si>
  <si>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</si>
  <si>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</si>
  <si>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</si>
  <si>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</si>
  <si>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</si>
  <si>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</si>
  <si>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</si>
  <si>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</si>
  <si>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</si>
  <si>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</si>
  <si>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</si>
  <si>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</si>
  <si>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</si>
  <si>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</si>
  <si>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</si>
  <si>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</si>
  <si>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</si>
  <si>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</si>
  <si>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</si>
  <si>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</si>
  <si>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</si>
  <si>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</si>
  <si>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</si>
  <si>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</si>
  <si>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</si>
  <si>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</si>
  <si>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</si>
  <si>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</si>
  <si>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</si>
  <si>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</si>
  <si>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</si>
  <si>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</si>
  <si>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</si>
  <si>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</si>
  <si>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</si>
  <si>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</si>
  <si>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</si>
  <si>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</si>
  <si>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</si>
  <si>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</si>
  <si>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</si>
  <si>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</si>
  <si>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</si>
  <si>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</si>
  <si>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</si>
  <si>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</si>
  <si>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</si>
  <si>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</si>
  <si>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</si>
  <si>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</si>
  <si>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</si>
  <si>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</si>
  <si>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</si>
  <si>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</si>
  <si>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</si>
  <si>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</si>
  <si>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</si>
  <si>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</si>
  <si>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</si>
  <si>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</si>
  <si>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</si>
  <si>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</si>
  <si>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</si>
  <si>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</si>
  <si>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</si>
  <si>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</si>
  <si>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</si>
  <si>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</si>
  <si>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</si>
  <si>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</si>
  <si>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</si>
  <si>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</si>
  <si>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</si>
  <si>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</si>
  <si>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</si>
  <si>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</si>
  <si>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</si>
  <si>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</si>
  <si>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</si>
  <si>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</si>
  <si>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</si>
  <si>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</si>
  <si>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</si>
  <si>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</si>
  <si>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</si>
  <si>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</si>
  <si>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</si>
  <si>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</si>
  <si>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</si>
  <si>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</si>
  <si>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</si>
  <si>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</si>
  <si>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</si>
  <si>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</si>
  <si>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</si>
  <si>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</si>
  <si>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</si>
  <si>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</si>
  <si>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</si>
  <si>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</si>
  <si>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</si>
  <si>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</si>
  <si>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</si>
  <si>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</si>
  <si>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</si>
  <si>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</si>
  <si>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</si>
  <si>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</si>
  <si>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</si>
  <si>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</si>
  <si>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</si>
  <si>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</si>
  <si>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</si>
  <si>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</si>
  <si>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</si>
  <si>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</si>
  <si>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</si>
  <si>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</si>
  <si>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</si>
  <si>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</si>
  <si>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</si>
  <si>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</si>
  <si>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</si>
  <si>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</si>
  <si>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</si>
  <si>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</si>
  <si>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</si>
  <si>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</si>
  <si>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</si>
  <si>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</si>
  <si>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</si>
  <si>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</si>
  <si>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</si>
  <si>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</si>
  <si>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</si>
  <si>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</si>
  <si>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</si>
  <si>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</si>
  <si>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</si>
  <si>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</si>
  <si>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</si>
  <si>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</si>
  <si>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</si>
  <si>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</si>
  <si>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</si>
  <si>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</si>
  <si>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</si>
  <si>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</si>
  <si>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</si>
  <si>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</si>
  <si>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</si>
  <si>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</si>
  <si>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</si>
  <si>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</si>
  <si>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</si>
  <si>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</si>
  <si>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</si>
  <si>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</si>
  <si>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</si>
  <si>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</si>
  <si>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</si>
  <si>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</si>
  <si>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</si>
  <si>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</si>
  <si>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</si>
  <si>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</si>
  <si>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</si>
  <si>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</si>
  <si>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</si>
  <si>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</si>
  <si>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</si>
  <si>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</si>
  <si>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</si>
  <si>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</si>
  <si>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</si>
  <si>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</si>
  <si>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</si>
  <si>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</si>
  <si>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</si>
  <si>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</si>
  <si>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</si>
  <si>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</si>
  <si>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</si>
  <si>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</si>
  <si>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</si>
  <si>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</si>
  <si>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</si>
  <si>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</si>
  <si>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</si>
  <si>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</si>
  <si>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</si>
  <si>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</si>
  <si>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</si>
  <si>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</si>
  <si>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</si>
  <si>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</si>
  <si>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</si>
  <si>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</si>
  <si>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</si>
  <si>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</si>
  <si>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</si>
  <si>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</si>
  <si>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</si>
  <si>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</si>
  <si>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</si>
  <si>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</si>
  <si>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</si>
  <si>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</si>
  <si>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</si>
  <si>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</si>
  <si>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</si>
  <si>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</si>
  <si>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</si>
  <si>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</si>
  <si>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</si>
  <si>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</si>
  <si>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</si>
  <si>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</si>
  <si>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</si>
  <si>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</si>
  <si>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</si>
  <si>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</si>
  <si>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</si>
  <si>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</si>
  <si>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</si>
  <si>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</si>
  <si>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</si>
  <si>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</si>
  <si>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</si>
  <si>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</si>
  <si>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</si>
  <si>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</si>
  <si>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</si>
  <si>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</si>
  <si>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</si>
  <si>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</si>
  <si>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</si>
  <si>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</si>
  <si>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</si>
  <si>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</si>
  <si>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</si>
  <si>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</si>
  <si>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</si>
  <si>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</si>
  <si>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</si>
  <si>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</si>
  <si>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</si>
  <si>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</si>
  <si>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</si>
  <si>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</si>
  <si>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</si>
  <si>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</si>
  <si>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</si>
  <si>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</si>
  <si>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</si>
  <si>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</si>
  <si>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</si>
  <si>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</si>
  <si>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</si>
  <si>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</si>
  <si>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</si>
  <si>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</si>
  <si>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</si>
  <si>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</si>
  <si>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</si>
  <si>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</si>
  <si>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</si>
  <si>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</si>
  <si>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</si>
  <si>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</si>
  <si>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</si>
  <si>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</si>
  <si>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</si>
  <si>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</si>
  <si>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</si>
  <si>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</si>
  <si>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</si>
  <si>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</si>
  <si>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</si>
  <si>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</si>
  <si>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</si>
  <si>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</si>
  <si>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</si>
  <si>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</si>
  <si>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</si>
  <si>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</si>
  <si>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</si>
  <si>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</si>
  <si>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</si>
  <si>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</si>
  <si>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</si>
  <si>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</si>
  <si>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</si>
  <si>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</si>
  <si>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</si>
  <si>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</si>
  <si>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</si>
  <si>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</si>
  <si>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</si>
  <si>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</si>
  <si>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</si>
  <si>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</si>
  <si>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</si>
  <si>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</si>
  <si>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</si>
  <si>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</si>
  <si>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</si>
  <si>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</si>
  <si>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</si>
  <si>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</si>
  <si>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</si>
  <si>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</si>
  <si>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</si>
  <si>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</si>
  <si>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</si>
  <si>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</si>
  <si>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</si>
  <si>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</si>
  <si>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</si>
  <si>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</si>
  <si>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</si>
  <si>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</si>
  <si>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</si>
  <si>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</si>
  <si>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</si>
  <si>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</si>
  <si>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</si>
  <si>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</si>
  <si>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</si>
  <si>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</si>
  <si>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</si>
  <si>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</si>
  <si>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</si>
  <si>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</si>
  <si>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</si>
  <si>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</si>
  <si>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</si>
  <si>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</si>
  <si>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</si>
  <si>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</si>
  <si>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</si>
  <si>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</si>
  <si>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</si>
  <si>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</si>
  <si>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</si>
  <si>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</si>
  <si>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</si>
  <si>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</si>
  <si>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</si>
  <si>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</si>
  <si>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</si>
  <si>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</si>
  <si>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</si>
  <si>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</si>
  <si>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</si>
  <si>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</si>
  <si>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</si>
  <si>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</si>
  <si>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</si>
  <si>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</si>
  <si>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</si>
  <si>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</si>
  <si>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</si>
  <si>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</si>
  <si>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</si>
  <si>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</si>
  <si>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</si>
  <si>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</si>
  <si>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</si>
  <si>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</si>
  <si>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</si>
  <si>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</si>
  <si>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</si>
  <si>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</si>
  <si>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</si>
  <si>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</si>
  <si>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</si>
  <si>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</si>
  <si>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</si>
  <si>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</si>
  <si>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</si>
  <si>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</si>
  <si>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</si>
  <si>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</si>
  <si>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</si>
  <si>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</si>
  <si>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</si>
  <si>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</si>
  <si>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</si>
  <si>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</si>
  <si>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</si>
  <si>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</si>
  <si>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</si>
  <si>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</si>
  <si>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</si>
  <si>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</si>
  <si>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</si>
  <si>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</si>
  <si>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</si>
  <si>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</si>
  <si>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</si>
  <si>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</si>
  <si>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</si>
  <si>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</si>
  <si>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</si>
  <si>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</si>
  <si>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</si>
  <si>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</si>
  <si>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</si>
  <si>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</si>
  <si>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</si>
  <si>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</si>
  <si>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</si>
  <si>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</si>
  <si>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</si>
  <si>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</si>
  <si>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</si>
  <si>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</si>
  <si>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</si>
  <si>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</si>
  <si>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</si>
  <si>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</si>
  <si>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</si>
  <si>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</si>
  <si>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</si>
  <si>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</si>
  <si>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</si>
  <si>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</si>
  <si>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</si>
  <si>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</si>
  <si>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</si>
  <si>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</si>
  <si>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</si>
  <si>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</si>
  <si>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</si>
  <si>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</si>
  <si>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</si>
  <si>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</si>
  <si>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</si>
  <si>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</si>
  <si>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</si>
  <si>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</si>
  <si>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</si>
  <si>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</si>
  <si>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</si>
  <si>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</si>
  <si>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</si>
  <si>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</si>
  <si>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</si>
  <si>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</si>
  <si>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</si>
  <si>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</si>
  <si>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</si>
  <si>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</si>
  <si>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</si>
  <si>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</si>
  <si>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</si>
  <si>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</si>
  <si>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</si>
  <si>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</si>
  <si>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</si>
  <si>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</si>
  <si>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</si>
  <si>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</si>
  <si>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</si>
  <si>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</si>
  <si>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</si>
  <si>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</si>
  <si>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</si>
  <si>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</si>
  <si>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</si>
  <si>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</si>
  <si>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</si>
  <si>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</si>
  <si>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</si>
  <si>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</si>
  <si>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</si>
  <si>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</si>
  <si>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</si>
  <si>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</si>
  <si>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</si>
  <si>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</si>
  <si>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</si>
  <si>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</si>
  <si>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</si>
  <si>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</si>
  <si>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</si>
  <si>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</si>
  <si>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</si>
  <si>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</si>
  <si>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</si>
  <si>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</si>
  <si>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</si>
  <si>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</si>
  <si>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</si>
  <si>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</si>
  <si>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</si>
  <si>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</si>
  <si>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</si>
  <si>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</si>
  <si>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</si>
  <si>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</si>
  <si>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</si>
  <si>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</si>
  <si>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</si>
  <si>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</si>
  <si>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</si>
  <si>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</si>
  <si>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</si>
  <si>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</si>
  <si>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</si>
  <si>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</si>
  <si>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</si>
  <si>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</si>
  <si>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</si>
  <si>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</si>
  <si>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</si>
  <si>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</si>
  <si>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</si>
  <si>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</si>
  <si>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</si>
  <si>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</si>
  <si>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</si>
  <si>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</si>
  <si>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</si>
  <si>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</si>
  <si>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</si>
  <si>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</si>
  <si>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</si>
  <si>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</si>
  <si>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</si>
  <si>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</si>
  <si>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</si>
  <si>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</si>
  <si>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</si>
  <si>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</si>
  <si>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</si>
  <si>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</si>
  <si>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</si>
  <si>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</si>
  <si>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</si>
  <si>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</si>
  <si>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</si>
  <si>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</si>
  <si>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</si>
  <si>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</si>
  <si>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</si>
  <si>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</si>
  <si>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</si>
  <si>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</si>
  <si>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</si>
  <si>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</si>
  <si>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</si>
  <si>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</si>
  <si>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</si>
  <si>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</si>
  <si>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</si>
  <si>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</si>
  <si>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</si>
  <si>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</si>
  <si>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</si>
  <si>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</si>
  <si>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</si>
  <si>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</si>
  <si>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</si>
  <si>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</si>
  <si>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</si>
  <si>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</si>
  <si>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</si>
  <si>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</si>
  <si>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</si>
  <si>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</si>
  <si>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</si>
  <si>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</si>
  <si>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</si>
  <si>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</si>
  <si>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</si>
  <si>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</si>
  <si>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</si>
  <si>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</si>
  <si>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</si>
  <si>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</si>
  <si>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</si>
  <si>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</si>
  <si>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</si>
  <si>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</si>
  <si>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</si>
  <si>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</si>
  <si>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</si>
  <si>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</si>
  <si>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</si>
  <si>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</si>
  <si>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</si>
  <si>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</si>
  <si>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</si>
  <si>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</si>
  <si>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</si>
  <si>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</si>
  <si>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</si>
  <si>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</si>
  <si>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</si>
  <si>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</si>
  <si>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</si>
  <si>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</si>
  <si>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</si>
  <si>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</si>
  <si>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</si>
  <si>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</si>
  <si>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</si>
  <si>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</si>
  <si>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</si>
  <si>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</si>
  <si>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</si>
  <si>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</si>
  <si>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</si>
  <si>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</si>
  <si>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</si>
  <si>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</si>
  <si>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</si>
  <si>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</si>
  <si>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</si>
  <si>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</si>
  <si>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</si>
  <si>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</si>
  <si>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</si>
  <si>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</si>
  <si>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</si>
  <si>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</si>
  <si>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</si>
  <si>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</si>
  <si>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</si>
  <si>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</si>
  <si>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</si>
  <si>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</si>
  <si>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</si>
  <si>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</si>
  <si>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</si>
  <si>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</si>
  <si>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</si>
  <si>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</si>
  <si>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</si>
  <si>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</si>
  <si>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</si>
  <si>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</si>
  <si>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</si>
  <si>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</si>
  <si>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</si>
  <si>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</si>
  <si>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</si>
  <si>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</si>
  <si>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</si>
  <si>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</si>
  <si>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</si>
  <si>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</si>
  <si>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</si>
  <si>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</si>
  <si>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</si>
  <si>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</si>
  <si>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</si>
  <si>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</si>
  <si>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</si>
  <si>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</si>
  <si>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</si>
  <si>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</si>
  <si>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</si>
  <si>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</si>
  <si>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</si>
  <si>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</si>
  <si>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</si>
  <si>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</si>
  <si>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</si>
  <si>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</si>
  <si>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</si>
  <si>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</si>
  <si>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</si>
  <si>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</si>
  <si>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</si>
  <si>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</si>
  <si>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</si>
  <si>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</si>
  <si>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</si>
  <si>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</si>
  <si>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</si>
  <si>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</si>
  <si>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</si>
  <si>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</si>
  <si>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</si>
  <si>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</si>
  <si>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</si>
  <si>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</si>
  <si>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</si>
  <si>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</si>
  <si>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</si>
  <si>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</si>
  <si>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</si>
  <si>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</si>
  <si>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</si>
  <si>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</si>
  <si>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</si>
  <si>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</si>
  <si>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</si>
  <si>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</si>
  <si>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</si>
  <si>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</si>
  <si>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</si>
  <si>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</si>
  <si>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</si>
  <si>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</si>
  <si>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</si>
  <si>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</si>
  <si>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</si>
  <si>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</si>
  <si>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</si>
  <si>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</si>
  <si>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</si>
  <si>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</si>
  <si>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</si>
  <si>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</si>
  <si>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</si>
  <si>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</si>
  <si>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</si>
  <si>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</si>
  <si>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</si>
  <si>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</si>
  <si>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</si>
  <si>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</si>
  <si>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</si>
  <si>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</si>
  <si>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</si>
  <si>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</si>
  <si>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</si>
  <si>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</si>
  <si>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</si>
  <si>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</si>
  <si>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</si>
  <si>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</si>
  <si>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</si>
  <si>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</si>
  <si>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</si>
  <si>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</si>
  <si>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</si>
  <si>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</si>
  <si>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</si>
  <si>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</si>
  <si>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</si>
  <si>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</si>
  <si>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</si>
  <si>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</si>
  <si>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</si>
  <si>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</si>
  <si>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</si>
  <si>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</si>
  <si>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</si>
  <si>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</si>
  <si>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</si>
  <si>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</si>
  <si>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</si>
  <si>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</si>
  <si>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</si>
  <si>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</si>
  <si>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</si>
  <si>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</si>
  <si>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</si>
  <si>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</si>
  <si>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</si>
  <si>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</si>
  <si>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</si>
  <si>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</si>
  <si>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</si>
  <si>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</si>
  <si>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</si>
  <si>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</si>
  <si>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</si>
  <si>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</si>
  <si>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</si>
  <si>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</si>
  <si>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</si>
  <si>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</si>
  <si>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</si>
  <si>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</si>
  <si>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</si>
  <si>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</si>
  <si>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</si>
  <si>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</si>
  <si>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</si>
  <si>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</si>
  <si>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</si>
  <si>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</si>
  <si>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</si>
  <si>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</si>
  <si>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</si>
  <si>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</si>
  <si>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</si>
  <si>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</si>
  <si>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</si>
  <si>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</si>
  <si>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</si>
  <si>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</si>
  <si>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</si>
  <si>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</si>
  <si>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</si>
  <si>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</si>
  <si>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</si>
  <si>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</si>
  <si>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</si>
  <si>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</si>
  <si>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</si>
  <si>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</si>
  <si>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</si>
  <si>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</si>
  <si>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</si>
  <si>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</si>
  <si>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</si>
  <si>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</si>
  <si>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</si>
  <si>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</si>
  <si>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</si>
  <si>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</si>
  <si>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</si>
  <si>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</si>
  <si>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</si>
  <si>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</si>
  <si>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</si>
  <si>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</si>
  <si>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</si>
  <si>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</si>
  <si>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</si>
  <si>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</si>
  <si>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</si>
  <si>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</si>
  <si>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</si>
  <si>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</si>
  <si>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</si>
  <si>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</si>
  <si>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</si>
  <si>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</si>
  <si>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</si>
  <si>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</si>
  <si>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</si>
  <si>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</si>
  <si>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</si>
  <si>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</si>
  <si>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</si>
  <si>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</si>
  <si>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</si>
  <si>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</si>
  <si>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</si>
  <si>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</si>
  <si>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</si>
  <si>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</si>
  <si>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</si>
  <si>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</si>
  <si>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</si>
  <si>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</si>
  <si>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</si>
  <si>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</si>
  <si>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</si>
  <si>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</si>
  <si>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</si>
  <si>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</si>
  <si>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</si>
  <si>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</si>
  <si>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</si>
  <si>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</si>
  <si>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</si>
  <si>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</si>
  <si>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</si>
  <si>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</si>
  <si>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</si>
  <si>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</si>
  <si>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</si>
  <si>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</si>
  <si>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</si>
  <si>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</si>
  <si>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</si>
  <si>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</si>
  <si>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</si>
  <si>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</si>
  <si>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</si>
  <si>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</si>
  <si>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</si>
  <si>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</si>
  <si>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</si>
  <si>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</si>
  <si>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</si>
  <si>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</si>
  <si>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</si>
  <si>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</si>
  <si>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</si>
  <si>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</si>
  <si>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</si>
  <si>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</si>
  <si>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</si>
  <si>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</si>
  <si>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</si>
  <si>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</si>
  <si>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</si>
  <si>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</si>
  <si>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</si>
  <si>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</si>
  <si>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</si>
  <si>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</si>
  <si>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</si>
  <si>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</si>
  <si>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</si>
  <si>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</si>
  <si>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</si>
  <si>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</si>
  <si>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</si>
  <si>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</si>
  <si>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</si>
  <si>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</si>
  <si>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</si>
  <si>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</si>
  <si>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</si>
  <si>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</si>
  <si>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</si>
  <si>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</si>
  <si>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</si>
  <si>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</si>
  <si>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</si>
  <si>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</si>
  <si>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</si>
  <si>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</si>
  <si>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</si>
  <si>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</si>
  <si>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</si>
  <si>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</si>
  <si>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</si>
  <si>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</si>
  <si>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</si>
  <si>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</si>
  <si>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</si>
  <si>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</si>
  <si>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</si>
  <si>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</si>
  <si>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</si>
  <si>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</si>
  <si>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</si>
  <si>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</si>
  <si>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</si>
  <si>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</si>
  <si>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</si>
  <si>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</si>
  <si>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</si>
  <si>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</si>
  <si>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</si>
  <si>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</si>
  <si>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</si>
  <si>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</si>
  <si>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</si>
  <si>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</si>
  <si>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</si>
  <si>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</si>
  <si>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</si>
  <si>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</si>
  <si>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</si>
  <si>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</si>
  <si>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</si>
  <si>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</si>
  <si>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</si>
  <si>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</si>
  <si>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</si>
  <si>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</si>
  <si>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</si>
  <si>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</si>
  <si>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</si>
  <si>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</si>
  <si>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</si>
  <si>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</si>
  <si>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</si>
  <si>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</si>
  <si>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</si>
  <si>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</si>
  <si>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</si>
  <si>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</si>
  <si>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</si>
  <si>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</si>
  <si>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</si>
  <si>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</si>
  <si>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</si>
  <si>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</si>
  <si>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</si>
  <si>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</si>
  <si>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</si>
  <si>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</si>
  <si>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</si>
  <si>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</si>
  <si>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</si>
  <si>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</si>
  <si>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</si>
  <si>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</si>
  <si>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</si>
  <si>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</si>
  <si>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</si>
  <si>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</si>
  <si>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</si>
  <si>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</si>
  <si>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</si>
  <si>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</si>
  <si>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</si>
  <si>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</si>
  <si>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</si>
  <si>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</si>
  <si>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</si>
  <si>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</si>
  <si>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</si>
  <si>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</si>
  <si>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</si>
  <si>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</si>
  <si>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</si>
  <si>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</si>
  <si>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</si>
  <si>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</si>
  <si>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</si>
  <si>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</si>
  <si>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</si>
  <si>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</si>
  <si>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</si>
  <si>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</si>
  <si>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</si>
  <si>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</si>
  <si>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</si>
  <si>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</si>
  <si>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</si>
  <si>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</si>
  <si>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</si>
  <si>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</si>
  <si>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</si>
  <si>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</si>
  <si>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</si>
  <si>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</si>
  <si>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</si>
  <si>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</si>
  <si>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</si>
  <si>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</si>
  <si>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</si>
  <si>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</si>
  <si>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</si>
  <si>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</si>
  <si>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</si>
  <si>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</si>
  <si>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</si>
  <si>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</si>
  <si>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</si>
  <si>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</si>
  <si>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</si>
  <si>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</si>
  <si>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</si>
  <si>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</si>
  <si>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</si>
  <si>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</si>
  <si>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</si>
  <si>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</si>
  <si>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</si>
  <si>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</si>
  <si>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</si>
  <si>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</si>
  <si>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</si>
  <si>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</si>
  <si>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</si>
  <si>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</si>
  <si>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</si>
  <si>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</si>
  <si>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</si>
  <si>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</si>
  <si>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</si>
  <si>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</si>
  <si>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</si>
  <si>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</si>
  <si>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</si>
  <si>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</si>
  <si>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</si>
  <si>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</si>
  <si>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</si>
  <si>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</si>
  <si>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</si>
  <si>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</si>
  <si>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</si>
  <si>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</si>
  <si>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</si>
  <si>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</si>
  <si>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</si>
  <si>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</si>
  <si>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</si>
  <si>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</si>
  <si>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</si>
  <si>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</si>
  <si>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</si>
  <si>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</si>
  <si>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</si>
  <si>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</si>
  <si>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</si>
  <si>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</si>
  <si>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</si>
  <si>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</si>
  <si>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</si>
  <si>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</si>
  <si>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</si>
  <si>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</si>
  <si>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</si>
  <si>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</si>
  <si>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</si>
  <si>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</si>
  <si>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</si>
  <si>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</si>
  <si>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</si>
  <si>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</si>
  <si>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</si>
  <si>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</si>
  <si>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</si>
  <si>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</si>
  <si>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</si>
  <si>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</si>
  <si>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</si>
  <si>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</si>
  <si>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</si>
  <si>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</si>
  <si>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</si>
  <si>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</si>
  <si>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</si>
  <si>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</si>
  <si>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</si>
  <si>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</si>
  <si>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</si>
  <si>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</si>
  <si>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</si>
  <si>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</si>
  <si>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</si>
  <si>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</si>
  <si>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</si>
  <si>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</si>
  <si>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</si>
  <si>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</si>
  <si>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</si>
  <si>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</si>
  <si>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</si>
  <si>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</si>
  <si>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</si>
  <si>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</si>
  <si>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</si>
  <si>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</si>
  <si>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</si>
  <si>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</si>
  <si>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</si>
  <si>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</si>
  <si>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</si>
  <si>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</si>
  <si>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</si>
  <si>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</si>
  <si>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</si>
  <si>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</si>
  <si>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</si>
  <si>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</si>
  <si>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</si>
  <si>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</si>
  <si>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</si>
  <si>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</si>
  <si>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</si>
  <si>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</si>
  <si>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</si>
  <si>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</si>
  <si>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</si>
  <si>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</si>
  <si>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</si>
  <si>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</si>
  <si>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</si>
  <si>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</si>
  <si>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</si>
  <si>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</si>
  <si>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</si>
  <si>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</si>
  <si>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</si>
  <si>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</si>
  <si>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</si>
  <si>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</si>
  <si>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</si>
  <si>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</si>
  <si>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</si>
  <si>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</si>
  <si>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</si>
  <si>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</si>
  <si>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</si>
  <si>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</si>
  <si>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</si>
  <si>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</si>
  <si>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</si>
  <si>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</si>
  <si>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</si>
  <si>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</si>
  <si>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</si>
  <si>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</si>
  <si>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</si>
  <si>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</si>
  <si>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</si>
  <si>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</si>
  <si>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</si>
  <si>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</si>
  <si>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</si>
  <si>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</si>
  <si>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</si>
  <si>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</si>
  <si>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</si>
  <si>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</si>
  <si>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</si>
  <si>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</si>
  <si>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</si>
  <si>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</si>
  <si>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</si>
  <si>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</si>
  <si>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</si>
  <si>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</si>
  <si>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</si>
  <si>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</si>
  <si>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</si>
  <si>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</si>
  <si>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</si>
  <si>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</si>
  <si>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</si>
  <si>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</si>
  <si>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</si>
  <si>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</si>
  <si>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</si>
  <si>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</si>
  <si>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</si>
  <si>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</si>
  <si>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</si>
  <si>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</si>
  <si>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</si>
  <si>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</si>
  <si>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</si>
  <si>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</si>
  <si>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</si>
  <si>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</si>
  <si>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</si>
  <si>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</si>
  <si>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</si>
  <si>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</si>
  <si>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</si>
  <si>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</si>
  <si>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</si>
  <si>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</si>
  <si>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</si>
  <si>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</si>
  <si>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</si>
  <si>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</si>
  <si>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</si>
  <si>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</si>
  <si>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</si>
  <si>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</si>
  <si>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</si>
  <si>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</si>
  <si>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</si>
  <si>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</si>
  <si>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</si>
  <si>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</si>
  <si>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</si>
  <si>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</si>
  <si>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</si>
  <si>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</si>
  <si>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</si>
  <si>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</si>
  <si>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</si>
  <si>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</si>
  <si>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</si>
  <si>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</si>
  <si>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</si>
  <si>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</si>
  <si>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</si>
  <si>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</si>
  <si>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</si>
  <si>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</si>
  <si>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</si>
  <si>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</si>
  <si>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</si>
  <si>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</si>
  <si>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</si>
  <si>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</si>
  <si>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</si>
  <si>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</si>
  <si>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</si>
  <si>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</si>
  <si>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</si>
  <si>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</si>
  <si>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</si>
  <si>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</si>
  <si>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</si>
  <si>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</si>
  <si>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</si>
  <si>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</si>
  <si>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</si>
  <si>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</si>
  <si>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</si>
  <si>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</si>
  <si>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</si>
  <si>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</si>
  <si>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</si>
  <si>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</si>
  <si>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</si>
  <si>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</si>
  <si>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</si>
  <si>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</si>
  <si>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</si>
  <si>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</si>
  <si>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</si>
  <si>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</si>
  <si>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</si>
  <si>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</si>
  <si>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</si>
  <si>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</si>
  <si>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</si>
  <si>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</si>
  <si>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</si>
  <si>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</si>
  <si>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</si>
  <si>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</si>
  <si>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</si>
  <si>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</si>
  <si>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</si>
  <si>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</si>
  <si>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</si>
  <si>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</si>
  <si>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</si>
  <si>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</si>
  <si>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</si>
  <si>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</si>
  <si>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</si>
  <si>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</si>
  <si>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</si>
  <si>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</si>
  <si>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</si>
  <si>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</si>
  <si>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</si>
  <si>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</si>
  <si>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</si>
  <si>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</si>
  <si>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</si>
  <si>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</si>
  <si>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</si>
  <si>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</si>
  <si>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</si>
  <si>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</si>
  <si>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</si>
  <si>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</si>
  <si>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</si>
  <si>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</si>
  <si>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</si>
  <si>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</si>
  <si>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</si>
  <si>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</si>
  <si>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</si>
  <si>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</si>
  <si>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</si>
  <si>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</si>
  <si>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</si>
  <si>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</si>
  <si>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</si>
  <si>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</si>
  <si>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</si>
  <si>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</si>
  <si>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</si>
  <si>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</si>
  <si>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</si>
  <si>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</si>
  <si>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</si>
  <si>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</si>
  <si>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</si>
  <si>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</si>
  <si>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</si>
  <si>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</si>
  <si>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</si>
  <si>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</si>
  <si>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</si>
  <si>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</si>
  <si>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</si>
  <si>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</si>
  <si>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</si>
  <si>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</si>
  <si>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</si>
  <si>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</si>
  <si>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</si>
  <si>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</si>
  <si>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</si>
  <si>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</si>
  <si>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</si>
  <si>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</si>
  <si>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</si>
  <si>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</si>
  <si>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</si>
  <si>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</si>
  <si>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</si>
  <si>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</si>
  <si>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</si>
  <si>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</si>
  <si>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</si>
  <si>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</si>
  <si>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</si>
  <si>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</si>
  <si>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</si>
  <si>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</si>
  <si>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</si>
  <si>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</si>
  <si>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</si>
  <si>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</si>
  <si>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</si>
  <si>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</si>
  <si>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</si>
  <si>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</si>
  <si>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</si>
  <si>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</si>
  <si>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</si>
  <si>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</si>
  <si>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</si>
  <si>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</si>
  <si>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</si>
  <si>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</si>
  <si>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</si>
  <si>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</si>
  <si>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</si>
  <si>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</si>
  <si>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</si>
  <si>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</si>
  <si>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</si>
  <si>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</si>
  <si>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</si>
  <si>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</si>
  <si>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</si>
  <si>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</si>
  <si>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</si>
  <si>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</si>
  <si>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</si>
  <si>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</si>
  <si>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</si>
  <si>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</si>
  <si>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</si>
  <si>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</si>
  <si>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</si>
  <si>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</si>
  <si>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</si>
  <si>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</si>
  <si>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</si>
  <si>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</si>
  <si>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</si>
  <si>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</si>
  <si>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</si>
  <si>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</si>
  <si>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</si>
  <si>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</si>
  <si>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</si>
  <si>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</si>
  <si>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</si>
  <si>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</si>
  <si>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</si>
  <si>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</si>
  <si>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</si>
  <si>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</si>
  <si>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</si>
  <si>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</si>
  <si>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</si>
  <si>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</si>
  <si>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</si>
  <si>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</si>
  <si>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</si>
  <si>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</si>
  <si>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</si>
  <si>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</si>
  <si>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</si>
  <si>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</si>
  <si>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</si>
  <si>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</si>
  <si>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</si>
  <si>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</si>
  <si>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</si>
  <si>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</si>
  <si>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</si>
  <si>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</si>
  <si>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</si>
  <si>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</si>
  <si>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</si>
  <si>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</si>
  <si>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</si>
  <si>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</si>
  <si>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</si>
  <si>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</si>
  <si>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</si>
  <si>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</si>
  <si>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</si>
  <si>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</si>
  <si>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</si>
  <si>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</si>
  <si>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</si>
  <si>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</si>
  <si>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</si>
  <si>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</si>
  <si>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</si>
  <si>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</si>
  <si>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</si>
  <si>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</si>
  <si>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</si>
  <si>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</si>
  <si>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</si>
  <si>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</si>
  <si>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</si>
  <si>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</si>
  <si>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</si>
  <si>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</si>
  <si>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</si>
  <si>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</si>
  <si>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</si>
  <si>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</si>
  <si>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</si>
  <si>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</si>
  <si>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</si>
  <si>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</si>
  <si>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</si>
  <si>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</si>
  <si>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</si>
  <si>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</si>
  <si>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</si>
  <si>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</si>
  <si>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</si>
  <si>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</si>
  <si>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</si>
  <si>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</si>
  <si>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</si>
  <si>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</si>
  <si>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</si>
  <si>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</si>
  <si>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</si>
  <si>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</si>
  <si>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</si>
  <si>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</si>
  <si>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</si>
  <si>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</si>
  <si>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</si>
  <si>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</si>
  <si>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</si>
  <si>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</si>
  <si>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</si>
  <si>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</si>
  <si>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</si>
  <si>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</si>
  <si>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</si>
  <si>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</si>
  <si>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</si>
  <si>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</si>
  <si>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</si>
  <si>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</si>
  <si>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</si>
  <si>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</si>
  <si>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</si>
  <si>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</si>
  <si>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</si>
  <si>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</si>
  <si>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</si>
  <si>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</si>
  <si>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</si>
  <si>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</si>
  <si>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</si>
  <si>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</si>
  <si>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</si>
  <si>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</si>
  <si>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</si>
  <si>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</si>
  <si>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</si>
  <si>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</si>
  <si>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</si>
  <si>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</si>
  <si>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</si>
  <si>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</si>
  <si>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</si>
  <si>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</si>
  <si>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</si>
  <si>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</si>
  <si>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</si>
  <si>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</si>
  <si>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</si>
  <si>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</si>
  <si>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</si>
  <si>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</si>
  <si>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</si>
  <si>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</si>
  <si>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</si>
  <si>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</si>
  <si>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</si>
  <si>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</si>
  <si>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</si>
  <si>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</si>
  <si>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</si>
  <si>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</si>
  <si>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</si>
  <si>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</si>
  <si>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</si>
  <si>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</si>
  <si>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</si>
  <si>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</si>
  <si>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</si>
  <si>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</si>
  <si>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</si>
  <si>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</si>
  <si>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</si>
  <si>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</si>
  <si>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</si>
  <si>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</si>
  <si>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</si>
  <si>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</si>
  <si>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</si>
  <si>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</si>
  <si>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</si>
  <si>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</si>
  <si>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</si>
  <si>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</si>
  <si>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</si>
  <si>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</si>
  <si>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</si>
  <si>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</si>
  <si>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</si>
  <si>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</si>
  <si>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</si>
  <si>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</si>
  <si>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</si>
  <si>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</si>
  <si>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</si>
  <si>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</si>
  <si>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</si>
  <si>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</si>
  <si>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</si>
  <si>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</si>
  <si>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</si>
  <si>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</si>
  <si>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</si>
  <si>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</si>
  <si>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</si>
  <si>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</si>
  <si>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</si>
  <si>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</si>
  <si>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</si>
  <si>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</si>
  <si>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</si>
  <si>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</si>
  <si>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</si>
  <si>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</si>
  <si>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</si>
  <si>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</si>
  <si>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</si>
  <si>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</si>
  <si>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</si>
  <si>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</si>
  <si>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</si>
  <si>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</si>
  <si>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</si>
  <si>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</si>
  <si>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</si>
  <si>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</si>
  <si>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</si>
  <si>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</si>
  <si>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</si>
  <si>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</si>
  <si>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</si>
  <si>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</si>
  <si>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</si>
  <si>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</si>
  <si>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</si>
  <si>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</si>
  <si>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</si>
  <si>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</si>
  <si>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</si>
  <si>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</si>
  <si>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</si>
  <si>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</si>
  <si>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</si>
  <si>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</si>
  <si>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</si>
  <si>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</si>
  <si>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</si>
  <si>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</si>
  <si>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</si>
  <si>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</si>
  <si>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</si>
  <si>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</si>
  <si>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</si>
  <si>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</si>
  <si>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</si>
  <si>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</si>
  <si>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</si>
  <si>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</si>
  <si>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</si>
  <si>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</si>
  <si>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</si>
  <si>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</si>
  <si>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</si>
  <si>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</si>
  <si>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</si>
  <si>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</si>
  <si>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</si>
  <si>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</si>
  <si>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</si>
  <si>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</si>
  <si>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</si>
  <si>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</si>
  <si>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</si>
  <si>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</si>
  <si>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</si>
  <si>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</si>
  <si>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</si>
  <si>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</si>
  <si>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</si>
  <si>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</si>
  <si>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</si>
  <si>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</si>
  <si>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</si>
  <si>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</si>
  <si>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</si>
  <si>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</si>
  <si>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</si>
  <si>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</si>
  <si>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</si>
  <si>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</si>
  <si>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</si>
  <si>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</si>
  <si>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</si>
  <si>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</si>
  <si>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</si>
  <si>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</si>
  <si>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</si>
  <si>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</si>
  <si>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</si>
  <si>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</si>
  <si>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</si>
  <si>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</si>
  <si>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</si>
  <si>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</si>
  <si>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</si>
  <si>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</si>
  <si>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</si>
  <si>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</si>
  <si>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</si>
  <si>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</si>
  <si>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</si>
  <si>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</si>
  <si>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</si>
  <si>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</si>
  <si>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</si>
  <si>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</si>
  <si>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</si>
  <si>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</si>
  <si>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</si>
  <si>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</si>
  <si>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</si>
  <si>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</si>
  <si>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</si>
  <si>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</si>
  <si>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</si>
  <si>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</si>
  <si>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</si>
  <si>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</si>
  <si>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</si>
  <si>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</si>
  <si>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</si>
  <si>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</si>
  <si>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</si>
  <si>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</si>
  <si>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</si>
  <si>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</si>
  <si>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</si>
  <si>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</si>
  <si>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</si>
  <si>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</si>
  <si>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</si>
  <si>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</si>
  <si>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</si>
  <si>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</si>
  <si>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</si>
  <si>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</si>
  <si>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</si>
  <si>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</si>
  <si>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</si>
  <si>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</si>
  <si>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</si>
  <si>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</si>
  <si>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</si>
  <si>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</si>
  <si>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</si>
  <si>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</si>
  <si>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</si>
  <si>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</si>
  <si>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</si>
  <si>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</si>
  <si>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</si>
  <si>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</si>
  <si>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</si>
  <si>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</si>
  <si>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</si>
  <si>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</si>
  <si>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</si>
  <si>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</si>
  <si>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</si>
  <si>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</si>
  <si>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</si>
  <si>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</si>
  <si>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</si>
  <si>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</si>
  <si>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</si>
  <si>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</si>
  <si>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</si>
  <si>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</si>
  <si>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</si>
  <si>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</si>
  <si>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</si>
  <si>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</si>
  <si>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</si>
  <si>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</si>
  <si>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</si>
  <si>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</si>
  <si>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</si>
  <si>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</si>
  <si>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</si>
  <si>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</si>
  <si>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</si>
  <si>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</si>
  <si>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</si>
  <si>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</si>
  <si>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</si>
  <si>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</si>
  <si>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</si>
  <si>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</si>
  <si>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</si>
  <si>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</si>
  <si>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</si>
  <si>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</si>
  <si>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</si>
  <si>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</si>
  <si>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</si>
  <si>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</si>
  <si>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</si>
  <si>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</si>
  <si>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</si>
  <si>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</si>
  <si>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</si>
  <si>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</si>
  <si>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</si>
  <si>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</si>
  <si>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</si>
  <si>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</si>
  <si>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</si>
  <si>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</si>
  <si>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</si>
  <si>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</si>
  <si>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</si>
  <si>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</si>
  <si>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</si>
  <si>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</si>
  <si>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</si>
  <si>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</si>
  <si>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</si>
  <si>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</si>
  <si>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</si>
  <si>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</si>
  <si>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</si>
  <si>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</si>
  <si>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</si>
  <si>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</si>
  <si>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</si>
  <si>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</si>
  <si>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</si>
  <si>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</si>
  <si>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</si>
  <si>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</si>
  <si>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</si>
  <si>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</si>
  <si>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</si>
  <si>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</si>
  <si>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</si>
  <si>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</si>
  <si>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</si>
  <si>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</si>
  <si>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</si>
  <si>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</si>
  <si>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</si>
  <si>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</si>
  <si>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</si>
  <si>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</si>
  <si>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</si>
  <si>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</si>
  <si>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</si>
  <si>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</si>
  <si>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</si>
  <si>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</si>
  <si>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</si>
  <si>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</si>
  <si>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</si>
  <si>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</si>
  <si>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</si>
  <si>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</si>
  <si>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</si>
  <si>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</si>
  <si>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</si>
  <si>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</si>
  <si>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</si>
  <si>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</si>
  <si>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</si>
  <si>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</si>
  <si>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</si>
  <si>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</si>
  <si>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</si>
  <si>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</si>
  <si>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</si>
  <si>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</si>
  <si>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</si>
  <si>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</si>
  <si>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</si>
  <si>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</si>
  <si>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</si>
  <si>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</si>
  <si>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</si>
  <si>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</si>
  <si>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</si>
  <si>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</si>
  <si>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</si>
  <si>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</si>
  <si>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</si>
  <si>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</si>
  <si>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</si>
  <si>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</si>
  <si>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</si>
  <si>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</si>
  <si>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</si>
  <si>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</si>
  <si>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</si>
  <si>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</si>
  <si>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</si>
  <si>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</si>
  <si>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</si>
  <si>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</si>
  <si>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</si>
  <si>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</si>
  <si>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</si>
  <si>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</si>
  <si>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</si>
  <si>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</si>
  <si>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</si>
  <si>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</si>
  <si>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</si>
  <si>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</si>
  <si>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</si>
  <si>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</si>
  <si>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</si>
  <si>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</si>
  <si>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</si>
  <si>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</si>
  <si>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</si>
  <si>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</si>
  <si>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</si>
  <si>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</si>
  <si>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</si>
  <si>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</si>
  <si>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</si>
  <si>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</si>
  <si>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</si>
  <si>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</si>
  <si>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</si>
  <si>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</si>
  <si>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</si>
  <si>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</si>
  <si>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</si>
  <si>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</si>
  <si>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</si>
  <si>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</si>
  <si>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</si>
  <si>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</si>
  <si>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</si>
  <si>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</si>
  <si>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</si>
  <si>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</si>
  <si>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</si>
  <si>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</si>
  <si>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</si>
  <si>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</si>
  <si>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</si>
  <si>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</si>
  <si>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</si>
  <si>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</si>
  <si>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</si>
  <si>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</si>
  <si>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</si>
  <si>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</si>
  <si>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</si>
  <si>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</si>
  <si>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</si>
  <si>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</si>
  <si>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</si>
  <si>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</si>
  <si>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</si>
  <si>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</si>
  <si>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</si>
  <si>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</si>
  <si>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</si>
  <si>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</si>
  <si>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</si>
  <si>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</si>
  <si>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</si>
  <si>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</si>
  <si>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</si>
  <si>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</si>
  <si>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</si>
  <si>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</si>
  <si>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</si>
  <si>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</si>
  <si>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</si>
  <si>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</si>
  <si>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</si>
  <si>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</si>
  <si>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</si>
  <si>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</si>
  <si>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</si>
  <si>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</si>
  <si>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</si>
  <si>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</si>
  <si>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</si>
  <si>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</si>
  <si>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</si>
  <si>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</si>
  <si>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</si>
  <si>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</si>
  <si>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</si>
  <si>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</si>
  <si>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</si>
  <si>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</si>
  <si>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</si>
  <si>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</si>
  <si>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</si>
  <si>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</si>
  <si>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</si>
  <si>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</si>
  <si>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</si>
  <si>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</si>
  <si>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</si>
  <si>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</si>
  <si>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</si>
  <si>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</si>
  <si>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</si>
  <si>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</si>
  <si>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</si>
  <si>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</si>
  <si>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</si>
  <si>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</si>
  <si>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</si>
  <si>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</si>
  <si>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</si>
  <si>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</si>
  <si>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</si>
  <si>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</si>
  <si>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</si>
  <si>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</si>
  <si>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</si>
  <si>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</si>
  <si>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</si>
  <si>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</si>
  <si>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</si>
  <si>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</si>
  <si>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</si>
  <si>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</si>
  <si>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</si>
  <si>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</si>
  <si>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</si>
  <si>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</si>
  <si>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</si>
  <si>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</si>
  <si>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</si>
  <si>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</si>
  <si>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</si>
  <si>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</si>
  <si>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</si>
  <si>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</si>
  <si>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</si>
  <si>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</si>
  <si>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</si>
  <si>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</si>
  <si>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</si>
  <si>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</si>
  <si>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</si>
  <si>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</si>
  <si>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</si>
  <si>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</si>
  <si>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</si>
  <si>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</si>
  <si>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</si>
  <si>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</si>
  <si>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</si>
  <si>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</si>
  <si>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</si>
  <si>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</si>
  <si>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</si>
  <si>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</si>
  <si>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</si>
  <si>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</si>
  <si>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</si>
  <si>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</si>
  <si>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</si>
  <si>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</si>
  <si>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</si>
  <si>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</si>
  <si>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</si>
  <si>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</si>
  <si>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</si>
  <si>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</si>
  <si>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</si>
  <si>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</si>
  <si>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</si>
  <si>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</si>
  <si>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</si>
  <si>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</si>
  <si>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</si>
  <si>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</si>
  <si>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</si>
  <si>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</si>
  <si>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</si>
  <si>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</si>
  <si>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</si>
  <si>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</si>
  <si>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</si>
  <si>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</si>
  <si>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</si>
  <si>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</si>
  <si>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</si>
  <si>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</si>
  <si>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</si>
  <si>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</si>
  <si>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</si>
  <si>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</si>
  <si>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</si>
  <si>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</si>
  <si>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</si>
  <si>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</si>
  <si>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</si>
  <si>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</si>
  <si>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</si>
  <si>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</si>
  <si>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</si>
  <si>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</si>
  <si>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</si>
  <si>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</si>
  <si>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</si>
  <si>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</si>
  <si>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</si>
  <si>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</si>
  <si>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</si>
  <si>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</si>
  <si>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</si>
  <si>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</si>
  <si>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</si>
  <si>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</si>
  <si>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</si>
  <si>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</si>
  <si>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</si>
  <si>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</si>
  <si>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</si>
  <si>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</si>
  <si>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</si>
  <si>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</si>
  <si>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</si>
  <si>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</si>
  <si>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</si>
  <si>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</si>
  <si>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</si>
  <si>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</si>
  <si>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</si>
  <si>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</si>
  <si>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</si>
  <si>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</si>
  <si>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</si>
  <si>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</si>
  <si>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</si>
  <si>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</si>
  <si>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</si>
  <si>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</si>
  <si>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</si>
  <si>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</si>
  <si>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</si>
  <si>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</si>
  <si>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</si>
  <si>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</si>
  <si>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</si>
  <si>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</si>
  <si>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</si>
  <si>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</si>
  <si>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</si>
  <si>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</si>
  <si>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</si>
  <si>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</si>
  <si>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</si>
  <si>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</si>
  <si>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</si>
  <si>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</si>
  <si>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</si>
  <si>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</si>
  <si>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</si>
  <si>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</si>
  <si>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</si>
  <si>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</si>
  <si>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</si>
  <si>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</si>
  <si>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</si>
  <si>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</si>
  <si>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</si>
  <si>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</si>
  <si>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</si>
  <si>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</si>
  <si>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</si>
  <si>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</si>
  <si>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</si>
  <si>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</si>
  <si>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</si>
  <si>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</si>
  <si>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</si>
  <si>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</si>
  <si>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</si>
  <si>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</si>
  <si>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</si>
  <si>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</si>
  <si>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</si>
  <si>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</si>
  <si>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</si>
  <si>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</si>
  <si>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</si>
  <si>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</si>
  <si>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</si>
  <si>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</si>
  <si>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</si>
  <si>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</si>
  <si>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</si>
  <si>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</si>
  <si>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</si>
  <si>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</si>
  <si>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</si>
  <si>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</si>
  <si>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</si>
  <si>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</si>
  <si>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</si>
  <si>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</si>
  <si>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</si>
  <si>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</si>
  <si>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</si>
  <si>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</si>
  <si>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</si>
  <si>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</si>
  <si>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</si>
  <si>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</si>
  <si>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</si>
  <si>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</si>
  <si>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</si>
  <si>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</si>
  <si>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</si>
  <si>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</si>
  <si>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</si>
  <si>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</si>
  <si>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</si>
  <si>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</si>
  <si>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</si>
  <si>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</si>
  <si>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</si>
  <si>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</si>
  <si>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</si>
  <si>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</si>
  <si>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</si>
  <si>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</si>
  <si>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</si>
  <si>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</si>
  <si>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</si>
  <si>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</si>
  <si>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</si>
  <si>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</si>
  <si>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</si>
  <si>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</si>
  <si>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</si>
  <si>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</si>
  <si>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</si>
  <si>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</si>
  <si>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</si>
  <si>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</si>
  <si>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</si>
  <si>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</si>
  <si>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</si>
  <si>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</si>
  <si>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</si>
  <si>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</si>
  <si>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</si>
  <si>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</si>
  <si>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</si>
  <si>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</si>
  <si>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</si>
  <si>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</si>
  <si>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</si>
  <si>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</si>
  <si>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</si>
  <si>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</si>
  <si>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</si>
  <si>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</si>
  <si>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</si>
  <si>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</si>
  <si>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</si>
  <si>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</si>
  <si>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</si>
  <si>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</si>
  <si>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</si>
  <si>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</si>
  <si>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</si>
  <si>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</si>
  <si>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</si>
  <si>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</si>
  <si>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</si>
  <si>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</si>
  <si>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</si>
  <si>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</si>
  <si>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</si>
  <si>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</si>
  <si>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</si>
  <si>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</si>
  <si>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</si>
  <si>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</si>
  <si>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</si>
  <si>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</si>
  <si>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</si>
  <si>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</si>
  <si>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</si>
  <si>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</si>
  <si>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</si>
  <si>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</si>
  <si>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</si>
  <si>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</si>
  <si>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</si>
  <si>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</si>
  <si>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</si>
  <si>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</si>
  <si>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</si>
  <si>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</si>
  <si>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</si>
  <si>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</si>
  <si>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</si>
  <si>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</si>
  <si>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</si>
  <si>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</si>
  <si>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</si>
  <si>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</si>
  <si>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</si>
  <si>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</si>
  <si>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</si>
  <si>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</si>
  <si>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</si>
  <si>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</si>
  <si>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</si>
  <si>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</si>
  <si>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</si>
  <si>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</si>
  <si>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</si>
  <si>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</si>
  <si>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</si>
  <si>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</si>
  <si>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</si>
  <si>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</si>
  <si>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</si>
  <si>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</si>
  <si>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</si>
  <si>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</si>
  <si>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</si>
  <si>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</si>
  <si>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</si>
  <si>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</si>
  <si>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</si>
  <si>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</si>
  <si>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</si>
  <si>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</si>
  <si>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</si>
  <si>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</si>
  <si>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</si>
  <si>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</si>
  <si>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</si>
  <si>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</si>
  <si>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</si>
  <si>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</si>
  <si>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</si>
  <si>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</si>
  <si>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</si>
  <si>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</si>
  <si>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</si>
  <si>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</si>
  <si>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</si>
  <si>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</si>
  <si>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</si>
  <si>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</si>
  <si>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</si>
  <si>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</si>
  <si>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</si>
  <si>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</si>
  <si>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</si>
  <si>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</si>
  <si>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</si>
  <si>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</si>
  <si>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</si>
  <si>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</si>
  <si>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</si>
  <si>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</si>
  <si>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</si>
  <si>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</si>
  <si>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</si>
  <si>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</si>
  <si>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</si>
  <si>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</si>
  <si>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</si>
  <si>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</si>
  <si>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</si>
  <si>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</si>
  <si>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</si>
  <si>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</si>
  <si>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</si>
  <si>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</si>
  <si>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</si>
  <si>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</si>
  <si>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</si>
  <si>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</si>
  <si>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</si>
  <si>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</si>
  <si>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</si>
  <si>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</si>
  <si>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</si>
  <si>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</si>
  <si>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</si>
  <si>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</si>
  <si>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</si>
  <si>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</si>
  <si>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</si>
  <si>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</si>
  <si>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</si>
  <si>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</si>
  <si>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</si>
  <si>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</si>
  <si>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</si>
  <si>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</si>
  <si>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</si>
  <si>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</si>
  <si>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</si>
  <si>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</si>
  <si>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</si>
  <si>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</si>
  <si>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</si>
  <si>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</si>
  <si>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</si>
  <si>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</si>
  <si>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</si>
  <si>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</si>
  <si>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</si>
  <si>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</si>
  <si>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</si>
  <si>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</si>
  <si>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</si>
  <si>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</si>
  <si>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</si>
  <si>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</si>
  <si>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</si>
  <si>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</si>
  <si>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</si>
  <si>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</si>
  <si>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</si>
  <si>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</si>
  <si>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</si>
  <si>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</si>
  <si>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</si>
  <si>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</si>
  <si>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</si>
  <si>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</si>
  <si>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</si>
  <si>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</si>
  <si>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</si>
  <si>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</si>
  <si>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</si>
  <si>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</si>
  <si>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</si>
  <si>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</si>
  <si>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</si>
  <si>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</si>
  <si>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</si>
  <si>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</si>
  <si>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</si>
  <si>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</si>
  <si>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</si>
  <si>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</si>
  <si>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</si>
  <si>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</si>
  <si>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</si>
  <si>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</si>
  <si>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</si>
  <si>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</si>
  <si>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</si>
  <si>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</si>
  <si>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</si>
  <si>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</si>
  <si>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</si>
  <si>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</si>
  <si>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</si>
  <si>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</si>
  <si>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</si>
  <si>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</si>
  <si>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</si>
  <si>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</si>
  <si>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</si>
  <si>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</si>
  <si>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</si>
  <si>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</si>
  <si>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</si>
  <si>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</si>
  <si>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</si>
  <si>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</si>
  <si>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</si>
  <si>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</si>
  <si>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</si>
  <si>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</si>
  <si>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</si>
  <si>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</si>
  <si>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</si>
  <si>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</si>
  <si>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</si>
  <si>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</si>
  <si>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</si>
  <si>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</si>
  <si>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</si>
  <si>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</si>
  <si>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</si>
  <si>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</si>
  <si>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</si>
  <si>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</si>
  <si>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</si>
  <si>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</si>
  <si>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</si>
  <si>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</si>
  <si>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</si>
  <si>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</si>
  <si>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</si>
  <si>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</si>
  <si>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</si>
  <si>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</si>
  <si>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</si>
  <si>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</si>
  <si>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</si>
  <si>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</si>
  <si>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</si>
  <si>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</si>
  <si>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</si>
  <si>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</si>
  <si>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</si>
  <si>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</si>
  <si>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</si>
  <si>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</si>
  <si>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</si>
  <si>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</si>
  <si>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</si>
  <si>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</si>
  <si>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</si>
  <si>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</si>
  <si>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</si>
  <si>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</si>
  <si>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</si>
  <si>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</si>
  <si>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</si>
  <si>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</si>
  <si>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</si>
  <si>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</si>
  <si>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</si>
  <si>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</si>
  <si>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</si>
  <si>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</si>
  <si>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</si>
  <si>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</si>
  <si>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</si>
  <si>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</si>
  <si>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</si>
  <si>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</si>
  <si>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</si>
  <si>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</si>
  <si>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</si>
  <si>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</si>
  <si>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</si>
  <si>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</si>
  <si>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</si>
  <si>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</si>
  <si>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</si>
  <si>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</si>
  <si>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</si>
  <si>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</si>
  <si>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</si>
  <si>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</si>
  <si>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</si>
  <si>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</si>
  <si>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</si>
  <si>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</si>
  <si>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</si>
  <si>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</si>
  <si>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</si>
  <si>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</si>
  <si>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</si>
  <si>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</si>
  <si>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</si>
  <si>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</si>
  <si>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</si>
  <si>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</si>
  <si>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</si>
  <si>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</si>
  <si>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</si>
  <si>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</si>
  <si>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</si>
  <si>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</si>
  <si>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</si>
  <si>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</si>
  <si>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</si>
  <si>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</si>
  <si>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</si>
  <si>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</si>
  <si>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</si>
  <si>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</si>
  <si>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</si>
  <si>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</si>
  <si>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</si>
  <si>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</si>
  <si>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</si>
  <si>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</si>
  <si>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</si>
  <si>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</si>
  <si>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</si>
  <si>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</si>
  <si>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</si>
  <si>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</si>
  <si>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</si>
  <si>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</si>
  <si>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</si>
  <si>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</si>
  <si>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</si>
  <si>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</si>
  <si>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</si>
  <si>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</si>
  <si>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</si>
  <si>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</si>
  <si>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</si>
  <si>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</si>
  <si>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</si>
  <si>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</si>
  <si>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</si>
  <si>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</si>
  <si>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</si>
  <si>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</si>
  <si>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</si>
  <si>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</si>
  <si>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</si>
  <si>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</si>
  <si>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</si>
  <si>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</si>
  <si>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</si>
  <si>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</si>
  <si>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</si>
  <si>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</si>
  <si>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</si>
  <si>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</si>
  <si>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</si>
  <si>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</si>
  <si>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</si>
  <si>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</si>
  <si>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</si>
  <si>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</si>
  <si>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</si>
  <si>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</si>
  <si>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</si>
  <si>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</si>
  <si>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</si>
  <si>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</si>
  <si>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</si>
  <si>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</si>
  <si>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</si>
  <si>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</si>
  <si>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</si>
  <si>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</si>
  <si>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</si>
  <si>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</si>
  <si>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</si>
  <si>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</si>
  <si>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</si>
  <si>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</si>
  <si>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</si>
  <si>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</si>
  <si>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</si>
  <si>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</si>
  <si>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</si>
  <si>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</si>
  <si>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</si>
  <si>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</si>
  <si>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</si>
  <si>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</si>
  <si>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</si>
  <si>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</si>
  <si>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</si>
  <si>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</si>
  <si>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</si>
  <si>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</si>
  <si>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</si>
  <si>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</si>
  <si>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</si>
  <si>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</si>
  <si>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</si>
  <si>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</si>
  <si>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</si>
  <si>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</si>
  <si>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</si>
  <si>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</si>
  <si>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</si>
  <si>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</si>
  <si>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</si>
  <si>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</si>
  <si>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</si>
  <si>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</si>
  <si>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</si>
  <si>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</si>
  <si>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</si>
  <si>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</si>
  <si>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</si>
  <si>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</si>
  <si>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</si>
  <si>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</si>
  <si>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</si>
  <si>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</si>
  <si>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</si>
  <si>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</si>
  <si>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</si>
  <si>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</si>
  <si>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</si>
  <si>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</si>
  <si>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</si>
  <si>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</si>
  <si>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</si>
  <si>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</si>
  <si>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</si>
  <si>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</si>
  <si>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</si>
  <si>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</si>
  <si>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</si>
  <si>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</si>
  <si>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</si>
  <si>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</si>
  <si>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</si>
  <si>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</si>
  <si>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</si>
  <si>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</si>
  <si>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</si>
  <si>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</si>
  <si>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</si>
  <si>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</si>
  <si>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</si>
  <si>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</si>
  <si>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</si>
  <si>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</si>
  <si>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</si>
  <si>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</si>
  <si>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</si>
  <si>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</si>
  <si>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</si>
  <si>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</si>
  <si>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</si>
  <si>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</si>
  <si>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</si>
  <si>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</si>
  <si>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</si>
  <si>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</si>
  <si>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</si>
  <si>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</si>
  <si>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</si>
  <si>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</si>
  <si>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</si>
  <si>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</si>
  <si>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</si>
  <si>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</si>
  <si>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</si>
  <si>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</si>
  <si>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</si>
  <si>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</si>
  <si>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</si>
  <si>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</si>
  <si>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</si>
  <si>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</si>
  <si>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</si>
  <si>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</si>
  <si>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</si>
  <si>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</si>
  <si>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</si>
  <si>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</si>
  <si>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</si>
  <si>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</si>
  <si>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</si>
  <si>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</si>
  <si>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</si>
  <si>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</si>
  <si>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</si>
  <si>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</si>
  <si>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</si>
  <si>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</si>
  <si>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</si>
  <si>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</si>
  <si>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</si>
  <si>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</si>
  <si>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</si>
  <si>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</si>
  <si>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</si>
  <si>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</si>
  <si>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</si>
  <si>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</si>
  <si>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</si>
  <si>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</si>
  <si>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</si>
  <si>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</si>
  <si>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</si>
  <si>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</si>
  <si>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</si>
  <si>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</si>
  <si>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</si>
  <si>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</si>
  <si>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</si>
  <si>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</si>
  <si>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</si>
  <si>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</si>
  <si>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</si>
  <si>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</si>
  <si>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</si>
  <si>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</si>
  <si>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</si>
  <si>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</si>
  <si>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</si>
  <si>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</si>
  <si>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</si>
  <si>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</si>
  <si>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</si>
  <si>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</si>
  <si>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</si>
  <si>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</si>
  <si>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</si>
  <si>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</si>
  <si>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</si>
  <si>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</si>
  <si>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</si>
  <si>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</si>
  <si>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</si>
  <si>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</si>
  <si>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</si>
  <si>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</si>
  <si>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</si>
  <si>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</si>
  <si>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</si>
  <si>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</si>
  <si>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</si>
  <si>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</si>
  <si>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</si>
  <si>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</si>
  <si>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</si>
  <si>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</si>
  <si>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</si>
  <si>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</si>
  <si>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</si>
  <si>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</si>
  <si>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</si>
  <si>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</si>
  <si>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</si>
  <si>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</si>
  <si>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</si>
  <si>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</si>
  <si>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</si>
  <si>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</si>
  <si>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</si>
  <si>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</si>
  <si>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</si>
  <si>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</si>
  <si>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</si>
  <si>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</si>
  <si>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</si>
  <si>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</si>
  <si>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</si>
  <si>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</si>
  <si>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</si>
  <si>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</si>
  <si>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</si>
  <si>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</si>
  <si>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</si>
  <si>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</si>
  <si>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</si>
  <si>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</si>
  <si>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</si>
  <si>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</si>
  <si>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</si>
  <si>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</si>
  <si>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</si>
  <si>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</si>
  <si>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</si>
  <si>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</si>
  <si>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</si>
  <si>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</si>
  <si>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</si>
  <si>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</si>
  <si>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</si>
  <si>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</si>
  <si>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</si>
  <si>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</si>
  <si>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</si>
  <si>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</si>
  <si>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</si>
  <si>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</si>
  <si>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</si>
  <si>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</si>
  <si>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</si>
  <si>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</si>
  <si>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</si>
  <si>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</si>
  <si>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</si>
  <si>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</si>
  <si>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</si>
  <si>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</si>
  <si>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</si>
  <si>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</si>
  <si>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</si>
  <si>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</si>
  <si>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</si>
  <si>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</si>
  <si>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</si>
  <si>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</si>
  <si>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</si>
  <si>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</si>
  <si>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</si>
  <si>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</si>
  <si>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</si>
  <si>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</si>
  <si>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</si>
  <si>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</si>
  <si>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</si>
  <si>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</si>
  <si>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</si>
  <si>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</si>
  <si>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</si>
  <si>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</si>
  <si>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</si>
  <si>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</si>
  <si>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</si>
  <si>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</si>
  <si>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</si>
  <si>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</si>
  <si>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</si>
  <si>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</si>
  <si>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</si>
  <si>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</si>
  <si>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</si>
  <si>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</si>
  <si>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</si>
  <si>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</si>
  <si>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</si>
  <si>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</si>
  <si>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</si>
  <si>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</si>
  <si>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</si>
  <si>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</si>
  <si>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</si>
  <si>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</si>
  <si>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</si>
  <si>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</si>
  <si>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</si>
  <si>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</si>
  <si>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</si>
  <si>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</si>
  <si>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</si>
  <si>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</si>
  <si>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</si>
  <si>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</si>
  <si>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</si>
  <si>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</si>
  <si>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</si>
  <si>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</si>
  <si>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</si>
  <si>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</si>
  <si>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</si>
  <si>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</si>
  <si>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</si>
  <si>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</si>
  <si>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</si>
  <si>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</si>
  <si>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</si>
  <si>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</si>
  <si>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</si>
  <si>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</si>
  <si>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</si>
  <si>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</si>
  <si>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</si>
  <si>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</si>
  <si>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</si>
  <si>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</si>
  <si>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</si>
  <si>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</si>
  <si>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</si>
  <si>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</si>
  <si>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</si>
  <si>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</si>
  <si>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</si>
  <si>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</si>
  <si>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</si>
  <si>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</si>
  <si>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</si>
  <si>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</si>
  <si>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</si>
  <si>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</si>
  <si>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</si>
  <si>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</si>
  <si>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</si>
  <si>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</si>
  <si>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</si>
  <si>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</si>
  <si>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</si>
  <si>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</si>
  <si>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</si>
  <si>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</si>
  <si>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</si>
  <si>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</si>
  <si>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</si>
  <si>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</si>
  <si>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</si>
  <si>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</si>
  <si>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</si>
  <si>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</si>
  <si>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</si>
  <si>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</si>
  <si>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</si>
  <si>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</si>
  <si>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</si>
  <si>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</si>
  <si>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</si>
  <si>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</si>
  <si>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</si>
  <si>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</si>
  <si>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</si>
  <si>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</si>
  <si>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</si>
  <si>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</si>
  <si>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</si>
  <si>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</si>
  <si>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</si>
  <si>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</si>
  <si>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</si>
  <si>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</si>
  <si>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</si>
  <si>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</si>
  <si>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</si>
  <si>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</si>
  <si>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</si>
  <si>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</si>
  <si>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</si>
  <si>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</si>
  <si>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</si>
  <si>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</si>
  <si>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</si>
  <si>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</si>
  <si>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</si>
  <si>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</si>
  <si>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</si>
  <si>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</si>
  <si>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</si>
  <si>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</si>
  <si>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</si>
  <si>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</si>
  <si>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</si>
  <si>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</si>
  <si>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</si>
  <si>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</si>
  <si>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</si>
  <si>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</si>
  <si>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</si>
  <si>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</si>
  <si>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</si>
  <si>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</si>
  <si>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</si>
  <si>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</si>
  <si>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</si>
  <si>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</si>
  <si>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</si>
  <si>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</si>
  <si>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</si>
  <si>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</si>
  <si>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</si>
  <si>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</si>
  <si>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</si>
  <si>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</si>
  <si>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</si>
  <si>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</si>
  <si>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</si>
  <si>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</si>
  <si>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</si>
  <si>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</si>
  <si>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</si>
  <si>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</si>
  <si>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</si>
  <si>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</si>
  <si>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</si>
  <si>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</si>
  <si>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</si>
  <si>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</si>
  <si>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</si>
  <si>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</si>
  <si>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</si>
  <si>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</si>
  <si>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</si>
  <si>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</si>
  <si>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</si>
  <si>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</si>
  <si>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</si>
  <si>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</si>
  <si>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</si>
  <si>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</si>
  <si>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</si>
  <si>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</si>
  <si>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</si>
  <si>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</si>
  <si>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</si>
  <si>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</si>
  <si>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</si>
  <si>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</si>
  <si>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</si>
  <si>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</si>
  <si>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</si>
  <si>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</si>
  <si>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</si>
  <si>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</si>
  <si>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</si>
  <si>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</si>
  <si>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</si>
  <si>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</si>
  <si>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</si>
  <si>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</si>
  <si>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</si>
  <si>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</si>
  <si>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</si>
  <si>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</si>
  <si>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</si>
  <si>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</si>
  <si>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</si>
  <si>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</si>
  <si>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</si>
  <si>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</si>
  <si>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</si>
  <si>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</si>
  <si>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</si>
  <si>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</si>
  <si>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</si>
  <si>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</si>
  <si>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</si>
  <si>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</si>
  <si>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</si>
  <si>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</si>
  <si>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</si>
  <si>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</si>
  <si>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</si>
  <si>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</si>
  <si>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</si>
  <si>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</si>
  <si>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</si>
  <si>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</si>
  <si>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</si>
  <si>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</si>
  <si>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</si>
  <si>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</si>
  <si>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</si>
  <si>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</si>
  <si>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</si>
  <si>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</si>
  <si>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</si>
  <si>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</si>
  <si>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</si>
  <si>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</si>
  <si>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</si>
  <si>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</si>
  <si>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</si>
  <si>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</si>
  <si>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</si>
  <si>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</si>
  <si>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</si>
  <si>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</si>
  <si>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</si>
  <si>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</si>
  <si>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</si>
  <si>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</si>
  <si>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</si>
  <si>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</si>
  <si>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</si>
  <si>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</si>
  <si>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</si>
  <si>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</si>
  <si>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</si>
  <si>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</si>
  <si>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</si>
  <si>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</si>
  <si>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</si>
  <si>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</si>
  <si>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</si>
  <si>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</si>
  <si>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</si>
  <si>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</si>
  <si>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</si>
  <si>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</si>
  <si>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</si>
  <si>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</si>
  <si>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</si>
  <si>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</si>
  <si>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</si>
  <si>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</si>
  <si>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</si>
  <si>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</si>
  <si>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</si>
  <si>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</si>
  <si>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</si>
  <si>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</si>
  <si>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</si>
  <si>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</si>
  <si>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</si>
  <si>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</si>
  <si>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</si>
  <si>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</si>
  <si>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</si>
  <si>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</si>
  <si>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</si>
  <si>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</si>
  <si>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</si>
  <si>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</si>
  <si>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</si>
  <si>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</si>
  <si>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</si>
  <si>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</si>
  <si>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</si>
  <si>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</si>
  <si>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</si>
  <si>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</si>
  <si>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</si>
  <si>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</si>
  <si>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</si>
  <si>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</si>
  <si>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</si>
  <si>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</si>
  <si>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</si>
  <si>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</si>
  <si>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</si>
  <si>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</si>
  <si>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</si>
  <si>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</si>
  <si>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</si>
  <si>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</si>
  <si>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</si>
  <si>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</si>
  <si>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</si>
  <si>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</si>
  <si>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</si>
  <si>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</si>
  <si>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</si>
  <si>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</si>
  <si>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</si>
  <si>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</si>
  <si>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</si>
  <si>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</si>
  <si>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</si>
  <si>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</si>
  <si>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</si>
  <si>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</si>
  <si>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</si>
  <si>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</si>
  <si>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</si>
  <si>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</si>
  <si>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</si>
  <si>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</si>
  <si>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</si>
  <si>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</si>
  <si>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</si>
  <si>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</si>
  <si>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</si>
  <si>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</si>
  <si>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</si>
  <si>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</si>
  <si>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</si>
  <si>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</si>
  <si>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</si>
  <si>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</si>
  <si>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</si>
  <si>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</si>
  <si>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</si>
  <si>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</si>
  <si>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</si>
  <si>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</si>
  <si>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</si>
  <si>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</si>
  <si>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</si>
  <si>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</si>
  <si>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</si>
  <si>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</si>
  <si>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</si>
  <si>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</si>
  <si>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</si>
  <si>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</si>
  <si>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</si>
  <si>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</si>
  <si>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</si>
  <si>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</si>
  <si>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</si>
  <si>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</si>
  <si>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</si>
  <si>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</si>
  <si>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</si>
  <si>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</si>
  <si>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</si>
  <si>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</si>
  <si>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</si>
  <si>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</si>
  <si>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</si>
  <si>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</si>
  <si>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</si>
  <si>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</si>
  <si>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</si>
  <si>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</si>
  <si>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</si>
  <si>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</si>
  <si>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</si>
  <si>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</si>
  <si>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</si>
  <si>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</si>
  <si>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</si>
  <si>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</si>
  <si>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</si>
  <si>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</si>
  <si>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</si>
  <si>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</si>
  <si>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</si>
  <si>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</si>
  <si>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</si>
  <si>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</si>
  <si>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</si>
  <si>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</si>
  <si>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</si>
  <si>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</si>
  <si>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</si>
  <si>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</si>
  <si>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</si>
  <si>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</si>
  <si>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</si>
  <si>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</si>
  <si>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</si>
  <si>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</si>
  <si>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</si>
  <si>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</si>
  <si>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</si>
  <si>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</si>
  <si>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</si>
  <si>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</si>
  <si>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</si>
  <si>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</si>
  <si>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</si>
  <si>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</si>
  <si>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</si>
  <si>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</si>
  <si>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</si>
  <si>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</si>
  <si>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</si>
  <si>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</si>
  <si>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</si>
  <si>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</si>
  <si>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</si>
  <si>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</si>
  <si>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</si>
  <si>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</si>
  <si>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</si>
  <si>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</si>
  <si>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</si>
  <si>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</si>
  <si>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</si>
  <si>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</si>
  <si>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</si>
  <si>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</si>
  <si>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</si>
  <si>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</si>
  <si>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</si>
  <si>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</si>
  <si>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</si>
  <si>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</si>
  <si>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</si>
  <si>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</si>
  <si>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</si>
  <si>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</si>
  <si>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</si>
  <si>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</si>
  <si>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</si>
  <si>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</si>
  <si>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</si>
  <si>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</si>
  <si>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</si>
  <si>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</si>
  <si>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</si>
  <si>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</si>
  <si>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</si>
  <si>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</si>
  <si>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</si>
  <si>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</si>
  <si>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</si>
  <si>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</si>
  <si>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</si>
  <si>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</si>
  <si>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</si>
  <si>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</si>
  <si>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</si>
  <si>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</si>
  <si>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</si>
  <si>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</si>
  <si>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</si>
  <si>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</si>
  <si>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</si>
  <si>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</si>
  <si>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</si>
  <si>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</si>
  <si>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</si>
  <si>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</si>
  <si>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</si>
  <si>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</si>
  <si>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</si>
  <si>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</si>
  <si>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</si>
  <si>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</si>
  <si>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</si>
  <si>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</si>
  <si>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</si>
  <si>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</si>
  <si>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</si>
  <si>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</si>
  <si>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</si>
  <si>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</si>
  <si>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</si>
  <si>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</si>
  <si>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</si>
  <si>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</si>
  <si>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</si>
  <si>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</si>
  <si>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</si>
  <si>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</si>
  <si>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</si>
  <si>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</si>
  <si>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</si>
  <si>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</si>
  <si>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</si>
  <si>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</si>
  <si>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</si>
  <si>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</si>
  <si>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</si>
  <si>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</si>
  <si>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</si>
  <si>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</si>
  <si>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</si>
  <si>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</si>
  <si>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</si>
  <si>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</si>
  <si>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</si>
  <si>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</si>
  <si>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</si>
  <si>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</si>
  <si>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</si>
  <si>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</si>
  <si>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</si>
  <si>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</si>
  <si>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</si>
  <si>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</si>
  <si>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</si>
  <si>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</si>
  <si>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</si>
  <si>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</si>
  <si>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</si>
  <si>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</si>
  <si>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</si>
  <si>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</si>
  <si>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</si>
  <si>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</si>
  <si>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</si>
  <si>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</si>
  <si>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</si>
  <si>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</si>
  <si>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</si>
  <si>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</si>
  <si>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</si>
  <si>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</si>
  <si>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</si>
  <si>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</si>
  <si>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</si>
  <si>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</si>
  <si>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</si>
  <si>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</si>
  <si>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</si>
  <si>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</si>
  <si>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</si>
  <si>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</si>
  <si>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</si>
  <si>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</si>
  <si>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</si>
  <si>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</si>
  <si>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</si>
  <si>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</si>
  <si>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</si>
  <si>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</si>
  <si>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</si>
  <si>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</si>
  <si>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</si>
  <si>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</si>
  <si>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</si>
  <si>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</si>
  <si>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</si>
  <si>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</si>
  <si>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</si>
  <si>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</si>
  <si>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</si>
  <si>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</si>
  <si>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</si>
  <si>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</si>
  <si>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</si>
  <si>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</si>
  <si>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</si>
  <si>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</si>
  <si>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</si>
  <si>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</si>
  <si>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</si>
  <si>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</si>
  <si>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</si>
  <si>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</si>
  <si>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</si>
  <si>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</si>
  <si>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</si>
  <si>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</si>
  <si>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</si>
  <si>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</si>
  <si>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</si>
  <si>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</si>
  <si>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</si>
  <si>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</si>
  <si>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</si>
  <si>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</si>
  <si>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</si>
  <si>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</si>
  <si>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</si>
  <si>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</si>
  <si>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</si>
  <si>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</si>
  <si>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</si>
  <si>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</si>
  <si>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</si>
  <si>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</si>
  <si>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</si>
  <si>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</si>
  <si>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</si>
  <si>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</si>
  <si>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</si>
  <si>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</si>
  <si>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</si>
  <si>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</si>
  <si>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</si>
  <si>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</si>
  <si>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</si>
  <si>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</si>
  <si>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</si>
  <si>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</si>
  <si>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</si>
  <si>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</si>
  <si>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</si>
  <si>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</si>
  <si>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</si>
  <si>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</si>
  <si>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</si>
  <si>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</si>
  <si>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</si>
  <si>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</si>
  <si>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</si>
  <si>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</si>
  <si>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</si>
  <si>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</si>
  <si>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</si>
  <si>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</si>
  <si>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</si>
  <si>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</si>
  <si>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</si>
  <si>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</si>
  <si>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</si>
  <si>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</si>
  <si>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</si>
  <si>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</si>
  <si>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</si>
  <si>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</si>
  <si>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</si>
  <si>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</si>
  <si>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</si>
  <si>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</si>
  <si>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</si>
  <si>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</si>
  <si>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</si>
  <si>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</si>
  <si>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</si>
  <si>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</si>
  <si>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</si>
  <si>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</si>
  <si>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</si>
  <si>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</si>
  <si>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</si>
  <si>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</si>
  <si>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</si>
  <si>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</si>
  <si>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</si>
  <si>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</si>
  <si>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</si>
  <si>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</si>
  <si>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</si>
  <si>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</si>
  <si>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</si>
  <si>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</si>
  <si>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</si>
  <si>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</si>
  <si>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</si>
  <si>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</si>
  <si>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</si>
  <si>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</si>
  <si>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</si>
  <si>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</si>
  <si>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</si>
  <si>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</si>
  <si>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</si>
  <si>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</si>
  <si>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</si>
  <si>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</si>
  <si>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</si>
  <si>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</si>
  <si>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</si>
  <si>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</si>
  <si>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</si>
  <si>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</si>
  <si>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</si>
  <si>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</si>
  <si>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</si>
  <si>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</si>
  <si>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</si>
  <si>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</si>
  <si>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</si>
  <si>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</si>
  <si>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</si>
  <si>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</si>
  <si>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</si>
  <si>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</si>
  <si>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</si>
  <si>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</si>
  <si>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</si>
  <si>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</si>
  <si>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</si>
  <si>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</si>
  <si>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</si>
  <si>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</si>
  <si>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</si>
  <si>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</si>
  <si>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</si>
  <si>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</si>
  <si>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</si>
  <si>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</si>
  <si>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</si>
  <si>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</si>
  <si>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</si>
  <si>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</si>
  <si>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</si>
  <si>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</si>
  <si>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</si>
  <si>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</si>
  <si>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</si>
  <si>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</si>
  <si>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</si>
  <si>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</si>
  <si>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</si>
  <si>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</si>
  <si>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</si>
  <si>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</si>
  <si>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</si>
  <si>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</si>
  <si>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</si>
  <si>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</si>
  <si>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</si>
  <si>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</si>
  <si>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</si>
  <si>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</si>
  <si>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</si>
  <si>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</si>
  <si>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</si>
  <si>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</si>
  <si>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</si>
  <si>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</si>
  <si>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</si>
  <si>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</si>
  <si>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</si>
  <si>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</si>
  <si>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</si>
  <si>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</si>
  <si>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</si>
  <si>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</si>
  <si>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</si>
  <si>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</si>
  <si>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</si>
  <si>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</si>
  <si>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</si>
  <si>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</si>
  <si>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</si>
  <si>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</si>
  <si>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</si>
  <si>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</si>
  <si>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</si>
  <si>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</si>
  <si>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</si>
  <si>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</si>
  <si>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</si>
  <si>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</si>
  <si>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</si>
  <si>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</si>
  <si>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</si>
  <si>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</si>
  <si>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</si>
  <si>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</si>
  <si>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</si>
  <si>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</si>
  <si>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</si>
  <si>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</si>
  <si>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</si>
  <si>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</si>
  <si>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</si>
  <si>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</si>
  <si>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</si>
  <si>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</si>
  <si>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</si>
  <si>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</si>
  <si>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</si>
  <si>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</si>
  <si>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</si>
  <si>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</si>
  <si>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</si>
  <si>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</si>
  <si>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</si>
  <si>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</si>
  <si>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</si>
  <si>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</si>
  <si>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</si>
  <si>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</si>
  <si>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</si>
  <si>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</si>
  <si>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</si>
  <si>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</si>
  <si>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</si>
  <si>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</si>
  <si>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</si>
  <si>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</si>
  <si>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</si>
  <si>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</si>
  <si>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</si>
  <si>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</si>
  <si>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</si>
  <si>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</si>
  <si>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</si>
  <si>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</si>
  <si>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</si>
  <si>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</si>
  <si>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</si>
  <si>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</si>
  <si>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</si>
  <si>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</si>
  <si>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</si>
  <si>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</si>
  <si>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</si>
  <si>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</si>
  <si>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</si>
  <si>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</si>
  <si>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</si>
  <si>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</si>
  <si>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</si>
  <si>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</si>
  <si>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</si>
  <si>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</si>
  <si>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</si>
  <si>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</si>
  <si>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</si>
  <si>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</si>
  <si>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</si>
  <si>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</si>
  <si>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</si>
  <si>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</si>
  <si>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</si>
  <si>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</si>
  <si>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</si>
  <si>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</si>
  <si>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</si>
  <si>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</si>
  <si>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</si>
  <si>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</si>
  <si>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</si>
  <si>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</si>
  <si>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</si>
  <si>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</si>
  <si>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</si>
  <si>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</si>
  <si>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</si>
  <si>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</si>
  <si>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</si>
  <si>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</si>
  <si>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</si>
  <si>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</si>
  <si>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</si>
  <si>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</si>
  <si>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</si>
  <si>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</si>
  <si>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</si>
  <si>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</si>
  <si>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</si>
  <si>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</si>
  <si>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</si>
  <si>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</si>
  <si>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</si>
  <si>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</si>
  <si>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</si>
  <si>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</si>
  <si>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</si>
  <si>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</si>
  <si>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</si>
  <si>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</si>
  <si>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</si>
  <si>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</si>
  <si>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</si>
  <si>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</si>
  <si>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</si>
  <si>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</si>
  <si>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</si>
  <si>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</si>
  <si>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</si>
  <si>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</si>
  <si>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</si>
  <si>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</si>
  <si>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</si>
  <si>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</si>
  <si>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</si>
  <si>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</si>
  <si>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</si>
  <si>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</si>
  <si>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</si>
  <si>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</si>
  <si>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</si>
  <si>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</si>
  <si>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</si>
  <si>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</si>
  <si>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</si>
  <si>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</si>
  <si>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</si>
  <si>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</si>
  <si>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</si>
  <si>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</si>
  <si>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</si>
  <si>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</si>
  <si>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</si>
  <si>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</si>
  <si>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</si>
  <si>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</si>
  <si>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</si>
  <si>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</si>
  <si>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</si>
  <si>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</si>
  <si>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</si>
  <si>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</si>
  <si>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</si>
  <si>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</si>
  <si>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</si>
  <si>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</si>
  <si>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</si>
  <si>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</si>
  <si>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</si>
  <si>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</si>
  <si>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</si>
  <si>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</si>
  <si>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</si>
  <si>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</si>
  <si>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</si>
  <si>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</si>
  <si>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</si>
  <si>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</si>
  <si>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</si>
  <si>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</si>
  <si>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</si>
  <si>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</si>
  <si>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</si>
  <si>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</si>
  <si>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</si>
  <si>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</si>
  <si>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</si>
  <si>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</si>
  <si>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</si>
  <si>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</si>
  <si>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</si>
  <si>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</si>
  <si>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</si>
  <si>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</si>
  <si>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</si>
  <si>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</si>
  <si>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</si>
  <si>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</si>
  <si>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</si>
  <si>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</si>
  <si>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</si>
  <si>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</si>
  <si>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</si>
  <si>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</si>
  <si>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</si>
  <si>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</si>
  <si>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</si>
  <si>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</si>
  <si>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</si>
  <si>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</si>
  <si>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</si>
  <si>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</si>
  <si>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</si>
  <si>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</si>
  <si>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</si>
  <si>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</si>
  <si>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</si>
  <si>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</si>
  <si>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</si>
  <si>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</si>
  <si>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</si>
  <si>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</si>
  <si>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</si>
  <si>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</si>
  <si>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</si>
  <si>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</si>
  <si>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</si>
  <si>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</si>
  <si>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</si>
  <si>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</si>
  <si>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</si>
  <si>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</si>
  <si>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</si>
  <si>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</si>
  <si>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</si>
  <si>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</si>
  <si>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</si>
  <si>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</si>
  <si>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</si>
  <si>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</si>
  <si>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</si>
  <si>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</si>
  <si>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</si>
  <si>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</si>
  <si>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</si>
  <si>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</si>
  <si>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</si>
  <si>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</si>
  <si>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</si>
  <si>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</si>
  <si>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</si>
  <si>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</si>
  <si>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</si>
  <si>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</si>
  <si>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</si>
  <si>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</si>
  <si>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</si>
  <si>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</si>
  <si>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</si>
  <si>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</si>
  <si>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</si>
  <si>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</si>
  <si>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</si>
  <si>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</si>
  <si>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</si>
  <si>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</si>
  <si>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</si>
  <si>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</si>
  <si>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</si>
  <si>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</si>
  <si>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</si>
  <si>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</si>
  <si>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</si>
  <si>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</si>
  <si>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</si>
  <si>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</si>
  <si>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</si>
  <si>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</si>
  <si>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</si>
  <si>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</si>
  <si>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</si>
  <si>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</si>
  <si>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</si>
  <si>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</si>
  <si>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</si>
  <si>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</si>
  <si>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</si>
  <si>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</si>
  <si>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</si>
  <si>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</si>
  <si>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</si>
  <si>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</si>
  <si>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</si>
  <si>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</si>
  <si>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</si>
  <si>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</si>
  <si>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</si>
  <si>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</si>
  <si>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</si>
  <si>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</si>
  <si>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</si>
  <si>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</si>
  <si>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</si>
  <si>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</si>
  <si>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</si>
  <si>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</si>
  <si>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</si>
  <si>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</si>
  <si>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</si>
  <si>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</si>
  <si>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</si>
  <si>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</si>
  <si>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</si>
  <si>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</si>
  <si>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</si>
  <si>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</si>
  <si>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</si>
  <si>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</si>
  <si>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</si>
  <si>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</si>
  <si>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</si>
  <si>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</si>
  <si>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</si>
  <si>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</si>
  <si>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</si>
  <si>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</si>
  <si>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</si>
  <si>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</si>
  <si>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</si>
  <si>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</si>
  <si>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</si>
  <si>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</si>
  <si>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</si>
  <si>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</si>
  <si>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</si>
  <si>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</si>
  <si>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</si>
  <si>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</si>
  <si>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</si>
  <si>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</si>
  <si>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</si>
  <si>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</si>
  <si>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</si>
  <si>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</si>
  <si>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</si>
  <si>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</si>
  <si>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</si>
  <si>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</si>
  <si>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</si>
  <si>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</si>
  <si>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</si>
  <si>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</si>
  <si>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</si>
  <si>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</si>
  <si>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</si>
  <si>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</si>
  <si>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</si>
  <si>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</si>
  <si>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</si>
  <si>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</si>
  <si>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</si>
  <si>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</si>
  <si>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</si>
  <si>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</si>
  <si>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</si>
  <si>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</si>
  <si>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</si>
  <si>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</si>
  <si>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</si>
  <si>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</si>
  <si>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</si>
  <si>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</si>
  <si>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</si>
  <si>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</si>
  <si>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</si>
  <si>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</si>
  <si>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</si>
  <si>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</si>
  <si>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</si>
  <si>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</si>
  <si>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</si>
  <si>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</si>
  <si>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</si>
  <si>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</si>
  <si>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</si>
  <si>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</si>
  <si>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</si>
  <si>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</si>
  <si>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</si>
  <si>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</si>
  <si>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</si>
  <si>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</si>
  <si>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</si>
  <si>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</si>
  <si>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</si>
  <si>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</si>
  <si>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</si>
  <si>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</si>
  <si>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</si>
  <si>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</si>
  <si>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</si>
  <si>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</si>
  <si>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</si>
  <si>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</si>
  <si>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</si>
  <si>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</si>
  <si>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</si>
  <si>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</si>
  <si>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</si>
  <si>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</si>
  <si>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</si>
  <si>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</si>
  <si>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</si>
  <si>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</si>
  <si>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</si>
  <si>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</si>
  <si>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</si>
  <si>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</si>
  <si>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</si>
  <si>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</si>
  <si>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</si>
  <si>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</si>
  <si>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</si>
  <si>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</si>
  <si>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</si>
  <si>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</si>
  <si>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</si>
  <si>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</si>
  <si>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</si>
  <si>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</si>
  <si>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</si>
  <si>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</si>
  <si>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</si>
  <si>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</si>
  <si>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</si>
  <si>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</si>
  <si>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</si>
  <si>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</si>
  <si>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</si>
  <si>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</si>
  <si>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</si>
  <si>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</si>
  <si>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</si>
  <si>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</si>
  <si>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</si>
  <si>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</si>
  <si>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</si>
  <si>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</si>
  <si>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</si>
  <si>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</si>
  <si>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</si>
  <si>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</si>
  <si>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</si>
  <si>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</si>
  <si>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</si>
  <si>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</si>
  <si>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</si>
  <si>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</si>
  <si>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</si>
  <si>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</si>
  <si>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</si>
  <si>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</si>
  <si>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</si>
  <si>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</si>
  <si>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</si>
  <si>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</si>
  <si>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</si>
  <si>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</si>
  <si>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</si>
  <si>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</si>
  <si>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</si>
  <si>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</si>
  <si>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</si>
  <si>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</si>
  <si>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</si>
  <si>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</si>
  <si>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</si>
  <si>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</si>
  <si>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</si>
  <si>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</si>
  <si>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</si>
  <si>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</si>
  <si>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</si>
  <si>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</si>
  <si>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</si>
  <si>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</si>
  <si>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</si>
  <si>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</si>
  <si>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</si>
  <si>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</si>
  <si>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</si>
  <si>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</si>
  <si>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</si>
  <si>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</si>
  <si>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</si>
  <si>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</si>
  <si>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</si>
  <si>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</si>
  <si>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</si>
  <si>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</si>
  <si>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</si>
  <si>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</si>
  <si>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</si>
  <si>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</si>
  <si>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</si>
  <si>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</si>
  <si>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</si>
  <si>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</si>
  <si>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</si>
  <si>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</si>
  <si>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</si>
  <si>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</si>
  <si>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</si>
  <si>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</si>
  <si>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</si>
  <si>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</si>
  <si>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</si>
  <si>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</si>
  <si>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</si>
  <si>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</si>
  <si>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</si>
  <si>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</si>
  <si>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</si>
  <si>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</si>
  <si>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</si>
  <si>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</si>
  <si>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</si>
  <si>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</si>
  <si>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</si>
  <si>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</si>
  <si>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</si>
  <si>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</si>
  <si>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</si>
  <si>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</si>
  <si>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</si>
  <si>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</si>
  <si>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</si>
  <si>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</si>
  <si>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</si>
  <si>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</si>
  <si>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</si>
  <si>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</si>
  <si>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</si>
  <si>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</si>
  <si>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</si>
  <si>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</si>
  <si>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</si>
  <si>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</si>
  <si>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</si>
  <si>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</si>
  <si>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</si>
  <si>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</si>
  <si>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</si>
  <si>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</si>
  <si>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</si>
  <si>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</si>
  <si>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</si>
  <si>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</si>
  <si>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</si>
  <si>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</si>
  <si>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</si>
  <si>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</si>
  <si>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</si>
  <si>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</si>
  <si>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</si>
  <si>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</si>
  <si>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</si>
  <si>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</si>
  <si>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</si>
  <si>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</si>
  <si>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</si>
  <si>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</si>
  <si>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</si>
  <si>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</si>
  <si>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</si>
  <si>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</si>
  <si>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</si>
  <si>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</si>
  <si>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</si>
  <si>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</si>
  <si>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</si>
  <si>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</si>
  <si>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</si>
  <si>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</si>
  <si>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</si>
  <si>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</si>
  <si>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</si>
  <si>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</si>
  <si>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</si>
  <si>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</si>
  <si>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</si>
  <si>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</si>
  <si>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</si>
  <si>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</si>
  <si>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</si>
  <si>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</si>
  <si>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</si>
  <si>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</si>
  <si>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</si>
  <si>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</si>
  <si>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</si>
  <si>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</si>
  <si>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</si>
  <si>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</si>
  <si>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</si>
  <si>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</si>
  <si>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</si>
  <si>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</si>
  <si>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</si>
  <si>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</si>
  <si>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</si>
  <si>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</si>
  <si>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</si>
  <si>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</si>
  <si>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</si>
  <si>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</si>
  <si>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</si>
  <si>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</si>
  <si>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</si>
  <si>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</si>
  <si>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</si>
  <si>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</si>
  <si>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</si>
  <si>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</si>
  <si>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</si>
  <si>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</si>
  <si>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</si>
  <si>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</si>
  <si>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</si>
  <si>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</si>
  <si>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</si>
  <si>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</si>
  <si>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</si>
  <si>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</si>
  <si>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</si>
  <si>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</si>
  <si>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</si>
  <si>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</si>
  <si>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</si>
  <si>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</si>
  <si>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</si>
  <si>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</si>
  <si>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</si>
  <si>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</si>
  <si>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</si>
  <si>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</si>
  <si>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</si>
  <si>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</si>
  <si>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</si>
  <si>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</si>
  <si>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</si>
  <si>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</si>
  <si>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</si>
  <si>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</si>
  <si>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</si>
  <si>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</si>
  <si>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</si>
  <si>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</si>
  <si>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</si>
  <si>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</si>
  <si>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</si>
  <si>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</si>
  <si>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</si>
  <si>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</si>
  <si>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</si>
  <si>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</si>
  <si>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</si>
  <si>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</si>
  <si>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</si>
  <si>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</si>
  <si>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</si>
  <si>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</si>
  <si>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</si>
  <si>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</si>
  <si>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</si>
  <si>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</si>
  <si>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</si>
  <si>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</si>
  <si>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</si>
  <si>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</si>
  <si>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</si>
  <si>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</si>
  <si>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</si>
  <si>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</si>
  <si>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</si>
  <si>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</si>
  <si>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</si>
  <si>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</si>
  <si>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</si>
  <si>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</si>
  <si>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</si>
  <si>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</si>
  <si>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</si>
  <si>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</si>
  <si>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</si>
  <si>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</si>
  <si>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</si>
  <si>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</si>
  <si>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</si>
  <si>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</si>
  <si>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</si>
  <si>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</si>
  <si>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</si>
  <si>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</si>
  <si>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</si>
  <si>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</si>
  <si>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</si>
  <si>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</si>
  <si>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</si>
  <si>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</si>
  <si>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</si>
  <si>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</si>
  <si>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</si>
  <si>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</si>
  <si>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</si>
  <si>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</si>
  <si>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</si>
  <si>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</si>
  <si>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</si>
  <si>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</si>
  <si>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</si>
  <si>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</si>
  <si>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</si>
  <si>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</si>
  <si>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</si>
  <si>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</si>
  <si>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</si>
  <si>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</si>
  <si>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</si>
  <si>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</si>
  <si>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</si>
  <si>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</si>
  <si>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</si>
  <si>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</si>
  <si>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</si>
  <si>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</si>
  <si>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</si>
  <si>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</si>
  <si>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</si>
  <si>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</si>
  <si>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</si>
  <si>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</si>
  <si>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</si>
  <si>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</si>
  <si>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</si>
  <si>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</si>
  <si>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</si>
  <si>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</si>
  <si>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</si>
  <si>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</si>
  <si>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</si>
  <si>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</si>
  <si>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</si>
  <si>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</si>
  <si>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</si>
  <si>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</si>
  <si>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</si>
  <si>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</si>
  <si>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</si>
  <si>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</si>
  <si>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</si>
  <si>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</si>
  <si>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</si>
  <si>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</si>
  <si>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</si>
  <si>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</si>
  <si>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</si>
  <si>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</si>
  <si>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</si>
  <si>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</si>
  <si>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</si>
  <si>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</si>
  <si>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</si>
  <si>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</si>
  <si>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</si>
  <si>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</si>
  <si>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</si>
  <si>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</si>
  <si>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</si>
  <si>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</si>
  <si>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</si>
  <si>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</si>
  <si>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</si>
  <si>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</si>
  <si>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</si>
  <si>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</si>
  <si>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</si>
  <si>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</si>
  <si>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</si>
  <si>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</si>
  <si>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</si>
  <si>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</si>
  <si>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</si>
  <si>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</si>
  <si>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</si>
  <si>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</si>
  <si>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</si>
  <si>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</si>
  <si>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</si>
  <si>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</si>
  <si>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</si>
  <si>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</si>
  <si>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</si>
  <si>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</si>
  <si>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</si>
  <si>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</si>
  <si>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</si>
  <si>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</si>
  <si>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</si>
  <si>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</si>
  <si>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</si>
  <si>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</si>
  <si>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</si>
  <si>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</si>
  <si>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</si>
  <si>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</si>
  <si>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</si>
  <si>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</si>
  <si>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</si>
  <si>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</si>
  <si>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</si>
  <si>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</si>
  <si>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</si>
  <si>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</si>
  <si>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</si>
  <si>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</si>
  <si>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</si>
  <si>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</si>
  <si>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</si>
  <si>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</si>
  <si>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</si>
  <si>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</si>
  <si>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</si>
  <si>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</si>
  <si>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</si>
  <si>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</si>
  <si>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</si>
  <si>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</si>
  <si>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</si>
  <si>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</si>
  <si>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</si>
  <si>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</si>
  <si>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</si>
  <si>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</si>
  <si>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</si>
  <si>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</si>
  <si>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</si>
  <si>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</si>
  <si>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</si>
  <si>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</si>
  <si>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</si>
  <si>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</si>
  <si>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</si>
  <si>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</si>
  <si>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</si>
  <si>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</si>
  <si>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</si>
  <si>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</si>
  <si>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</si>
  <si>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</si>
  <si>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</si>
  <si>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</si>
  <si>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</si>
  <si>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</si>
  <si>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</si>
  <si>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</si>
  <si>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</si>
  <si>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</si>
  <si>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</si>
  <si>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</si>
  <si>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</si>
  <si>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</si>
  <si>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</si>
  <si>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</si>
  <si>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</si>
  <si>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</si>
  <si>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</si>
  <si>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</si>
  <si>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</si>
  <si>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</si>
  <si>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</si>
  <si>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</si>
  <si>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</si>
  <si>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</si>
  <si>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</si>
  <si>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</si>
  <si>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</si>
  <si>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</si>
  <si>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</si>
  <si>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</si>
  <si>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</si>
  <si>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</si>
  <si>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</si>
  <si>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</si>
  <si>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</si>
  <si>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</si>
  <si>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</si>
  <si>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</si>
  <si>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</si>
  <si>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</si>
  <si>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</si>
  <si>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</si>
  <si>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</si>
  <si>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</si>
  <si>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</si>
  <si>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</si>
  <si>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</si>
  <si>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</si>
  <si>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</si>
  <si>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</si>
  <si>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</si>
  <si>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</si>
  <si>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</si>
  <si>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</si>
  <si>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</si>
  <si>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</si>
  <si>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</si>
  <si>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</si>
  <si>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</si>
  <si>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</si>
  <si>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</si>
  <si>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</si>
  <si>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</si>
  <si>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</si>
  <si>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</si>
  <si>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</si>
  <si>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</si>
  <si>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</si>
  <si>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</si>
  <si>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</si>
  <si>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</si>
  <si>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</si>
  <si>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</si>
  <si>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</si>
  <si>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</si>
  <si>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</si>
  <si>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</si>
  <si>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</si>
  <si>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</si>
  <si>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</si>
  <si>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</si>
  <si>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</si>
  <si>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</si>
  <si>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</si>
  <si>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</si>
  <si>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</si>
  <si>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</si>
  <si>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</si>
  <si>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</si>
  <si>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</si>
  <si>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</si>
  <si>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</si>
  <si>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</si>
  <si>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</si>
  <si>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</si>
  <si>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</si>
  <si>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</si>
  <si>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</si>
  <si>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</si>
  <si>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</si>
  <si>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</si>
  <si>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</si>
  <si>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</si>
  <si>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</si>
  <si>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</si>
  <si>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</si>
  <si>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</si>
  <si>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</si>
  <si>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</si>
  <si>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</si>
  <si>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</si>
  <si>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</si>
  <si>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</si>
  <si>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</si>
  <si>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</si>
  <si>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</si>
  <si>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</si>
  <si>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</si>
  <si>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</si>
  <si>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</si>
  <si>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</si>
  <si>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</si>
  <si>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</si>
  <si>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</si>
  <si>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</si>
  <si>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</si>
  <si>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</si>
  <si>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</si>
  <si>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</si>
  <si>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</si>
  <si>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</si>
  <si>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</si>
  <si>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</si>
  <si>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</si>
  <si>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</si>
  <si>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</si>
  <si>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</si>
  <si>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</si>
  <si>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</si>
  <si>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</si>
  <si>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</si>
  <si>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</si>
  <si>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</si>
  <si>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</si>
  <si>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</si>
  <si>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</si>
  <si>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</si>
  <si>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</si>
  <si>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</si>
  <si>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</si>
  <si>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</si>
  <si>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</si>
  <si>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</si>
  <si>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</si>
  <si>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</si>
  <si>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</si>
  <si>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</si>
  <si>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</si>
  <si>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</si>
  <si>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</si>
  <si>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</si>
  <si>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</si>
  <si>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</si>
  <si>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</si>
  <si>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</si>
  <si>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</si>
  <si>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</si>
  <si>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</si>
  <si>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</si>
  <si>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</si>
  <si>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</si>
  <si>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</si>
  <si>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</si>
  <si>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</si>
  <si>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</si>
  <si>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</si>
  <si>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</si>
  <si>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</si>
  <si>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</si>
  <si>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</si>
  <si>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</si>
  <si>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</si>
  <si>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</si>
  <si>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</si>
  <si>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</si>
  <si>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</si>
  <si>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</si>
  <si>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</si>
  <si>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</si>
  <si>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</si>
  <si>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</si>
  <si>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</si>
  <si>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</si>
  <si>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</si>
  <si>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</si>
  <si>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</si>
  <si>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</si>
  <si>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</si>
  <si>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</si>
  <si>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</si>
  <si>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</si>
  <si>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</si>
  <si>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</si>
  <si>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</si>
  <si>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</si>
  <si>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</si>
  <si>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</si>
  <si>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</si>
  <si>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</si>
  <si>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</si>
  <si>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</si>
  <si>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</si>
  <si>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</si>
  <si>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</si>
  <si>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</si>
  <si>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</si>
  <si>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</si>
  <si>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</si>
  <si>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</si>
  <si>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</si>
  <si>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</si>
  <si>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</si>
  <si>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</si>
  <si>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</si>
  <si>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</si>
  <si>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</si>
  <si>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</si>
  <si>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</si>
  <si>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</si>
  <si>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</si>
  <si>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</si>
  <si>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</si>
  <si>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</si>
  <si>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</si>
  <si>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</si>
  <si>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</si>
  <si>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</si>
  <si>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</si>
  <si>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</si>
  <si>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</si>
  <si>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</si>
  <si>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</si>
  <si>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</si>
  <si>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</si>
  <si>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</si>
  <si>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</si>
  <si>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</si>
  <si>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</si>
  <si>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</si>
  <si>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</si>
  <si>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</si>
  <si>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</si>
  <si>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</si>
  <si>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</si>
  <si>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</si>
  <si>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</si>
  <si>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</si>
  <si>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</si>
  <si>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</si>
  <si>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</si>
  <si>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</si>
  <si>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</si>
  <si>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</si>
  <si>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</si>
  <si>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</si>
  <si>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</si>
  <si>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</si>
  <si>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</si>
  <si>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</si>
  <si>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</si>
  <si>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</si>
  <si>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</si>
  <si>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</si>
  <si>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</si>
  <si>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</si>
  <si>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</si>
  <si>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</si>
  <si>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</si>
  <si>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</si>
  <si>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</si>
  <si>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</si>
  <si>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</si>
  <si>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</si>
  <si>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</si>
  <si>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</si>
  <si>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</si>
  <si>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</si>
  <si>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</si>
  <si>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</si>
  <si>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</si>
  <si>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</si>
  <si>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</si>
  <si>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</si>
  <si>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</si>
  <si>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</si>
  <si>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</si>
  <si>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</si>
  <si>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</si>
  <si>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</si>
  <si>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</si>
  <si>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</si>
  <si>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</si>
  <si>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</si>
  <si>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</si>
  <si>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</si>
  <si>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</si>
  <si>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</si>
  <si>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</si>
  <si>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</si>
  <si>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</si>
  <si>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</si>
  <si>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</si>
  <si>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</si>
  <si>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</si>
  <si>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</si>
  <si>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</si>
  <si>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</si>
  <si>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</si>
  <si>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</si>
  <si>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</si>
  <si>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</si>
  <si>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</si>
  <si>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</si>
  <si>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</si>
  <si>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</si>
  <si>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</si>
  <si>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</si>
  <si>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</si>
  <si>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</si>
  <si>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</si>
  <si>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</si>
  <si>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</si>
  <si>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</si>
  <si>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</si>
  <si>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</si>
  <si>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</si>
  <si>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</si>
  <si>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</si>
  <si>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</si>
  <si>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</si>
  <si>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</si>
  <si>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</si>
  <si>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</si>
  <si>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</si>
  <si>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</si>
  <si>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</si>
  <si>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</si>
  <si>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</si>
  <si>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</si>
  <si>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</si>
  <si>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</si>
  <si>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</si>
  <si>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</si>
  <si>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</si>
  <si>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</si>
  <si>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</si>
  <si>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</si>
  <si>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</si>
  <si>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</si>
  <si>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</si>
  <si>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</si>
  <si>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</si>
  <si>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</si>
  <si>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</si>
  <si>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</si>
  <si>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</si>
  <si>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</si>
  <si>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</si>
  <si>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</si>
  <si>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</si>
  <si>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</si>
  <si>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</si>
  <si>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</si>
  <si>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</si>
  <si>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</si>
  <si>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</si>
  <si>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</si>
  <si>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</si>
  <si>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</si>
  <si>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</si>
  <si>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</si>
  <si>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</si>
  <si>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</si>
  <si>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</si>
  <si>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</si>
  <si>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</si>
  <si>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</si>
  <si>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</si>
  <si>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</si>
  <si>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</si>
  <si>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</si>
  <si>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</si>
  <si>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</si>
  <si>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</si>
  <si>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</si>
  <si>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</si>
  <si>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</si>
  <si>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</si>
  <si>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</si>
  <si>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</si>
  <si>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</si>
  <si>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</si>
  <si>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</si>
  <si>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</si>
  <si>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</si>
  <si>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</si>
  <si>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</si>
  <si>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</si>
  <si>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</si>
  <si>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</si>
  <si>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</si>
  <si>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</si>
  <si>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</si>
  <si>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</si>
  <si>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</si>
  <si>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</si>
  <si>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</si>
  <si>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</si>
  <si>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</si>
  <si>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</si>
  <si>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</si>
  <si>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</si>
  <si>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</si>
  <si>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</si>
  <si>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</si>
  <si>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</si>
  <si>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</si>
  <si>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</si>
  <si>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</si>
  <si>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</si>
  <si>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</si>
  <si>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</si>
  <si>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</si>
  <si>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</si>
  <si>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</si>
  <si>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</si>
  <si>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</si>
  <si>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</si>
  <si>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</si>
  <si>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</si>
  <si>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</si>
  <si>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</si>
  <si>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</si>
  <si>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</si>
  <si>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</si>
  <si>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</si>
  <si>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</si>
  <si>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</si>
  <si>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</si>
  <si>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</si>
  <si>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</si>
  <si>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</si>
  <si>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</si>
  <si>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</si>
  <si>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</si>
  <si>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</si>
  <si>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</si>
  <si>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</si>
  <si>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</si>
  <si>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</si>
  <si>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</si>
  <si>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</si>
  <si>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</si>
  <si>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</si>
  <si>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</si>
  <si>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</si>
  <si>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</si>
  <si>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</si>
  <si>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</si>
  <si>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</si>
  <si>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</si>
  <si>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</si>
  <si>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</si>
  <si>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</si>
  <si>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</si>
  <si>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</si>
  <si>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</si>
  <si>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</si>
  <si>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</si>
  <si>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</si>
  <si>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</si>
  <si>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</si>
  <si>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</si>
  <si>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</si>
  <si>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</si>
  <si>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</si>
  <si>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</si>
  <si>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country</t>
  </si>
  <si>
    <t>(All)</t>
  </si>
  <si>
    <t>Count of outcomes</t>
  </si>
  <si>
    <t>Date Created Conversion</t>
  </si>
  <si>
    <t>Date Ended Conversion</t>
  </si>
  <si>
    <t>May</t>
  </si>
  <si>
    <t>Mar</t>
  </si>
  <si>
    <t>Years</t>
  </si>
  <si>
    <t>Jan</t>
  </si>
  <si>
    <t>Feb</t>
  </si>
  <si>
    <t>Apr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</si>
  <si>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</si>
  <si>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</si>
  <si>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</si>
  <si>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</si>
  <si>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</si>
  <si>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</si>
  <si>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</si>
  <si>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</si>
  <si>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</si>
  <si>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</si>
  <si>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Backers Count</t>
  </si>
  <si>
    <t>Blurb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</si>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</sst>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_-[$$-1009]* #,##0.00_-;\-[$$-1009]* #,##0.00_-;_-[$$-1009]* &quot;-&quot;??_-;_-@_-"/>
    <numFmt numFmtId="166" formatCode="dd/mm/yyyy;@"/>
    <numFmt numFmtId="167" formatCode="[$$-1009]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  <charset val="162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7" fontId="0" fillId="0" borderId="0" xfId="0" applyNumberFormat="1"/>
    <xf numFmtId="0" fontId="3" fillId="0" borderId="0" xfId="0" applyFont="1" applyAlignment="1">
      <alignment horizontal="left" vertical="top"/>
    </xf>
    <xf numFmtId="0" fontId="3" fillId="0" borderId="0" xfId="0" applyFont="1"/>
    <xf numFmtId="167" fontId="3" fillId="0" borderId="0" xfId="0" applyNumberFormat="1" applyFont="1"/>
    <xf numFmtId="0" fontId="0" fillId="0" borderId="0" xfId="0" applyNumberFormat="1" applyAlignment="1">
      <alignment horizontal="left"/>
    </xf>
    <xf numFmtId="10" fontId="0" fillId="0" borderId="0" xfId="0" applyNumberFormat="1"/>
    <xf numFmtId="1" fontId="0" fillId="0" borderId="0" xfId="0" applyNumberFormat="1" applyFill="1"/>
    <xf numFmtId="0" fontId="0" fillId="0" borderId="0" xfId="0" applyFill="1"/>
    <xf numFmtId="0" fontId="3" fillId="0" borderId="0" xfId="0" applyNumberFormat="1" applyFont="1" applyFill="1" applyBorder="1"/>
    <xf numFmtId="1" fontId="3" fillId="0" borderId="0" xfId="0" applyNumberFormat="1" applyFont="1" applyFill="1" applyBorder="1"/>
    <xf numFmtId="0" fontId="3" fillId="0" borderId="0" xfId="0" applyFont="1" applyFill="1" applyBorder="1"/>
    <xf numFmtId="10" fontId="3" fillId="0" borderId="0" xfId="0" applyNumberFormat="1" applyFont="1" applyBorder="1"/>
    <xf numFmtId="0" fontId="3" fillId="0" borderId="0" xfId="0" applyFont="1" applyBorder="1"/>
    <xf numFmtId="0" fontId="0" fillId="0" borderId="0" xfId="0" applyNumberFormat="1" applyFont="1" applyFill="1" applyBorder="1"/>
    <xf numFmtId="1" fontId="0" fillId="0" borderId="0" xfId="0" applyNumberFormat="1" applyFont="1" applyFill="1" applyBorder="1"/>
    <xf numFmtId="10" fontId="0" fillId="0" borderId="0" xfId="0" applyNumberFormat="1" applyBorder="1"/>
    <xf numFmtId="0" fontId="0" fillId="0" borderId="0" xfId="0" applyBorder="1"/>
    <xf numFmtId="0" fontId="0" fillId="0" borderId="0" xfId="0" applyFill="1" applyBorder="1"/>
    <xf numFmtId="1" fontId="0" fillId="0" borderId="0" xfId="0" applyNumberFormat="1" applyFill="1" applyBorder="1"/>
  </cellXfs>
  <cellStyles count="1">
    <cellStyle name="Normal" xfId="0" builtinId="0"/>
  </cellStyles>
  <dxfs count="5">
    <dxf>
      <numFmt numFmtId="0" formatCode="General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</a:t>
            </a:r>
            <a:r>
              <a:rPr lang="en-CA" baseline="0"/>
              <a:t>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9-4BAB-81E3-7C45586CA5D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9-4BAB-81E3-7C45586CA5D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9-4BAB-81E3-7C45586CA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3463279"/>
        <c:axId val="1653467439"/>
      </c:lineChart>
      <c:catAx>
        <c:axId val="165346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467439"/>
        <c:crosses val="autoZero"/>
        <c:auto val="1"/>
        <c:lblAlgn val="ctr"/>
        <c:lblOffset val="100"/>
        <c:noMultiLvlLbl val="0"/>
      </c:catAx>
      <c:valAx>
        <c:axId val="165346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46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49-4D36-80A3-B193A6EEE93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49-4D36-80A3-B193A6EEE93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49-4D36-80A3-B193A6EEE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610175"/>
        <c:axId val="1641613087"/>
      </c:lineChart>
      <c:catAx>
        <c:axId val="164161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613087"/>
        <c:crosses val="autoZero"/>
        <c:auto val="1"/>
        <c:lblAlgn val="ctr"/>
        <c:lblOffset val="100"/>
        <c:noMultiLvlLbl val="0"/>
      </c:catAx>
      <c:valAx>
        <c:axId val="164161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61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 </a:t>
            </a:r>
            <a:endParaRPr lang="tr-TR"/>
          </a:p>
        </c:rich>
      </c:tx>
      <c:layout>
        <c:manualLayout>
          <c:xMode val="edge"/>
          <c:yMode val="edge"/>
          <c:x val="0.26081933508311461"/>
          <c:y val="8.61009284069136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1-444C-9229-F14E5CA5D181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1-444C-9229-F14E5CA5D181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B1-444C-9229-F14E5CA5D181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B1-444C-9229-F14E5CA5D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6601583"/>
        <c:axId val="1496600335"/>
      </c:barChart>
      <c:catAx>
        <c:axId val="149660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00335"/>
        <c:crosses val="autoZero"/>
        <c:auto val="1"/>
        <c:lblAlgn val="ctr"/>
        <c:lblOffset val="100"/>
        <c:noMultiLvlLbl val="0"/>
      </c:catAx>
      <c:valAx>
        <c:axId val="149660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0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A-4539-B88E-BB3CDB3A727D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6A-4539-B88E-BB3CDB3A727D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6A-4539-B88E-BB3CDB3A7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7920383"/>
        <c:axId val="1297929119"/>
      </c:barChart>
      <c:catAx>
        <c:axId val="129792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29119"/>
        <c:crosses val="autoZero"/>
        <c:auto val="1"/>
        <c:lblAlgn val="ctr"/>
        <c:lblOffset val="100"/>
        <c:noMultiLvlLbl val="0"/>
      </c:catAx>
      <c:valAx>
        <c:axId val="129792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2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5D-441F-BA98-A496F3EBB33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5D-441F-BA98-A496F3EBB33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5D-441F-BA98-A496F3EBB33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5D-441F-BA98-A496F3EB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4770816"/>
        <c:axId val="824757088"/>
      </c:lineChart>
      <c:catAx>
        <c:axId val="82477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57088"/>
        <c:crosses val="autoZero"/>
        <c:auto val="1"/>
        <c:lblAlgn val="ctr"/>
        <c:lblOffset val="100"/>
        <c:noMultiLvlLbl val="0"/>
      </c:catAx>
      <c:valAx>
        <c:axId val="82475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7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739140</xdr:colOff>
      <xdr:row>16</xdr:row>
      <xdr:rowOff>114300</xdr:rowOff>
    </xdr:from>
    <xdr:to>
      <xdr:col>7</xdr:col>
      <xdr:colOff>739140</xdr:colOff>
      <xdr:row>31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04F2DC-565A-4DAF-A927-95B9580E0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2</xdr:row>
      <xdr:rowOff>22860</xdr:rowOff>
    </xdr:from>
    <xdr:to>
      <xdr:col>14</xdr:col>
      <xdr:colOff>579120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F784B-68DF-446A-97A0-2C3248CCF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592455</xdr:colOff>
      <xdr:row>1</xdr:row>
      <xdr:rowOff>92392</xdr:rowOff>
    </xdr:from>
    <xdr:to>
      <xdr:col>16</xdr:col>
      <xdr:colOff>209550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E3030F-302D-49EF-AD59-6E1F91852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78104</xdr:colOff>
      <xdr:row>4</xdr:row>
      <xdr:rowOff>88582</xdr:rowOff>
    </xdr:from>
    <xdr:to>
      <xdr:col>20</xdr:col>
      <xdr:colOff>30480</xdr:colOff>
      <xdr:row>33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2F5EF-B008-493B-AD73-024090C5B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478154</xdr:colOff>
      <xdr:row>1</xdr:row>
      <xdr:rowOff>28575</xdr:rowOff>
    </xdr:from>
    <xdr:to>
      <xdr:col>16</xdr:col>
      <xdr:colOff>579120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C296C-8C5B-4A8A-8347-22D61CB0A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kirsan" refreshedDate="44253.573145486109" createdVersion="6" refreshedVersion="6" minRefreshableVersion="3" recordCount="4114" xr:uid="{20EE529A-CFE7-4862-96B5-5D7ECA17781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kirsan" refreshedDate="44253.57314641204" createdVersion="6" refreshedVersion="6" minRefreshableVersion="3" recordCount="4114" xr:uid="{30D7E122-4129-4906-8634-AFEB65E7473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.05.2009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15.03.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.05.2009"/>
          <s v="Qtr1"/>
          <s v="Qtr2"/>
          <s v="Qtr3"/>
          <s v="Qtr4"/>
          <s v="&gt;15.03.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.05.2009"/>
          <s v="2009"/>
          <s v="2010"/>
          <s v="2011"/>
          <s v="2012"/>
          <s v="2013"/>
          <s v="2014"/>
          <s v="2015"/>
          <s v="2016"/>
          <s v="2017"/>
          <s v="&gt;15.03.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kirsan" refreshedDate="44253.573147106479" createdVersion="6" refreshedVersion="6" minRefreshableVersion="3" recordCount="4115" xr:uid="{4F269154-7E5A-45A5-BEEF-FD561A4AC265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15.03.2017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D05FC-8AD9-45DA-BD03-E88655853DA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n="Jan" x="1"/>
        <item n="Feb" x="2"/>
        <item x="3"/>
        <item n="Apr" x="4"/>
        <item x="5"/>
        <item n="Jun" x="6"/>
        <item n="Jul" x="7"/>
        <item n="Aug" x="8"/>
        <item n="Sep" x="9"/>
        <item n="Oct" x="10"/>
        <item n="Nov" x="11"/>
        <item n="Dec"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18" count="1">
            <x v="1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0FCB5-EF22-4A94-815B-ECEEBC28BC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28D48-5C15-4BC0-BA1C-BCCA346446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B3FD3-78F7-44CE-B13B-A20C6F570D2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n="Jan" x="1"/>
        <item n="Feb" x="2"/>
        <item x="3"/>
        <item n="Apr" x="4"/>
        <item x="5"/>
        <item n="Jun" x="6"/>
        <item n="Jul" x="7"/>
        <item n="Aug" x="8"/>
        <item n="Sep" x="9"/>
        <item n="Oct" x="10"/>
        <item n="Nov" x="11"/>
        <item n="Dec"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F1" sqref="F1"/>
    </sheetView>
  </sheetViews>
  <sheetFormatPr defaultColWidth="8.77734375" defaultRowHeight="14.4" x14ac:dyDescent="0.3"/>
  <cols>
    <col min="1" max="1" width="7.44140625" customWidth="1"/>
    <col min="2" max="2" width="40.109375" style="11" bestFit="1" customWidth="1"/>
    <col min="3" max="3" width="43.77734375" style="3" bestFit="1" customWidth="1"/>
    <col min="4" max="4" width="16.77734375" style="9" bestFit="1" customWidth="1"/>
    <col min="5" max="5" width="13.21875" style="5" bestFit="1" customWidth="1"/>
    <col min="6" max="6" width="10" customWidth="1"/>
    <col min="7" max="7" width="7.5546875" bestFit="1" customWidth="1"/>
    <col min="8" max="8" width="8.33203125" bestFit="1" customWidth="1"/>
    <col min="9" max="10" width="11.77734375" bestFit="1" customWidth="1"/>
    <col min="11" max="11" width="9.21875" bestFit="1" customWidth="1"/>
    <col min="12" max="12" width="13.44140625" bestFit="1" customWidth="1"/>
    <col min="13" max="13" width="8.44140625" bestFit="1" customWidth="1"/>
    <col min="14" max="14" width="26.77734375" bestFit="1" customWidth="1"/>
    <col min="15" max="15" width="17.6640625" style="7" bestFit="1" customWidth="1"/>
    <col min="16" max="16" width="16.33203125" bestFit="1" customWidth="1"/>
    <col min="17" max="17" width="26.77734375" bestFit="1" customWidth="1"/>
    <col min="18" max="18" width="16.5546875" bestFit="1" customWidth="1"/>
    <col min="19" max="19" width="22.109375" style="17" bestFit="1" customWidth="1"/>
    <col min="20" max="20" width="21.33203125" style="17" bestFit="1" customWidth="1"/>
  </cols>
  <sheetData>
    <row r="1" spans="1:21" x14ac:dyDescent="0.3">
      <c r="A1" s="1" t="s">
        <v>0</v>
      </c>
      <c r="B1" s="10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6" t="s">
        <v>8306</v>
      </c>
      <c r="P1" s="6" t="s">
        <v>8307</v>
      </c>
      <c r="Q1" s="6" t="s">
        <v>8359</v>
      </c>
      <c r="R1" s="6" t="s">
        <v>8358</v>
      </c>
      <c r="S1" s="16" t="s">
        <v>8366</v>
      </c>
      <c r="T1" s="16" t="s">
        <v>8367</v>
      </c>
      <c r="U1" s="6" t="s">
        <v>8370</v>
      </c>
    </row>
    <row r="2" spans="1:21" ht="43.2" x14ac:dyDescent="0.3">
      <c r="A2">
        <v>0</v>
      </c>
      <c r="B2" s="11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 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11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 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11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11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11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11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11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3.2" x14ac:dyDescent="0.3">
      <c r="A9">
        <v>7</v>
      </c>
      <c r="B9" s="11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11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11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11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11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11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11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11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11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11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11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11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11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11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11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11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11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11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11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28.8" x14ac:dyDescent="0.3">
      <c r="A28">
        <v>26</v>
      </c>
      <c r="B28" s="11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11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11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11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11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11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11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11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11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11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11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11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11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11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11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11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11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11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11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11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11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11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11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11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11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11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11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11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11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11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11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11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11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11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11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11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11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11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11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11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5">ROUND(E67/D67*100,0)</f>
        <v>108</v>
      </c>
      <c r="P67">
        <f t="shared" ref="P67:P130" si="6">IFERROR(ROUND(E67/L67,2), 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11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11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1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11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11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1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11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11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1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11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11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11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11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1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11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1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1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1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11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1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3.2" x14ac:dyDescent="0.3">
      <c r="A88">
        <v>86</v>
      </c>
      <c r="B88" s="11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1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11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1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1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1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11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3.2" x14ac:dyDescent="0.3">
      <c r="A95">
        <v>93</v>
      </c>
      <c r="B95" s="11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1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11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3.2" x14ac:dyDescent="0.3">
      <c r="A98">
        <v>96</v>
      </c>
      <c r="B98" s="11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1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1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11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11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11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1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11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1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11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1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11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11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1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1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1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1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1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11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1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11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3.2" x14ac:dyDescent="0.3">
      <c r="A119">
        <v>117</v>
      </c>
      <c r="B119" s="11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1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1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11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11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11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11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1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11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11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1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1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3.2" x14ac:dyDescent="0.3">
      <c r="A131">
        <v>129</v>
      </c>
      <c r="B131" s="11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0">ROUND(E131/D131*100,0)</f>
        <v>0</v>
      </c>
      <c r="P131">
        <f t="shared" ref="P131:P194" si="11">IFERROR(ROUND(E131/L131,2), 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11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1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11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11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11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11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11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11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11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11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11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11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11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11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11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11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11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11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11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11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11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11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11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11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11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11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11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11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11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11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11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11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11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11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11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11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11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11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11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11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11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11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11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11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11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11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11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11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11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11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11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11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11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1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11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1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11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11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11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11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1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11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3.2" x14ac:dyDescent="0.3">
      <c r="A194">
        <v>192</v>
      </c>
      <c r="B194" s="11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3.2" x14ac:dyDescent="0.3">
      <c r="A195">
        <v>193</v>
      </c>
      <c r="B195" s="11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5">ROUND(E195/D195*100,0)</f>
        <v>0</v>
      </c>
      <c r="P195">
        <f t="shared" ref="P195:P258" si="16">IFERROR(ROUND(E195/L195,2), 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11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11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11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11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11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11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11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11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1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11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11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11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11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11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11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11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11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11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11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11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11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11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11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1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11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11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11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1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11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11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11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11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11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11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11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11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11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11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11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11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11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11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11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11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11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11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11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11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11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11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3.2" x14ac:dyDescent="0.3">
      <c r="A246">
        <v>244</v>
      </c>
      <c r="B246" s="11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11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11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11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11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11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11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11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11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11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11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11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11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11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20">ROUND(E259/D259*100,0)</f>
        <v>107</v>
      </c>
      <c r="P259">
        <f t="shared" ref="P259:P322" si="21">IFERROR(ROUND(E259/L259,2), 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11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11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11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11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11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11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11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11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11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11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11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11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11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11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11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11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11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11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11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11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11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11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11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11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11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11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11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11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11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11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3.2" x14ac:dyDescent="0.3">
      <c r="A290">
        <v>288</v>
      </c>
      <c r="B290" s="11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11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11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11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11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11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11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11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11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11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11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11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11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11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11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11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11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28.8" x14ac:dyDescent="0.3">
      <c r="A307">
        <v>305</v>
      </c>
      <c r="B307" s="11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11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1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11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11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11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11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3.2" x14ac:dyDescent="0.3">
      <c r="A314">
        <v>312</v>
      </c>
      <c r="B314" s="11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3.2" x14ac:dyDescent="0.3">
      <c r="A315">
        <v>313</v>
      </c>
      <c r="B315" s="11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11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11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11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11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11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11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11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11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5">ROUND(E323/D323*100,0)</f>
        <v>103</v>
      </c>
      <c r="P323">
        <f t="shared" ref="P323:P386" si="26">IFERROR(ROUND(E323/L323,2), 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11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11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11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11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11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11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11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11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11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11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11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11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11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11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11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11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11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11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11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11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11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11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11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11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11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11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11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11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11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11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11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11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11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11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11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11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11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11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11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11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11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11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11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11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11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11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11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11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11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11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11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11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11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11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11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11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3.2" x14ac:dyDescent="0.3">
      <c r="A380">
        <v>378</v>
      </c>
      <c r="B380" s="11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11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11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11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3.2" x14ac:dyDescent="0.3">
      <c r="A384">
        <v>382</v>
      </c>
      <c r="B384" s="11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11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11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11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30">ROUND(E387/D387*100,0)</f>
        <v>106</v>
      </c>
      <c r="P387">
        <f t="shared" ref="P387:P450" si="31">IFERROR(ROUND(E387/L387,2), 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11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11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11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3.2" x14ac:dyDescent="0.3">
      <c r="A391">
        <v>389</v>
      </c>
      <c r="B391" s="11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11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11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11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11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11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11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11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11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11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11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11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11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11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11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11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11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11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11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11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11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11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11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11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11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11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11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11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11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11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11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11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11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11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11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11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11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11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11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11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11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11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11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11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11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11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11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11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11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11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11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11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11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1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11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11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11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11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11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11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11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35">ROUND(E451/D451*100,0)</f>
        <v>2</v>
      </c>
      <c r="P451">
        <f t="shared" ref="P451:P514" si="36">IFERROR(ROUND(E451/L451,2), 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11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11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11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11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11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11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11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11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11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11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11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11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11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11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11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1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11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11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11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11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11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11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11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11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11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3.2" x14ac:dyDescent="0.3">
      <c r="A477">
        <v>475</v>
      </c>
      <c r="B477" s="11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11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11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11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11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11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11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11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11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11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11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11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11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11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11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1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11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11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11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11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11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11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1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11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11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11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11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11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11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11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11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11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11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3.2" x14ac:dyDescent="0.3">
      <c r="A510">
        <v>508</v>
      </c>
      <c r="B510" s="11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11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11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11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11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11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40">ROUND(E515/D515*100,0)</f>
        <v>14</v>
      </c>
      <c r="P515">
        <f t="shared" ref="P515:P578" si="41">IFERROR(ROUND(E515/L515,2), 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11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11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11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11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11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11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11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11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11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11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11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11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11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11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11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11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11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11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11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11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11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11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11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11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11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11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11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11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11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11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11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11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11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11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11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3.2" x14ac:dyDescent="0.3">
      <c r="A551">
        <v>549</v>
      </c>
      <c r="B551" s="11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11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11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11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11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11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11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11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11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11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11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11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11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11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11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3.2" x14ac:dyDescent="0.3">
      <c r="A566">
        <v>564</v>
      </c>
      <c r="B566" s="11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11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11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11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11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11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11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11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11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11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11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3.2" x14ac:dyDescent="0.3">
      <c r="A577">
        <v>575</v>
      </c>
      <c r="B577" s="11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11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0"/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11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45">ROUND(E579/D579*100,0)</f>
        <v>0</v>
      </c>
      <c r="P579">
        <f t="shared" ref="P579:P642" si="46">IFERROR(ROUND(E579/L579,2), 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11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11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11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11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11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11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11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11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11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11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11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1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11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11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11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3.2" x14ac:dyDescent="0.3">
      <c r="A595">
        <v>593</v>
      </c>
      <c r="B595" s="11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11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11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11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11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11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11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11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11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11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11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11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11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11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11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11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11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11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11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11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11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11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11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11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11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11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11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11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11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11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3.2" x14ac:dyDescent="0.3">
      <c r="A625">
        <v>623</v>
      </c>
      <c r="B625" s="11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11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11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11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11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11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11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11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11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11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11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11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11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11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11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1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11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11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45"/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11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50">ROUND(E643/D643*100,0)</f>
        <v>119</v>
      </c>
      <c r="P643">
        <f t="shared" ref="P643:P706" si="51">IFERROR(ROUND(E643/L643,2), 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11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11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11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11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11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11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11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11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11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11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3.2" x14ac:dyDescent="0.3">
      <c r="A654">
        <v>652</v>
      </c>
      <c r="B654" s="11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11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11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11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11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11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11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1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11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11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11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11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11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11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11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11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11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11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11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11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11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3.2" x14ac:dyDescent="0.3">
      <c r="A675">
        <v>673</v>
      </c>
      <c r="B675" s="11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11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11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11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11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11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11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11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11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11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11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11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11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11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11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11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11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11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11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11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11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11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11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11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11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11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11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11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11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11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11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11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0"/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11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55">ROUND(E707/D707*100,0)</f>
        <v>1</v>
      </c>
      <c r="P707">
        <f t="shared" ref="P707:P770" si="56">IFERROR(ROUND(E707/L707,2), 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11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11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11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11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11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11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11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11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11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11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11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1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11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11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11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3.2" x14ac:dyDescent="0.3">
      <c r="A723">
        <v>721</v>
      </c>
      <c r="B723" s="11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11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11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11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11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11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11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11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11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11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11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11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3.2" x14ac:dyDescent="0.3">
      <c r="A735">
        <v>733</v>
      </c>
      <c r="B735" s="11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11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11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11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11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11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11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11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11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3.2" x14ac:dyDescent="0.3">
      <c r="A744">
        <v>742</v>
      </c>
      <c r="B744" s="11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11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11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11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11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11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11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11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11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11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11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11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11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11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11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11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11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11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11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11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11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11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11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11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11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11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11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55"/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3.2" x14ac:dyDescent="0.3">
      <c r="A771">
        <v>769</v>
      </c>
      <c r="B771" s="11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60">ROUND(E771/D771*100,0)</f>
        <v>41</v>
      </c>
      <c r="P771">
        <f t="shared" ref="P771:P834" si="61">IFERROR(ROUND(E771/L771,2), 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11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11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11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11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11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11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11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11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11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11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11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11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11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11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11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11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11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11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11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11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11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11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11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11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11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11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11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11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11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11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11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11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11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11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11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11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1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11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11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11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11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11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11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11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11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11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11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11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11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11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11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11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11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11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11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11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11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11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11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11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11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11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11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0"/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11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65">ROUND(E835/D835*100,0)</f>
        <v>102</v>
      </c>
      <c r="P835">
        <f t="shared" ref="P835:P898" si="66">IFERROR(ROUND(E835/L835,2), 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11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11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1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11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11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11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11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11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11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11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3.2" x14ac:dyDescent="0.3">
      <c r="A846">
        <v>844</v>
      </c>
      <c r="B846" s="11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11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11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11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11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11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11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11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11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11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11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11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11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11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11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11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11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11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11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11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11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11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11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11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11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3.2" x14ac:dyDescent="0.3">
      <c r="A871">
        <v>869</v>
      </c>
      <c r="B871" s="11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11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11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11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11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3.2" x14ac:dyDescent="0.3">
      <c r="A876">
        <v>874</v>
      </c>
      <c r="B876" s="11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43.2" x14ac:dyDescent="0.3">
      <c r="A877">
        <v>875</v>
      </c>
      <c r="B877" s="11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11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11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11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11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11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11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11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11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11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11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11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11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3.2" x14ac:dyDescent="0.3">
      <c r="A890">
        <v>888</v>
      </c>
      <c r="B890" s="11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11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11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11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11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11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11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11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11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65"/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11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70">ROUND(E899/D899*100,0)</f>
        <v>0</v>
      </c>
      <c r="P899">
        <f t="shared" ref="P899:P962" si="71">IFERROR(ROUND(E899/L899,2), 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11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11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11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11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11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11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11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11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11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11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11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3.2" x14ac:dyDescent="0.3">
      <c r="A911">
        <v>909</v>
      </c>
      <c r="B911" s="11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11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11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11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11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11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11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11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11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11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1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11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11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11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11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11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11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43.2" x14ac:dyDescent="0.3">
      <c r="A928">
        <v>926</v>
      </c>
      <c r="B928" s="11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11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11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11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3.2" x14ac:dyDescent="0.3">
      <c r="A932">
        <v>930</v>
      </c>
      <c r="B932" s="11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11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11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11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11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11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11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11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11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11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11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3.2" x14ac:dyDescent="0.3">
      <c r="A943">
        <v>941</v>
      </c>
      <c r="B943" s="11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11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11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11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11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11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11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3.2" x14ac:dyDescent="0.3">
      <c r="A950">
        <v>948</v>
      </c>
      <c r="B950" s="11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11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11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1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11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11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11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11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11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11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11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11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11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0"/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11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75">ROUND(E963/D963*100,0)</f>
        <v>42</v>
      </c>
      <c r="P963">
        <f t="shared" ref="P963:P1026" si="76">IFERROR(ROUND(E963/L963,2), 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11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11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11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11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11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11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11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11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11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11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11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11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11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11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11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11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11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11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11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11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11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3.2" x14ac:dyDescent="0.3">
      <c r="A985">
        <v>983</v>
      </c>
      <c r="B985" s="11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11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11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11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11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11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11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11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11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11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11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11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11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11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11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11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11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11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11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11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11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11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11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11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11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11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11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11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11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11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11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11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11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11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11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11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11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11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11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11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11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11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75"/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11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80">ROUND(E1027/D1027*100,0)</f>
        <v>110</v>
      </c>
      <c r="P1027">
        <f t="shared" ref="P1027:P1090" si="81">IFERROR(ROUND(E1027/L1027,2), 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3">
      <c r="A1028">
        <v>1026</v>
      </c>
      <c r="B1028" s="11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11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11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11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11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11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1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11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11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11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11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11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11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11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11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11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11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11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11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11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11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11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11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1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11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11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11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11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11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11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11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11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11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1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11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11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1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11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11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11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11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11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3.2" x14ac:dyDescent="0.3">
      <c r="A1070">
        <v>1068</v>
      </c>
      <c r="B1070" s="11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11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11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11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11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11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11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11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11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11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11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11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11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11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11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11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1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11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1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11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11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0"/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11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85">ROUND(E1091/D1091*100,0)</f>
        <v>8</v>
      </c>
      <c r="P1091">
        <f t="shared" ref="P1091:P1154" si="86">IFERROR(ROUND(E1091/L1091,2), 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11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11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3.2" x14ac:dyDescent="0.3">
      <c r="A1094">
        <v>1092</v>
      </c>
      <c r="B1094" s="11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11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11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11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11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11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11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11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11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11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11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11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11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11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11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11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11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11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11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11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11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11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11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11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11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11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11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11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11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11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11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11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11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11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11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11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1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11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11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11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11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11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11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11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11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11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11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11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11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1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11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11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11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11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11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11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11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11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11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11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1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85"/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11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90">ROUND(E1155/D1155*100,0)</f>
        <v>1</v>
      </c>
      <c r="P1155">
        <f t="shared" ref="P1155:P1218" si="91">IFERROR(ROUND(E1155/L1155,2), 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11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11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11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11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11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11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11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11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11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11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11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11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11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11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11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11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11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11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11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11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11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11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11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11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11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11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11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11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11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11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11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3.2" x14ac:dyDescent="0.3">
      <c r="A1187">
        <v>1185</v>
      </c>
      <c r="B1187" s="11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11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11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11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11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11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11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11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11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11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11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11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3.2" x14ac:dyDescent="0.3">
      <c r="A1199">
        <v>1197</v>
      </c>
      <c r="B1199" s="11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11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11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11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11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11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11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11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11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11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11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11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11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11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11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11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3.2" x14ac:dyDescent="0.3">
      <c r="A1215">
        <v>1213</v>
      </c>
      <c r="B1215" s="11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11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11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11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0"/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11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95">ROUND(E1219/D1219*100,0)</f>
        <v>103</v>
      </c>
      <c r="P1219">
        <f t="shared" ref="P1219:P1282" si="96">IFERROR(ROUND(E1219/L1219,2), 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11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11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11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11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11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28.8" x14ac:dyDescent="0.3">
      <c r="A1225">
        <v>1223</v>
      </c>
      <c r="B1225" s="11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11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11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11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11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11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11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11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11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11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11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11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11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1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11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3.2" x14ac:dyDescent="0.3">
      <c r="A1240">
        <v>1238</v>
      </c>
      <c r="B1240" s="11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11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11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11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11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11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11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11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11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11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11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11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11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11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11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11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11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11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11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11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11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11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11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11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11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11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11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11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11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11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11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11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11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11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11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28.8" x14ac:dyDescent="0.3">
      <c r="A1275">
        <v>1273</v>
      </c>
      <c r="B1275" s="11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11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11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11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11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11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11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11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95"/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11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100">ROUND(E1283/D1283*100,0)</f>
        <v>111</v>
      </c>
      <c r="P1283">
        <f t="shared" ref="P1283:P1346" si="101">IFERROR(ROUND(E1283/L1283,2), 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11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11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11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11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11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11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11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11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11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11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11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11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11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11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11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11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11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11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11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11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11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11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11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11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11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11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11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11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11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11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11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11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11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11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11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3.2" x14ac:dyDescent="0.3">
      <c r="A1319">
        <v>1317</v>
      </c>
      <c r="B1319" s="11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11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11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11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11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11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11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11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11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11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11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11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11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11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11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11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11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11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11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11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11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11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11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11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11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11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11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11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0"/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11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105">ROUND(E1347/D1347*100,0)</f>
        <v>125</v>
      </c>
      <c r="P1347">
        <f t="shared" ref="P1347:P1410" si="106">IFERROR(ROUND(E1347/L1347,2), 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11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11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11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11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11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11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11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11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11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3.2" x14ac:dyDescent="0.3">
      <c r="A1357">
        <v>1355</v>
      </c>
      <c r="B1357" s="11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11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11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11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11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11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11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11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11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11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11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1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11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11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11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11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11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1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11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11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11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11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11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1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11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11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11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11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11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11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11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11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11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11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11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11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11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11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1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11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1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11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11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11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11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11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11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11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11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11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11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1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11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11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05"/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11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110">ROUND(E1411/D1411*100,0)</f>
        <v>0</v>
      </c>
      <c r="P1411">
        <f t="shared" ref="P1411:P1474" si="111">IFERROR(ROUND(E1411/L1411,2), 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11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11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11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3.2" x14ac:dyDescent="0.3">
      <c r="A1415">
        <v>1413</v>
      </c>
      <c r="B1415" s="11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11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11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11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11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11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11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11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11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11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11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11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11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11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11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11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11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11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11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11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11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11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11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11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3.2" x14ac:dyDescent="0.3">
      <c r="A1439">
        <v>1437</v>
      </c>
      <c r="B1439" s="11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11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11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11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11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11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11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11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11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11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11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11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11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11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11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11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11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11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11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1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11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11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11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11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11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11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11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1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11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11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11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11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11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3.2" x14ac:dyDescent="0.3">
      <c r="A1472">
        <v>1470</v>
      </c>
      <c r="B1472" s="11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11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11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0"/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11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115">ROUND(E1475/D1475*100,0)</f>
        <v>121</v>
      </c>
      <c r="P1475">
        <f t="shared" ref="P1475:P1538" si="116">IFERROR(ROUND(E1475/L1475,2), 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11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11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11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11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11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11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11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11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11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11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1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11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11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11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11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11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11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11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11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11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11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11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11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11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11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11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11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11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11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11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11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3.2" x14ac:dyDescent="0.3">
      <c r="A1507">
        <v>1505</v>
      </c>
      <c r="B1507" s="11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11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11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11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11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11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11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11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11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11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11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11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11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11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11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11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11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3.2" x14ac:dyDescent="0.3">
      <c r="A1524">
        <v>1522</v>
      </c>
      <c r="B1524" s="11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11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11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11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11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11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11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11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11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11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11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11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11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11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11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15"/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11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120">ROUND(E1539/D1539*100,0)</f>
        <v>180</v>
      </c>
      <c r="P1539">
        <f t="shared" ref="P1539:P1602" si="121">IFERROR(ROUND(E1539/L1539,2), 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11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11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11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11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11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11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11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11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11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11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11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11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11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11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11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11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3.2" x14ac:dyDescent="0.3">
      <c r="A1556">
        <v>1554</v>
      </c>
      <c r="B1556" s="11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11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11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11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11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11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11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11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11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11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11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11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11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11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11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1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11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11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11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11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11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11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11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11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43.2" x14ac:dyDescent="0.3">
      <c r="A1580">
        <v>1578</v>
      </c>
      <c r="B1580" s="11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11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11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11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11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11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11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11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11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11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11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11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1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11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11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11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11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11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11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11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3.2" x14ac:dyDescent="0.3">
      <c r="A1600">
        <v>1598</v>
      </c>
      <c r="B1600" s="11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11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11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0"/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11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25">ROUND(E1603/D1603*100,0)</f>
        <v>108</v>
      </c>
      <c r="P1603">
        <f t="shared" ref="P1603:P1666" si="126">IFERROR(ROUND(E1603/L1603,2), 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11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11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11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11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11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11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11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11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11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1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11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11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11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11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11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11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11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11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11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11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11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11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11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11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11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11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11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11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11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11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11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11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11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11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11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11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11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11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11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11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11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11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11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11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11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11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11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11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11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11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11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11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11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11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11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11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11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11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11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11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11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11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11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25"/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11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30">ROUND(E1667/D1667*100,0)</f>
        <v>119</v>
      </c>
      <c r="P1667">
        <f t="shared" ref="P1667:P1730" si="131">IFERROR(ROUND(E1667/L1667,2), 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11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11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11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11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11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11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11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11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11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11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11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11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11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11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11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11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11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11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11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11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11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11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43.2" x14ac:dyDescent="0.3">
      <c r="A1690">
        <v>1688</v>
      </c>
      <c r="B1690" s="11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11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11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11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11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11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11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3.2" x14ac:dyDescent="0.3">
      <c r="A1697">
        <v>1695</v>
      </c>
      <c r="B1697" s="11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11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11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11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11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11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11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x14ac:dyDescent="0.3">
      <c r="A1704">
        <v>1702</v>
      </c>
      <c r="B1704" s="11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11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11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11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11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11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11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11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11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11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3.2" x14ac:dyDescent="0.3">
      <c r="A1714">
        <v>1712</v>
      </c>
      <c r="B1714" s="11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3.2" x14ac:dyDescent="0.3">
      <c r="A1715">
        <v>1713</v>
      </c>
      <c r="B1715" s="11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11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11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11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11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1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11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11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11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11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11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11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11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11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11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11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0"/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11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35">ROUND(E1731/D1731*100,0)</f>
        <v>0</v>
      </c>
      <c r="P1731">
        <f t="shared" ref="P1731:P1794" si="136">IFERROR(ROUND(E1731/L1731,2), 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11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11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11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11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11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11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11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11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11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11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11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11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11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11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11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11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3.2" x14ac:dyDescent="0.3">
      <c r="A1748">
        <v>1746</v>
      </c>
      <c r="B1748" s="11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11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11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11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11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11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11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11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11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11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11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11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11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11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11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11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11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11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11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11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11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11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11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11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11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11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11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11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11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11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11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11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11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11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11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11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11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11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11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11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11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11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11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11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11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11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11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35"/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11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40">ROUND(E1795/D1795*100,0)</f>
        <v>1</v>
      </c>
      <c r="P1795">
        <f t="shared" ref="P1795:P1858" si="141">IFERROR(ROUND(E1795/L1795,2), 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11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11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11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11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11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11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11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11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28.8" x14ac:dyDescent="0.3">
      <c r="A1804">
        <v>1802</v>
      </c>
      <c r="B1804" s="11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11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11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11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11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11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11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11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11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11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11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11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11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11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11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11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11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11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11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11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11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11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1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11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11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11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11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11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11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11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11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11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11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11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11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11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11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11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11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11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11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11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11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11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11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11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11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11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11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11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11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11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11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11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11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0"/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11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45">ROUND(E1859/D1859*100,0)</f>
        <v>100</v>
      </c>
      <c r="P1859">
        <f t="shared" ref="P1859:P1922" si="146">IFERROR(ROUND(E1859/L1859,2), 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11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11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11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11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11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11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11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11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11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11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11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11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11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11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11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11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3.2" x14ac:dyDescent="0.3">
      <c r="A1876">
        <v>1874</v>
      </c>
      <c r="B1876" s="11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11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11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11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11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11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11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11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11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11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11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11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11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11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11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11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11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11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11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11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11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3.2" x14ac:dyDescent="0.3">
      <c r="A1897">
        <v>1895</v>
      </c>
      <c r="B1897" s="11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11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11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11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11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11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11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11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11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11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3.2" x14ac:dyDescent="0.3">
      <c r="A1907">
        <v>1905</v>
      </c>
      <c r="B1907" s="11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11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11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11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11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11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11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11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11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11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11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11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11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11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11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11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45"/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11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50">ROUND(E1923/D1923*100,0)</f>
        <v>137</v>
      </c>
      <c r="P1923">
        <f t="shared" ref="P1923:P1986" si="151">IFERROR(ROUND(E1923/L1923,2), 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11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11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11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11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11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1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11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11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11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11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11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11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11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11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11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11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11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11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11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11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11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11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11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11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11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3.2" x14ac:dyDescent="0.3">
      <c r="A1949">
        <v>1947</v>
      </c>
      <c r="B1949" s="11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11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11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11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11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11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11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11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11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11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11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11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11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11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11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11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11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11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11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11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11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11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11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11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11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11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11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11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11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11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11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11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11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11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11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11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11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11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0"/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11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55">ROUND(E1987/D1987*100,0)</f>
        <v>3</v>
      </c>
      <c r="P1987">
        <f t="shared" ref="P1987:P2050" si="156">IFERROR(ROUND(E1987/L1987,2), 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11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11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1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11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11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11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11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11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3.2" x14ac:dyDescent="0.3">
      <c r="A1996">
        <v>1994</v>
      </c>
      <c r="B1996" s="11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11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11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11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11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11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11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11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11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43.2" x14ac:dyDescent="0.3">
      <c r="A2005">
        <v>2003</v>
      </c>
      <c r="B2005" s="11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11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11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3.2" x14ac:dyDescent="0.3">
      <c r="A2008">
        <v>2006</v>
      </c>
      <c r="B2008" s="11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3.2" x14ac:dyDescent="0.3">
      <c r="A2009">
        <v>2007</v>
      </c>
      <c r="B2009" s="11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11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11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11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11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11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11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11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11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11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11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11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11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11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11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11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11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11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11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11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11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11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11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11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11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11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11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11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11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11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11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11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11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11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11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11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11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11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11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11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11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11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55"/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11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60">ROUND(E2051/D2051*100,0)</f>
        <v>120</v>
      </c>
      <c r="P2051">
        <f t="shared" ref="P2051:P2114" si="161">IFERROR(ROUND(E2051/L2051,2), 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11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11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11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11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11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11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11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11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11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11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11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11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11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11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11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11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11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11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11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11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11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11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11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11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11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11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11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11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11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11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11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11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11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11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11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11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11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11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11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11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11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11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11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11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11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11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11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11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11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1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11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11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11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11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11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11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11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11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11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11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11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11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11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0"/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11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65">ROUND(E2115/D2115*100,0)</f>
        <v>105</v>
      </c>
      <c r="P2115">
        <f t="shared" ref="P2115:P2178" si="166">IFERROR(ROUND(E2115/L2115,2), 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11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11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11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11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11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11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11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11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11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11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11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11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11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11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11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11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11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11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11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11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11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11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11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11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11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11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11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11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11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11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11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11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11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1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11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3.2" x14ac:dyDescent="0.3">
      <c r="A2151">
        <v>2149</v>
      </c>
      <c r="B2151" s="11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1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11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11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11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11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11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11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11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11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11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11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11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11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11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11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11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3.2" x14ac:dyDescent="0.3">
      <c r="A2168">
        <v>2166</v>
      </c>
      <c r="B2168" s="11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11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11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11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11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11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11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11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11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11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11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65"/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11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70">ROUND(E2179/D2179*100,0)</f>
        <v>100</v>
      </c>
      <c r="P2179">
        <f t="shared" ref="P2179:P2242" si="171">IFERROR(ROUND(E2179/L2179,2), 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11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11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11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11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11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11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11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11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11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11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11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11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11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11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11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11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3.2" x14ac:dyDescent="0.3">
      <c r="A2196">
        <v>2194</v>
      </c>
      <c r="B2196" s="11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11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11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11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11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11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11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11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11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11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11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11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11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11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11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11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11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11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11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3.2" x14ac:dyDescent="0.3">
      <c r="A2215">
        <v>2213</v>
      </c>
      <c r="B2215" s="11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11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11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11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11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11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11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11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11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11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11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11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11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11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11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11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11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11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11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11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11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11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11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11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11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11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11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11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0"/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11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75">ROUND(E2243/D2243*100,0)</f>
        <v>806</v>
      </c>
      <c r="P2243">
        <f t="shared" ref="P2243:P2306" si="176">IFERROR(ROUND(E2243/L2243,2), 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11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11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11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11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11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11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11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11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11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11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11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11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11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11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11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11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11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11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11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11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11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11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11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11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11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11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11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11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11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11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11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11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3.2" x14ac:dyDescent="0.3">
      <c r="A2276">
        <v>2274</v>
      </c>
      <c r="B2276" s="11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11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11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11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11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11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3.2" x14ac:dyDescent="0.3">
      <c r="A2282">
        <v>2280</v>
      </c>
      <c r="B2282" s="11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11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11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11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11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11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11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11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11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11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11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11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11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11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11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11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11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11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11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11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11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11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11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11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11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75"/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11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80">ROUND(E2307/D2307*100,0)</f>
        <v>101</v>
      </c>
      <c r="P2307">
        <f t="shared" ref="P2307:P2370" si="181">IFERROR(ROUND(E2307/L2307,2), 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11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11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11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11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11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11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11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11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11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11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3.2" x14ac:dyDescent="0.3">
      <c r="A2318">
        <v>2316</v>
      </c>
      <c r="B2318" s="11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11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11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11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11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11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11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11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11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11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11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11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11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11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11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11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11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11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11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11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11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11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11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11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11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11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11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11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11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11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11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11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11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11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11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11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11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11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11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11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11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11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11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11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11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11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11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11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11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11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11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11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11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0"/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11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85">ROUND(E2371/D2371*100,0)</f>
        <v>0</v>
      </c>
      <c r="P2371">
        <f t="shared" ref="P2371:P2434" si="186">IFERROR(ROUND(E2371/L2371,2), 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11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11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11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11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11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11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11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11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11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11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11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11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43.2" x14ac:dyDescent="0.3">
      <c r="A2384">
        <v>2382</v>
      </c>
      <c r="B2384" s="11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11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11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11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11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11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11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3.2" x14ac:dyDescent="0.3">
      <c r="A2391">
        <v>2389</v>
      </c>
      <c r="B2391" s="11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11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11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11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11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11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11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11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11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11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11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11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11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1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11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11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11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11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11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11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11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11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11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11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11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11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11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11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11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1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11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11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11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11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11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11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11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11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11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11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11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11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11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11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85"/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11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90">ROUND(E2435/D2435*100,0)</f>
        <v>0</v>
      </c>
      <c r="P2435">
        <f t="shared" ref="P2435:P2498" si="191">IFERROR(ROUND(E2435/L2435,2), 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11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11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11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11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11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11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11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11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11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11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11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11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11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11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11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11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11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11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11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11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11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11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11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11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11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11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11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11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11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1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11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11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11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11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11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11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11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11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3.2" x14ac:dyDescent="0.3">
      <c r="A2474">
        <v>2472</v>
      </c>
      <c r="B2474" s="11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11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3.2" x14ac:dyDescent="0.3">
      <c r="A2476">
        <v>2474</v>
      </c>
      <c r="B2476" s="11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11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11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11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11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11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11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11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11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11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11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11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11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11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11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11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11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11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11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11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11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11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11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0"/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11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95">ROUND(E2499/D2499*100,0)</f>
        <v>113</v>
      </c>
      <c r="P2499">
        <f t="shared" ref="P2499:P2562" si="196">IFERROR(ROUND(E2499/L2499,2), 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11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11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11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11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11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11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11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11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11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1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11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11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11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11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11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11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11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11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11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11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11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11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11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3.2" x14ac:dyDescent="0.3">
      <c r="A2523">
        <v>2521</v>
      </c>
      <c r="B2523" s="11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11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11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11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11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11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11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11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11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11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11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11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11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11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1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11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11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11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11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11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3.2" x14ac:dyDescent="0.3">
      <c r="A2543">
        <v>2541</v>
      </c>
      <c r="B2543" s="11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11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11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11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11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11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11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11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11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3.2" x14ac:dyDescent="0.3">
      <c r="A2552">
        <v>2550</v>
      </c>
      <c r="B2552" s="11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11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11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11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11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11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11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11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11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11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11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95"/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11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200">ROUND(E2563/D2563*100,0)</f>
        <v>0</v>
      </c>
      <c r="P2563">
        <f t="shared" ref="P2563:P2626" si="201">IFERROR(ROUND(E2563/L2563,2), 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11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11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11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11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11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11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11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11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11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11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11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11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11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11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11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11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11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11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11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11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11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11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11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11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11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11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11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11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11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11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11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11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11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11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11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11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11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11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11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11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11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11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11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11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11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11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11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11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11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3.2" x14ac:dyDescent="0.3">
      <c r="A2613">
        <v>2611</v>
      </c>
      <c r="B2613" s="11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11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11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11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11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11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11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11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11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11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11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11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11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11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0"/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3.2" x14ac:dyDescent="0.3">
      <c r="A2627">
        <v>2625</v>
      </c>
      <c r="B2627" s="11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205">ROUND(E2627/D2627*100,0)</f>
        <v>956</v>
      </c>
      <c r="P2627">
        <f t="shared" ref="P2627:P2690" si="206">IFERROR(ROUND(E2627/L2627,2), 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11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11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11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11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11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11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11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11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11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11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11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11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11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11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11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11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11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11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11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11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11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11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11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11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3.2" x14ac:dyDescent="0.3">
      <c r="A2652">
        <v>2650</v>
      </c>
      <c r="B2652" s="11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11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11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11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11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1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11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11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11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1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11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11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11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11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11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11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11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11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11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11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11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11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11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11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11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11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11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11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11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11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1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11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11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11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11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11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11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11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11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05"/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11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210">ROUND(E2691/D2691*100,0)</f>
        <v>0</v>
      </c>
      <c r="P2691">
        <f t="shared" ref="P2691:P2754" si="211">IFERROR(ROUND(E2691/L2691,2), 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3">
      <c r="A2692">
        <v>2690</v>
      </c>
      <c r="B2692" s="11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11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11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11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11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11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11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11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11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11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11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11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11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11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11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11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11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11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11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11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11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11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11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11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11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11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11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11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11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11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11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11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11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11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11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11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1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11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11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11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11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11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11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11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11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11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11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11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11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11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11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11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11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11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11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11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11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11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11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11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11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11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11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0"/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11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215">ROUND(E2755/D2755*100,0)</f>
        <v>19</v>
      </c>
      <c r="P2755">
        <f t="shared" ref="P2755:P2818" si="216">IFERROR(ROUND(E2755/L2755,2), 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11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11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11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11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3.2" x14ac:dyDescent="0.3">
      <c r="A2760">
        <v>2758</v>
      </c>
      <c r="B2760" s="11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11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11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11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11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11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11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11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11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11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11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11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11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11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11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11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11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11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3.2" x14ac:dyDescent="0.3">
      <c r="A2778">
        <v>2776</v>
      </c>
      <c r="B2778" s="11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11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11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11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11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11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11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11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11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11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11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11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11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11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11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11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11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11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11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11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11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11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11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11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11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11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11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11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11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11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11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1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11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11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11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11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11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11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11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11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11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15"/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11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220">ROUND(E2819/D2819*100,0)</f>
        <v>130</v>
      </c>
      <c r="P2819">
        <f t="shared" ref="P2819:P2882" si="221">IFERROR(ROUND(E2819/L2819,2), 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11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11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11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11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11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11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11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11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11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11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11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11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11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11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11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1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11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11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11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11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11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11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11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11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11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11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11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11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11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11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11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11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11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11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11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11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11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11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11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11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11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11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11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11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11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11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1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11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11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11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11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11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11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11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11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11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11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11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11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11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11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11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11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220"/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11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225">ROUND(E2883/D2883*100,0)</f>
        <v>0</v>
      </c>
      <c r="P2883">
        <f t="shared" ref="P2883:P2946" si="226">IFERROR(ROUND(E2883/L2883,2), 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11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11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11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11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11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11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11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11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11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11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11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1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11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11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11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11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11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11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11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11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11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11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11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11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11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11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11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11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11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11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11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11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11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11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11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11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11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11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11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11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11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11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11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11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11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11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11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11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11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11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11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11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11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11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11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11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11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11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11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11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11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11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11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25"/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3.2" x14ac:dyDescent="0.3">
      <c r="A2947">
        <v>2945</v>
      </c>
      <c r="B2947" s="11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230">ROUND(E2947/D2947*100,0)</f>
        <v>0</v>
      </c>
      <c r="P2947">
        <f t="shared" ref="P2947:P3010" si="231">IFERROR(ROUND(E2947/L2947,2), 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11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3.2" x14ac:dyDescent="0.3">
      <c r="A2949">
        <v>2947</v>
      </c>
      <c r="B2949" s="11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3.2" x14ac:dyDescent="0.3">
      <c r="A2950">
        <v>2948</v>
      </c>
      <c r="B2950" s="11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11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11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11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11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11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11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11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11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11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11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11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11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11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11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11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11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11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11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11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11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11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11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11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11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11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11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11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11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11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11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11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11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11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11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11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11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11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11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11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11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1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11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11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11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1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11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11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11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11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11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11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11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11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11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11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11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11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11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11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11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0"/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11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235">ROUND(E3011/D3011*100,0)</f>
        <v>120</v>
      </c>
      <c r="P3011">
        <f t="shared" ref="P3011:P3074" si="236">IFERROR(ROUND(E3011/L3011,2), 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11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11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11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11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11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11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11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11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11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11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11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11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11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11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11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11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11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11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11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11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11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11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11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11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11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11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11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11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11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11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11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11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11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11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11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11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11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11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11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11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11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11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11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11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11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11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11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11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11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11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11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1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11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11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11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11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11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11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11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11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11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11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11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35"/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11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240">ROUND(E3075/D3075*100,0)</f>
        <v>0</v>
      </c>
      <c r="P3075">
        <f t="shared" ref="P3075:P3138" si="241">IFERROR(ROUND(E3075/L3075,2), 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11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11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11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11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11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11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11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11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11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11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11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11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11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11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11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11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11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11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11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3.2" x14ac:dyDescent="0.3">
      <c r="A3095">
        <v>3093</v>
      </c>
      <c r="B3095" s="11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11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11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11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11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11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11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11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3.2" x14ac:dyDescent="0.3">
      <c r="A3103">
        <v>3101</v>
      </c>
      <c r="B3103" s="11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3.2" x14ac:dyDescent="0.3">
      <c r="A3104">
        <v>3102</v>
      </c>
      <c r="B3104" s="11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11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11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11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3.2" x14ac:dyDescent="0.3">
      <c r="A3108">
        <v>3106</v>
      </c>
      <c r="B3108" s="11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11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1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11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11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11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11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11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11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11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11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11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11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11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11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11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1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11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11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1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11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11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11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11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11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11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11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11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11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11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11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0"/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11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245">ROUND(E3139/D3139*100,0)</f>
        <v>3</v>
      </c>
      <c r="P3139">
        <f t="shared" ref="P3139:P3202" si="246">IFERROR(ROUND(E3139/L3139,2), 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11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11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11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11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11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11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11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11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11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11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11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11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11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11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11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11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11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11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11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11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11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11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11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11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11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11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11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11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11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11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11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11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11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11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11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11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11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11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11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11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11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11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11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11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11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11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11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11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11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11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11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3.2" x14ac:dyDescent="0.3">
      <c r="A3191">
        <v>3189</v>
      </c>
      <c r="B3191" s="11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11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11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11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11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11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11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11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11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3.2" x14ac:dyDescent="0.3">
      <c r="A3200">
        <v>3198</v>
      </c>
      <c r="B3200" s="11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11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11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45"/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11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50">ROUND(E3203/D3203*100,0)</f>
        <v>1</v>
      </c>
      <c r="P3203">
        <f t="shared" ref="P3203:P3266" si="251">IFERROR(ROUND(E3203/L3203,2), 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11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11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11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11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11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11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11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11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11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11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11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11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11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11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11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11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11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11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11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11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11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11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11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11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11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11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11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11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11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11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11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11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11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11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11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11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11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11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11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11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11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11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11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11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11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11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11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11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11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11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11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11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11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11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11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11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11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11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11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11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11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11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11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50"/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11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55">ROUND(E3267/D3267*100,0)</f>
        <v>164</v>
      </c>
      <c r="P3267">
        <f t="shared" ref="P3267:P3330" si="256">IFERROR(ROUND(E3267/L3267,2), 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11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11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11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11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11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1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11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11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11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11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11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11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11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11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11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11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11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11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11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1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11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11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11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11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11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11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11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11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11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11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11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11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11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11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11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11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1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11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11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11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11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11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11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11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11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11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11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11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11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11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11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11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11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11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11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11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11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11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11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11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11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11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11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55"/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11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60">ROUND(E3331/D3331*100,0)</f>
        <v>117</v>
      </c>
      <c r="P3331">
        <f t="shared" ref="P3331:P3394" si="261">IFERROR(ROUND(E3331/L3331,2), 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11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11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11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11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11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11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11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11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11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11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11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11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11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11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11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11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11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11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11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11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11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11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11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11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11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11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11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11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11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11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11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11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11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11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11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11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11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11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11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11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11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11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11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11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11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11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11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11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11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11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11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11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11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11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11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11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11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11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11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11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11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11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11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0"/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11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65">ROUND(E3395/D3395*100,0)</f>
        <v>106</v>
      </c>
      <c r="P3395">
        <f t="shared" ref="P3395:P3458" si="266">IFERROR(ROUND(E3395/L3395,2), 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11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11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11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11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11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11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11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11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11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11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11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11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11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11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11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11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11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11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11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11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11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11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11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11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11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11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11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11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11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11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11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11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11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11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11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11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11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11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11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11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11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11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11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11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11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11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11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11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11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11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11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11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11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11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11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11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11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11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11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11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11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11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11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65"/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11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70">ROUND(E3459/D3459*100,0)</f>
        <v>140</v>
      </c>
      <c r="P3459">
        <f t="shared" ref="P3459:P3522" si="271">IFERROR(ROUND(E3459/L3459,2), 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11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11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11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11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11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11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11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11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11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1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11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11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11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11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11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11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11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11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11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11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11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11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11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11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11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11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11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11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11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11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11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11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11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11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11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11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11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11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11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11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11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11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11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11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11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11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11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11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11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11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11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11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11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11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11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11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11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11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11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11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11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11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11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0"/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11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75">ROUND(E3523/D3523*100,0)</f>
        <v>169</v>
      </c>
      <c r="P3523">
        <f t="shared" ref="P3523:P3586" si="276">IFERROR(ROUND(E3523/L3523,2), 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11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11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11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11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11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11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11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11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11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1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11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11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11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11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11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11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11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11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11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11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11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11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11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11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11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11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11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11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11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11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11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11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11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11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11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11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11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11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11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11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11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11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11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11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11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11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11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11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11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11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11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11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11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11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11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11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11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11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11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11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11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11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11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75"/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11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80">ROUND(E3587/D3587*100,0)</f>
        <v>119</v>
      </c>
      <c r="P3587">
        <f t="shared" ref="P3587:P3650" si="281">IFERROR(ROUND(E3587/L3587,2), 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1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11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11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11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11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11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11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11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11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11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11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11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11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11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11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11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11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11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11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11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11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11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11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11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11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11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11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11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11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11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11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11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11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11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11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11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11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11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11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11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11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11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11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11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11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3.2" x14ac:dyDescent="0.3">
      <c r="A3633">
        <v>3631</v>
      </c>
      <c r="B3633" s="11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11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11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11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11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11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43.2" x14ac:dyDescent="0.3">
      <c r="A3639">
        <v>3637</v>
      </c>
      <c r="B3639" s="11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11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11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11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11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11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11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11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11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11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11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11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80"/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11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85">ROUND(E3651/D3651*100,0)</f>
        <v>104</v>
      </c>
      <c r="P3651">
        <f t="shared" ref="P3651:P3714" si="286">IFERROR(ROUND(E3651/L3651,2), 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11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11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11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11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11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11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11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11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11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11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11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11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11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11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11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11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11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11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11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11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11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11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11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11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11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11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11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11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11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11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11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11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11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11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11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11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11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11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11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11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11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11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11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11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11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11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11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11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11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11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11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11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11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11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11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11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11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11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11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11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11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11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11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85"/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11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90">ROUND(E3715/D3715*100,0)</f>
        <v>102</v>
      </c>
      <c r="P3715">
        <f t="shared" ref="P3715:P3778" si="291">IFERROR(ROUND(E3715/L3715,2), 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11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11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11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11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11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11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11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11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11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11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11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11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11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11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11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11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11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11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11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11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11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11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11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11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11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11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11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11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11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11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11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11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1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11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11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11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11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11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11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11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11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11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11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11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11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11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11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11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11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11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11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11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11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11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11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11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11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11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11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11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11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11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11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0"/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11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95">ROUND(E3779/D3779*100,0)</f>
        <v>143</v>
      </c>
      <c r="P3779">
        <f t="shared" ref="P3779:P3842" si="296">IFERROR(ROUND(E3779/L3779,2), 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11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11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11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3.2" x14ac:dyDescent="0.3">
      <c r="A3783">
        <v>3781</v>
      </c>
      <c r="B3783" s="11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11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11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11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11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11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11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11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11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11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11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11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11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11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11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11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11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11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11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11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11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11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11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11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11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3.2" x14ac:dyDescent="0.3">
      <c r="A3808">
        <v>3806</v>
      </c>
      <c r="B3808" s="11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11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11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11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11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11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11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11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11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11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11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11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11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11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11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11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11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11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11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11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11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11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11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11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11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11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11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11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11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11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11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11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11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11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11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95"/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11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300">ROUND(E3843/D3843*100,0)</f>
        <v>9</v>
      </c>
      <c r="P3843">
        <f t="shared" ref="P3843:P3906" si="301">IFERROR(ROUND(E3843/L3843,2), 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11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11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11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11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11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11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11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11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11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11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11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11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11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11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11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11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11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11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11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1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11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11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11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11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11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11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1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11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11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11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11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11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11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11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11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11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11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11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11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11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11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3.2" x14ac:dyDescent="0.3">
      <c r="A3885">
        <v>3883</v>
      </c>
      <c r="B3885" s="11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11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11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1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11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11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11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11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11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11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11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11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11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11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11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11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11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11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11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11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11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11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300"/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11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305">ROUND(E3907/D3907*100,0)</f>
        <v>12</v>
      </c>
      <c r="P3907">
        <f t="shared" ref="P3907:P3970" si="306">IFERROR(ROUND(E3907/L3907,2), 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11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11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11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11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11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11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11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11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11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11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11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11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11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11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11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11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11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11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11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11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11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11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11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11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11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11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11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11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11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11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11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11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11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11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11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11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11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11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11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11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11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11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11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11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11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11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11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11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11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11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11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11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11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11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11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11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11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11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11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11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11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11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11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305"/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11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310">ROUND(E3971/D3971*100,0)</f>
        <v>7</v>
      </c>
      <c r="P3971">
        <f t="shared" ref="P3971:P4034" si="311">IFERROR(ROUND(E3971/L3971,2), 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11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11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11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11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11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11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11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11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11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11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11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11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11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11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11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11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11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11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11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11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11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11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11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11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11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11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11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11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11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11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11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11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11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11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1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11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11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11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11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11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11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11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11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11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11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11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11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11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11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11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11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11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11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11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11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11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11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11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11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11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11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11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11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310"/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11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315">ROUND(E4035/D4035*100,0)</f>
        <v>26</v>
      </c>
      <c r="P4035">
        <f t="shared" ref="P4035:P4098" si="316">IFERROR(ROUND(E4035/L4035,2), 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11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11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11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11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11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11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11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11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11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11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11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11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11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11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11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11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11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11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11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11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11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11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11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11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11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11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11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11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11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11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11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11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11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11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11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11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11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11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11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11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11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11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11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11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11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11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11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11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11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11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11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11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11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1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11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11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11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11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11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11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11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11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11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15"/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11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320">ROUND(E4099/D4099*100,0)</f>
        <v>0</v>
      </c>
      <c r="P4099">
        <f t="shared" ref="P4099:P4115" si="321">IFERROR(ROUND(E4099/L4099,2), 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11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11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11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11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11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11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11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11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11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11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11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11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11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11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11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1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O1048576 P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paperSize="66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1EF26-501A-40EA-ADCD-051C5FCA5A09}">
  <dimension ref="A1:I14"/>
  <sheetViews>
    <sheetView tabSelected="1" workbookViewId="0">
      <selection activeCell="B2" sqref="B2"/>
    </sheetView>
  </sheetViews>
  <sheetFormatPr defaultRowHeight="14.4" x14ac:dyDescent="0.3"/>
  <cols>
    <col min="1" max="1" width="17.33203125" style="28" bestFit="1" customWidth="1"/>
    <col min="2" max="2" width="17.6640625" style="28" bestFit="1" customWidth="1"/>
    <col min="3" max="3" width="13.88671875" style="27" bestFit="1" customWidth="1"/>
    <col min="4" max="4" width="16.5546875" style="28" bestFit="1" customWidth="1"/>
    <col min="5" max="5" width="12.77734375" style="28" bestFit="1" customWidth="1"/>
    <col min="6" max="6" width="20.21875" style="26" bestFit="1" customWidth="1"/>
    <col min="7" max="7" width="17.109375" style="26" bestFit="1" customWidth="1"/>
    <col min="8" max="8" width="19.33203125" style="26" bestFit="1" customWidth="1"/>
  </cols>
  <sheetData>
    <row r="1" spans="1:9" s="23" customFormat="1" x14ac:dyDescent="0.3">
      <c r="A1" s="29" t="s">
        <v>8382</v>
      </c>
      <c r="B1" s="30" t="s">
        <v>8386</v>
      </c>
      <c r="C1" s="30" t="s">
        <v>8387</v>
      </c>
      <c r="D1" s="31" t="s">
        <v>8388</v>
      </c>
      <c r="E1" s="31" t="s">
        <v>8389</v>
      </c>
      <c r="F1" s="32" t="s">
        <v>8390</v>
      </c>
      <c r="G1" s="32" t="s">
        <v>8391</v>
      </c>
      <c r="H1" s="32" t="s">
        <v>8392</v>
      </c>
      <c r="I1" s="33"/>
    </row>
    <row r="2" spans="1:9" x14ac:dyDescent="0.3">
      <c r="A2" s="34" t="s">
        <v>8404</v>
      </c>
      <c r="B2" s="35">
        <f>COUNTIFS(Kickstarter!$D:$D,"&lt;1000",Kickstarter!$F:$F,"Successful",Kickstarter!$R:$R,"plays")</f>
        <v>141</v>
      </c>
      <c r="C2" s="35">
        <f>COUNTIFS(Kickstarter!$D:$D,"&lt;1000",Kickstarter!$F:$F,"Failed",Kickstarter!$R:$R,"plays")</f>
        <v>45</v>
      </c>
      <c r="D2" s="35">
        <f>COUNTIFS(Kickstarter!$D:$D,"&lt;1000",Kickstarter!$F:$F,"canceled",Kickstarter!$R:$R,"plays")</f>
        <v>0</v>
      </c>
      <c r="E2" s="35">
        <f>SUM(B2:D2)</f>
        <v>186</v>
      </c>
      <c r="F2" s="36">
        <f>B2/E2</f>
        <v>0.75806451612903225</v>
      </c>
      <c r="G2" s="36">
        <f>C2/E2</f>
        <v>0.24193548387096775</v>
      </c>
      <c r="H2" s="36">
        <f>D2/E2</f>
        <v>0</v>
      </c>
      <c r="I2" s="37"/>
    </row>
    <row r="3" spans="1:9" x14ac:dyDescent="0.3">
      <c r="A3" s="34" t="s">
        <v>8393</v>
      </c>
      <c r="B3" s="35">
        <f>COUNTIFS(Kickstarter!$D:$D,"&gt;=1000",Kickstarter!$D:$D,"&lt;=4999",Kickstarter!$F:$F,"successful",Kickstarter!$R:$R,"plays")</f>
        <v>388</v>
      </c>
      <c r="C3" s="35">
        <f>COUNTIFS(Kickstarter!$D:$D,"&gt;=1000",Kickstarter!$D:$D,"&lt;=4999",Kickstarter!$F:$F,"failed",Kickstarter!$R:$R,"plays")</f>
        <v>146</v>
      </c>
      <c r="D3" s="35">
        <f>COUNTIFS(Kickstarter!$D:$D,"&gt;=1000",Kickstarter!$D:$D,"&lt;=4999",Kickstarter!$F:$F,"canceled",Kickstarter!$R:$R,"plays")</f>
        <v>0</v>
      </c>
      <c r="E3" s="35">
        <f t="shared" ref="E3:E13" si="0">SUM(B3:D3)</f>
        <v>534</v>
      </c>
      <c r="F3" s="36">
        <f t="shared" ref="F3:F13" si="1">B3/E3</f>
        <v>0.72659176029962547</v>
      </c>
      <c r="G3" s="36">
        <f t="shared" ref="G3:G13" si="2">C3/E3</f>
        <v>0.27340823970037453</v>
      </c>
      <c r="H3" s="36">
        <f t="shared" ref="H3:H13" si="3">D3/E3</f>
        <v>0</v>
      </c>
      <c r="I3" s="37"/>
    </row>
    <row r="4" spans="1:9" x14ac:dyDescent="0.3">
      <c r="A4" s="34" t="s">
        <v>8394</v>
      </c>
      <c r="B4" s="35">
        <f>COUNTIFS(Kickstarter!$D:$D,"&gt;=5000",Kickstarter!$D:$D,"&lt;=9999",Kickstarter!$F:$F,"successful",Kickstarter!$R:$R,"plays")</f>
        <v>93</v>
      </c>
      <c r="C4" s="35">
        <f>COUNTIFS(Kickstarter!$D:$D,"&gt;=5000",Kickstarter!$D:$D,"&lt;=9999",Kickstarter!$F:$F,"failed",Kickstarter!$R:$R,"plays")</f>
        <v>76</v>
      </c>
      <c r="D4" s="35">
        <f>COUNTIFS(Kickstarter!$D:$D,"&gt;=5000",Kickstarter!$D:$D,"&lt;=9999",Kickstarter!$F:$F,"canceled",Kickstarter!$R:$R,"plays")</f>
        <v>0</v>
      </c>
      <c r="E4" s="35">
        <f t="shared" si="0"/>
        <v>169</v>
      </c>
      <c r="F4" s="36">
        <f t="shared" si="1"/>
        <v>0.55029585798816572</v>
      </c>
      <c r="G4" s="36">
        <f t="shared" si="2"/>
        <v>0.44970414201183434</v>
      </c>
      <c r="H4" s="36">
        <f t="shared" si="3"/>
        <v>0</v>
      </c>
      <c r="I4" s="37"/>
    </row>
    <row r="5" spans="1:9" x14ac:dyDescent="0.3">
      <c r="A5" s="34" t="s">
        <v>8395</v>
      </c>
      <c r="B5" s="35">
        <f>COUNTIFS(Kickstarter!$D:$D,"&gt;=10000",Kickstarter!$D:$D,"&lt;=14999",Kickstarter!$F:$F,"successful",Kickstarter!$R:$R,"plays")</f>
        <v>39</v>
      </c>
      <c r="C5" s="35">
        <f>COUNTIFS(Kickstarter!$D:$D,"&gt;=10000",Kickstarter!$D:$D,"&lt;=14999",Kickstarter!$F:$F,"failed",Kickstarter!$R:$R,"plays")</f>
        <v>33</v>
      </c>
      <c r="D5" s="35">
        <f>COUNTIFS(Kickstarter!$D:$D,"&gt;=10000",Kickstarter!$D:$D,"&lt;=14999",Kickstarter!$F:$F,"canceled",Kickstarter!$R:$R,"plays")</f>
        <v>0</v>
      </c>
      <c r="E5" s="35">
        <f t="shared" si="0"/>
        <v>72</v>
      </c>
      <c r="F5" s="36">
        <f t="shared" si="1"/>
        <v>0.54166666666666663</v>
      </c>
      <c r="G5" s="36">
        <f t="shared" si="2"/>
        <v>0.45833333333333331</v>
      </c>
      <c r="H5" s="36">
        <f t="shared" si="3"/>
        <v>0</v>
      </c>
      <c r="I5" s="37"/>
    </row>
    <row r="6" spans="1:9" x14ac:dyDescent="0.3">
      <c r="A6" s="34" t="s">
        <v>8396</v>
      </c>
      <c r="B6" s="35">
        <f>COUNTIFS(Kickstarter!$D:$D,"&gt;=15000",Kickstarter!$D:$D,"&lt;=19999",Kickstarter!$F:$F,"successful",Kickstarter!$R:$R,"plays")</f>
        <v>12</v>
      </c>
      <c r="C6" s="35">
        <f>COUNTIFS(Kickstarter!$D:$D,"&gt;=15000",Kickstarter!$D:$D,"&lt;=19999",Kickstarter!$F:$F,"failed",Kickstarter!$R:$R,"plays")</f>
        <v>12</v>
      </c>
      <c r="D6" s="35">
        <f>COUNTIFS(Kickstarter!$D:$D,"&gt;=15000",Kickstarter!$D:$D,"&lt;=19999",Kickstarter!$F:$F,"canceled",Kickstarter!$R:$R,"plays")</f>
        <v>0</v>
      </c>
      <c r="E6" s="35">
        <f t="shared" si="0"/>
        <v>24</v>
      </c>
      <c r="F6" s="36">
        <f t="shared" si="1"/>
        <v>0.5</v>
      </c>
      <c r="G6" s="36">
        <f t="shared" si="2"/>
        <v>0.5</v>
      </c>
      <c r="H6" s="36">
        <f t="shared" si="3"/>
        <v>0</v>
      </c>
      <c r="I6" s="37"/>
    </row>
    <row r="7" spans="1:9" x14ac:dyDescent="0.3">
      <c r="A7" s="34" t="s">
        <v>8397</v>
      </c>
      <c r="B7" s="35">
        <f>COUNTIFS(Kickstarter!$D:$D,"&gt;=20000",Kickstarter!$D:$D,"&lt;=24999",Kickstarter!$F:$F,"successful",Kickstarter!$R:$R,"plays")</f>
        <v>9</v>
      </c>
      <c r="C7" s="35">
        <f>COUNTIFS(Kickstarter!$D:$D,"&gt;=20000",Kickstarter!$D:$D,"&lt;=24999",Kickstarter!$F:$F,"failed",Kickstarter!$R:$R,"plays")</f>
        <v>11</v>
      </c>
      <c r="D7" s="35">
        <f>COUNTIFS(Kickstarter!$D:$D,"&gt;=20000",Kickstarter!$D:$D,"&lt;=24999",Kickstarter!$F:$F,"canceled",Kickstarter!$R:$R,"plays")</f>
        <v>0</v>
      </c>
      <c r="E7" s="35">
        <f t="shared" si="0"/>
        <v>20</v>
      </c>
      <c r="F7" s="36">
        <f t="shared" si="1"/>
        <v>0.45</v>
      </c>
      <c r="G7" s="36">
        <f t="shared" si="2"/>
        <v>0.55000000000000004</v>
      </c>
      <c r="H7" s="36">
        <f t="shared" si="3"/>
        <v>0</v>
      </c>
      <c r="I7" s="37"/>
    </row>
    <row r="8" spans="1:9" x14ac:dyDescent="0.3">
      <c r="A8" s="34" t="s">
        <v>8398</v>
      </c>
      <c r="B8" s="35">
        <f>COUNTIFS(Kickstarter!$D:$D,"&gt;=25000",Kickstarter!$D:$D,"&lt;=29999",Kickstarter!$F:$F,"successful",Kickstarter!$R:$R,"plays")</f>
        <v>1</v>
      </c>
      <c r="C8" s="35">
        <f>COUNTIFS(Kickstarter!$D:$D,"&gt;=25000",Kickstarter!$D:$D,"&lt;=29999",Kickstarter!$F:$F,"failed",Kickstarter!$R:$R,"plays")</f>
        <v>4</v>
      </c>
      <c r="D8" s="35">
        <f>COUNTIFS(Kickstarter!$D:$D,"&gt;=25000",Kickstarter!$D:$D,"&lt;=29999",Kickstarter!$F:$F,"canceled",Kickstarter!$R:$R,"plays")</f>
        <v>0</v>
      </c>
      <c r="E8" s="35">
        <f t="shared" si="0"/>
        <v>5</v>
      </c>
      <c r="F8" s="36">
        <f t="shared" si="1"/>
        <v>0.2</v>
      </c>
      <c r="G8" s="36">
        <f t="shared" si="2"/>
        <v>0.8</v>
      </c>
      <c r="H8" s="36">
        <f t="shared" si="3"/>
        <v>0</v>
      </c>
      <c r="I8" s="37"/>
    </row>
    <row r="9" spans="1:9" x14ac:dyDescent="0.3">
      <c r="A9" s="34" t="s">
        <v>8399</v>
      </c>
      <c r="B9" s="35">
        <f>COUNTIFS(Kickstarter!$D:$D,"&gt;=30000",Kickstarter!$D:$D,"&lt;=34999",Kickstarter!$F:$F,"successful",Kickstarter!$R:$R,"plays")</f>
        <v>3</v>
      </c>
      <c r="C9" s="35">
        <f>COUNTIFS(Kickstarter!$D:$D,"&gt;=30000",Kickstarter!$D:$D,"&lt;=34999",Kickstarter!$F:$F,"failed",Kickstarter!$R:$R,"plays")</f>
        <v>8</v>
      </c>
      <c r="D9" s="35">
        <f>COUNTIFS(Kickstarter!$D:$D,"&gt;=30000",Kickstarter!$D:$D,"&lt;=34999",Kickstarter!$F:$F,"canceled",Kickstarter!$R:$R,"plays")</f>
        <v>0</v>
      </c>
      <c r="E9" s="35">
        <f t="shared" si="0"/>
        <v>11</v>
      </c>
      <c r="F9" s="36">
        <f t="shared" si="1"/>
        <v>0.27272727272727271</v>
      </c>
      <c r="G9" s="36">
        <f t="shared" si="2"/>
        <v>0.72727272727272729</v>
      </c>
      <c r="H9" s="36">
        <f t="shared" si="3"/>
        <v>0</v>
      </c>
      <c r="I9" s="37"/>
    </row>
    <row r="10" spans="1:9" x14ac:dyDescent="0.3">
      <c r="A10" s="34" t="s">
        <v>8400</v>
      </c>
      <c r="B10" s="35">
        <f>COUNTIFS(Kickstarter!$D:$D,"&gt;=35000",Kickstarter!$D:$D,"&lt;=39999",Kickstarter!$F:$F,"successful",Kickstarter!$R:$R,"plays")</f>
        <v>4</v>
      </c>
      <c r="C10" s="35">
        <f>COUNTIFS(Kickstarter!$D:$D,"&gt;=35000",Kickstarter!$D:$D,"&lt;=39999",Kickstarter!$F:$F,"failed",Kickstarter!$R:$R,"plays")</f>
        <v>2</v>
      </c>
      <c r="D10" s="35">
        <f>COUNTIFS(Kickstarter!$D:$D,"&gt;=35000",Kickstarter!$D:$D,"&lt;=39999",Kickstarter!$F:$F,"canceled",Kickstarter!$R:$R,"plays")</f>
        <v>0</v>
      </c>
      <c r="E10" s="35">
        <f t="shared" si="0"/>
        <v>6</v>
      </c>
      <c r="F10" s="36">
        <f t="shared" si="1"/>
        <v>0.66666666666666663</v>
      </c>
      <c r="G10" s="36">
        <f t="shared" si="2"/>
        <v>0.33333333333333331</v>
      </c>
      <c r="H10" s="36">
        <f t="shared" si="3"/>
        <v>0</v>
      </c>
      <c r="I10" s="37"/>
    </row>
    <row r="11" spans="1:9" x14ac:dyDescent="0.3">
      <c r="A11" s="34" t="s">
        <v>8401</v>
      </c>
      <c r="B11" s="35">
        <f>COUNTIFS(Kickstarter!$D:$D,"&gt;=40000",Kickstarter!$D:$D,"&lt;=44999",Kickstarter!$F:$F,"successful",Kickstarter!$R:$R,"plays")</f>
        <v>2</v>
      </c>
      <c r="C11" s="35">
        <f>COUNTIFS(Kickstarter!$D:$D,"&gt;=40000",Kickstarter!$D:$D,"&lt;=44999",Kickstarter!$F:$F,"failed",Kickstarter!$R:$R,"plays")</f>
        <v>1</v>
      </c>
      <c r="D11" s="35">
        <f>COUNTIFS(Kickstarter!$D:$D,"&gt;=40000",Kickstarter!$D:$D,"&lt;=44999",Kickstarter!$F:$F,"canceled",Kickstarter!$R:$R,"plays")</f>
        <v>0</v>
      </c>
      <c r="E11" s="35">
        <f t="shared" si="0"/>
        <v>3</v>
      </c>
      <c r="F11" s="36">
        <f t="shared" si="1"/>
        <v>0.66666666666666663</v>
      </c>
      <c r="G11" s="36">
        <f t="shared" si="2"/>
        <v>0.33333333333333331</v>
      </c>
      <c r="H11" s="36">
        <f t="shared" si="3"/>
        <v>0</v>
      </c>
      <c r="I11" s="37"/>
    </row>
    <row r="12" spans="1:9" x14ac:dyDescent="0.3">
      <c r="A12" s="34" t="s">
        <v>8402</v>
      </c>
      <c r="B12" s="35">
        <f>COUNTIFS(Kickstarter!$D:$D,"&gt;=45000",Kickstarter!$D:$D,"&lt;=49999",Kickstarter!$F:$F,"successful",Kickstarter!$R:$R,"plays")</f>
        <v>0</v>
      </c>
      <c r="C12" s="35">
        <f>COUNTIFS(Kickstarter!$D:$D,"&gt;=45000",Kickstarter!$D:$D,"&lt;=49999",Kickstarter!$F:$F,"failed",Kickstarter!$R:$R,"plays")</f>
        <v>1</v>
      </c>
      <c r="D12" s="35">
        <f>COUNTIFS(Kickstarter!$D:$D,"&gt;=45000",Kickstarter!$D:$D,"&lt;=49999",Kickstarter!$F:$F,"canceled",Kickstarter!$R:$R,"plays")</f>
        <v>0</v>
      </c>
      <c r="E12" s="35">
        <f t="shared" si="0"/>
        <v>1</v>
      </c>
      <c r="F12" s="36">
        <f t="shared" si="1"/>
        <v>0</v>
      </c>
      <c r="G12" s="36">
        <f t="shared" si="2"/>
        <v>1</v>
      </c>
      <c r="H12" s="36">
        <f t="shared" si="3"/>
        <v>0</v>
      </c>
      <c r="I12" s="37"/>
    </row>
    <row r="13" spans="1:9" x14ac:dyDescent="0.3">
      <c r="A13" s="34" t="s">
        <v>8403</v>
      </c>
      <c r="B13" s="35">
        <f>COUNTIFS(Kickstarter!$D:$D,"&gt;50000",Kickstarter!$F:$F,"successful",Kickstarter!$R:$R,"plays")</f>
        <v>2</v>
      </c>
      <c r="C13" s="35">
        <f>COUNTIFS(Kickstarter!$D:$D,"&gt;50000",Kickstarter!$F:$F,"failed",Kickstarter!$R:$R,"plays")</f>
        <v>10</v>
      </c>
      <c r="D13" s="35">
        <f>COUNTIFS(Kickstarter!$D:$D,"&gt;50000",Kickstarter!$F:$F,"canceled",Kickstarter!$R:$R,"plays")</f>
        <v>0</v>
      </c>
      <c r="E13" s="35">
        <f t="shared" si="0"/>
        <v>12</v>
      </c>
      <c r="F13" s="36">
        <f t="shared" si="1"/>
        <v>0.16666666666666666</v>
      </c>
      <c r="G13" s="36">
        <f t="shared" si="2"/>
        <v>0.83333333333333337</v>
      </c>
      <c r="H13" s="36">
        <f t="shared" si="3"/>
        <v>0</v>
      </c>
      <c r="I13" s="37"/>
    </row>
    <row r="14" spans="1:9" x14ac:dyDescent="0.3">
      <c r="A14" s="38"/>
      <c r="B14" s="39"/>
      <c r="C14" s="39"/>
      <c r="D14" s="38"/>
      <c r="E14" s="38"/>
      <c r="F14" s="36"/>
      <c r="G14" s="36"/>
      <c r="H14" s="36"/>
      <c r="I14" s="3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8585-6FC8-4F3C-8841-7106E5C870CC}">
  <dimension ref="A2:E19"/>
  <sheetViews>
    <sheetView workbookViewId="0">
      <selection activeCell="K27" sqref="K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2" spans="1:5" x14ac:dyDescent="0.3">
      <c r="A2" s="14" t="s">
        <v>8359</v>
      </c>
      <c r="B2" t="s">
        <v>8315</v>
      </c>
    </row>
    <row r="3" spans="1:5" x14ac:dyDescent="0.3">
      <c r="A3" s="14" t="s">
        <v>8370</v>
      </c>
      <c r="B3" t="s">
        <v>8364</v>
      </c>
    </row>
    <row r="5" spans="1:5" x14ac:dyDescent="0.3">
      <c r="A5" s="14" t="s">
        <v>8365</v>
      </c>
      <c r="B5" s="14" t="s">
        <v>8362</v>
      </c>
    </row>
    <row r="6" spans="1:5" x14ac:dyDescent="0.3">
      <c r="A6" s="14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25" t="s">
        <v>8371</v>
      </c>
      <c r="B7" s="7">
        <v>56</v>
      </c>
      <c r="C7" s="7">
        <v>33</v>
      </c>
      <c r="D7" s="7">
        <v>7</v>
      </c>
      <c r="E7" s="7">
        <v>96</v>
      </c>
    </row>
    <row r="8" spans="1:5" x14ac:dyDescent="0.3">
      <c r="A8" s="15" t="s">
        <v>8372</v>
      </c>
      <c r="B8" s="7">
        <v>71</v>
      </c>
      <c r="C8" s="7">
        <v>39</v>
      </c>
      <c r="D8" s="7">
        <v>3</v>
      </c>
      <c r="E8" s="7">
        <v>113</v>
      </c>
    </row>
    <row r="9" spans="1:5" x14ac:dyDescent="0.3">
      <c r="A9" s="15" t="s">
        <v>8369</v>
      </c>
      <c r="B9" s="7">
        <v>56</v>
      </c>
      <c r="C9" s="7">
        <v>33</v>
      </c>
      <c r="D9" s="7">
        <v>3</v>
      </c>
      <c r="E9" s="7">
        <v>92</v>
      </c>
    </row>
    <row r="10" spans="1:5" x14ac:dyDescent="0.3">
      <c r="A10" s="15" t="s">
        <v>8373</v>
      </c>
      <c r="B10" s="7">
        <v>71</v>
      </c>
      <c r="C10" s="7">
        <v>40</v>
      </c>
      <c r="D10" s="7">
        <v>2</v>
      </c>
      <c r="E10" s="7">
        <v>113</v>
      </c>
    </row>
    <row r="11" spans="1:5" x14ac:dyDescent="0.3">
      <c r="A11" s="15" t="s">
        <v>8368</v>
      </c>
      <c r="B11" s="7">
        <v>111</v>
      </c>
      <c r="C11" s="7">
        <v>52</v>
      </c>
      <c r="D11" s="7">
        <v>3</v>
      </c>
      <c r="E11" s="7">
        <v>166</v>
      </c>
    </row>
    <row r="12" spans="1:5" x14ac:dyDescent="0.3">
      <c r="A12" s="15" t="s">
        <v>8374</v>
      </c>
      <c r="B12" s="7">
        <v>100</v>
      </c>
      <c r="C12" s="7">
        <v>49</v>
      </c>
      <c r="D12" s="7">
        <v>4</v>
      </c>
      <c r="E12" s="7">
        <v>153</v>
      </c>
    </row>
    <row r="13" spans="1:5" x14ac:dyDescent="0.3">
      <c r="A13" s="15" t="s">
        <v>8375</v>
      </c>
      <c r="B13" s="7">
        <v>87</v>
      </c>
      <c r="C13" s="7">
        <v>50</v>
      </c>
      <c r="D13" s="7">
        <v>1</v>
      </c>
      <c r="E13" s="7">
        <v>138</v>
      </c>
    </row>
    <row r="14" spans="1:5" x14ac:dyDescent="0.3">
      <c r="A14" s="15" t="s">
        <v>8376</v>
      </c>
      <c r="B14" s="7">
        <v>72</v>
      </c>
      <c r="C14" s="7">
        <v>47</v>
      </c>
      <c r="D14" s="7">
        <v>4</v>
      </c>
      <c r="E14" s="7">
        <v>123</v>
      </c>
    </row>
    <row r="15" spans="1:5" x14ac:dyDescent="0.3">
      <c r="A15" s="15" t="s">
        <v>8377</v>
      </c>
      <c r="B15" s="7">
        <v>59</v>
      </c>
      <c r="C15" s="7">
        <v>34</v>
      </c>
      <c r="D15" s="7">
        <v>4</v>
      </c>
      <c r="E15" s="7">
        <v>97</v>
      </c>
    </row>
    <row r="16" spans="1:5" x14ac:dyDescent="0.3">
      <c r="A16" s="15" t="s">
        <v>8378</v>
      </c>
      <c r="B16" s="7">
        <v>65</v>
      </c>
      <c r="C16" s="7">
        <v>50</v>
      </c>
      <c r="D16" s="7"/>
      <c r="E16" s="7">
        <v>115</v>
      </c>
    </row>
    <row r="17" spans="1:5" x14ac:dyDescent="0.3">
      <c r="A17" s="15" t="s">
        <v>8379</v>
      </c>
      <c r="B17" s="7">
        <v>54</v>
      </c>
      <c r="C17" s="7">
        <v>31</v>
      </c>
      <c r="D17" s="7">
        <v>3</v>
      </c>
      <c r="E17" s="7">
        <v>88</v>
      </c>
    </row>
    <row r="18" spans="1:5" x14ac:dyDescent="0.3">
      <c r="A18" s="15" t="s">
        <v>8380</v>
      </c>
      <c r="B18" s="7">
        <v>37</v>
      </c>
      <c r="C18" s="7">
        <v>35</v>
      </c>
      <c r="D18" s="7">
        <v>3</v>
      </c>
      <c r="E18" s="7">
        <v>75</v>
      </c>
    </row>
    <row r="19" spans="1:5" x14ac:dyDescent="0.3">
      <c r="A19" s="15" t="s">
        <v>8361</v>
      </c>
      <c r="B19" s="7">
        <v>839</v>
      </c>
      <c r="C19" s="7">
        <v>493</v>
      </c>
      <c r="D19" s="7">
        <v>37</v>
      </c>
      <c r="E19" s="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AB86C-8634-479C-AE23-FAB2F84AF2EE}">
  <dimension ref="A1:F6"/>
  <sheetViews>
    <sheetView workbookViewId="0">
      <selection activeCell="C3" sqref="C3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8364</v>
      </c>
    </row>
    <row r="3" spans="1:6" x14ac:dyDescent="0.3">
      <c r="A3" s="14" t="s">
        <v>8363</v>
      </c>
      <c r="B3" s="14" t="s">
        <v>8362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7">
        <v>37</v>
      </c>
      <c r="C5" s="7">
        <v>493</v>
      </c>
      <c r="D5" s="7">
        <v>24</v>
      </c>
      <c r="E5" s="7">
        <v>839</v>
      </c>
      <c r="F5" s="7">
        <v>1393</v>
      </c>
    </row>
    <row r="6" spans="1:6" x14ac:dyDescent="0.3">
      <c r="A6" s="15" t="s">
        <v>8361</v>
      </c>
      <c r="B6" s="7">
        <v>37</v>
      </c>
      <c r="C6" s="7">
        <v>493</v>
      </c>
      <c r="D6" s="7">
        <v>24</v>
      </c>
      <c r="E6" s="7">
        <v>839</v>
      </c>
      <c r="F6" s="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27F1A-D231-4981-99BF-A7B9F572A90C}">
  <dimension ref="A1:E7"/>
  <sheetViews>
    <sheetView zoomScale="55" zoomScaleNormal="55" workbookViewId="0">
      <selection activeCell="J37" sqref="J3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8359</v>
      </c>
      <c r="B2" t="s">
        <v>8364</v>
      </c>
    </row>
    <row r="4" spans="1:5" x14ac:dyDescent="0.3">
      <c r="A4" s="14" t="s">
        <v>8365</v>
      </c>
      <c r="B4" s="14" t="s">
        <v>8362</v>
      </c>
    </row>
    <row r="5" spans="1:5" x14ac:dyDescent="0.3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3">
      <c r="A7" s="15" t="s">
        <v>8361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2EC7-FF51-4A7E-86D3-4B7BF50AE57E}">
  <dimension ref="A1:F18"/>
  <sheetViews>
    <sheetView zoomScale="70" zoomScaleNormal="70" workbookViewId="0">
      <selection activeCell="D24" sqref="D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8359</v>
      </c>
      <c r="B1" t="s">
        <v>8315</v>
      </c>
    </row>
    <row r="2" spans="1:6" x14ac:dyDescent="0.3">
      <c r="A2" s="14" t="s">
        <v>8370</v>
      </c>
      <c r="B2" t="s">
        <v>8364</v>
      </c>
    </row>
    <row r="4" spans="1:6" x14ac:dyDescent="0.3">
      <c r="A4" s="14" t="s">
        <v>8365</v>
      </c>
      <c r="B4" s="14" t="s">
        <v>8362</v>
      </c>
    </row>
    <row r="5" spans="1:6" x14ac:dyDescent="0.3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8371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3">
      <c r="A7" s="18" t="s">
        <v>8372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3">
      <c r="A8" s="18" t="s">
        <v>8369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3">
      <c r="A9" s="18" t="s">
        <v>8373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3">
      <c r="A10" s="18" t="s">
        <v>8368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3">
      <c r="A11" s="18" t="s">
        <v>8374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3">
      <c r="A12" s="18" t="s">
        <v>8375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3">
      <c r="A13" s="18" t="s">
        <v>8376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3">
      <c r="A14" s="18" t="s">
        <v>8377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3">
      <c r="A15" s="18" t="s">
        <v>8378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3">
      <c r="A16" s="18" t="s">
        <v>8379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3">
      <c r="A17" s="18" t="s">
        <v>8380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3">
      <c r="A18" s="18" t="s">
        <v>8361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7ED3C-5061-467B-9968-090BF9B147B3}">
  <dimension ref="A1:F6"/>
  <sheetViews>
    <sheetView zoomScale="85" zoomScaleNormal="85" workbookViewId="0">
      <selection activeCell="K15" sqref="K15"/>
    </sheetView>
  </sheetViews>
  <sheetFormatPr defaultRowHeight="14.4" x14ac:dyDescent="0.3"/>
  <cols>
    <col min="1" max="1" width="32.6640625" style="19" bestFit="1" customWidth="1"/>
    <col min="2" max="2" width="38" customWidth="1"/>
    <col min="3" max="3" width="11.88671875" style="21" bestFit="1" customWidth="1"/>
    <col min="4" max="4" width="9" style="21" bestFit="1" customWidth="1"/>
    <col min="5" max="5" width="16.5546875" bestFit="1" customWidth="1"/>
    <col min="6" max="6" width="13.21875" bestFit="1" customWidth="1"/>
  </cols>
  <sheetData>
    <row r="1" spans="1:6" s="23" customFormat="1" x14ac:dyDescent="0.3">
      <c r="A1" s="22" t="s">
        <v>8381</v>
      </c>
      <c r="B1" s="23" t="s">
        <v>8385</v>
      </c>
      <c r="C1" s="24" t="s">
        <v>8382</v>
      </c>
      <c r="D1" s="24" t="s">
        <v>8383</v>
      </c>
      <c r="E1" s="23" t="s">
        <v>8307</v>
      </c>
      <c r="F1" s="23" t="s">
        <v>8384</v>
      </c>
    </row>
    <row r="2" spans="1:6" ht="43.2" customHeight="1" x14ac:dyDescent="0.3">
      <c r="A2" s="19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57.6" x14ac:dyDescent="0.3">
      <c r="A3" s="19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1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7.6" x14ac:dyDescent="0.3">
      <c r="A4" s="19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1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2" x14ac:dyDescent="0.3">
      <c r="A5" s="19" t="s">
        <v>3329</v>
      </c>
      <c r="B5" s="20" t="str">
        <f>VLOOKUP(A5,Kickstarter!B:C,2,FALSE)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21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7.6" x14ac:dyDescent="0.3">
      <c r="A6" s="19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1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5EF972B0-8487-4BE9-90DC-7CDADE9039A0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5FA03CEB-47EA-417D-8B59-5142D58A72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Category_Statistics</vt:lpstr>
      <vt:lpstr>Subcategory_Statistics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zkirsan</cp:lastModifiedBy>
  <dcterms:created xsi:type="dcterms:W3CDTF">2017-04-20T15:17:24Z</dcterms:created>
  <dcterms:modified xsi:type="dcterms:W3CDTF">2021-03-03T02:29:56Z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lanSwiftJobName">
    <vt:lpwstr/>
  </property>
  <property fmtid="{D5CDD505-2E9C-101B-9397-08002B2CF9AE}" pid="3" name="PlanSwiftJobGuid">
    <vt:lpwstr/>
  </property>
  <property fmtid="{D5CDD505-2E9C-101B-9397-08002B2CF9AE}" pid="4" name="LinkedDataId">
    <vt:lpwstr>{5EF972B0-8487-4BE9-90DC-7CDADE9039A0}</vt:lpwstr>
  </property>
</Properties>
</file>