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成果物\"/>
    </mc:Choice>
  </mc:AlternateContent>
  <bookViews>
    <workbookView xWindow="0" yWindow="0" windowWidth="28800" windowHeight="12840" tabRatio="1000" activeTab="1"/>
  </bookViews>
  <sheets>
    <sheet name="综合测试总结 " sheetId="22" r:id="rId1"/>
    <sheet name="功能测试总结" sheetId="2" r:id="rId2"/>
    <sheet name="功能软件问题统计分析表" sheetId="3" r:id="rId3"/>
    <sheet name="遗留问题分析表" sheetId="4" r:id="rId4"/>
    <sheet name="功能测试评分标准 " sheetId="15" r:id="rId5"/>
    <sheet name="性能安全评分标准" sheetId="23" r:id="rId6"/>
    <sheet name="历史数据" sheetId="19" r:id="rId7"/>
    <sheet name="说明" sheetId="25" r:id="rId8"/>
    <sheet name="Sheet1" sheetId="26" r:id="rId9"/>
  </sheets>
  <definedNames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TSD" hidden="1">{"'home'!$F$26","'home'!$A$1:$J$25"}</definedName>
    <definedName name="宋体" hidden="1">{"'home'!$F$26","'home'!$A$1:$J$25"}</definedName>
  </definedNames>
  <calcPr calcId="162913"/>
</workbook>
</file>

<file path=xl/calcChain.xml><?xml version="1.0" encoding="utf-8"?>
<calcChain xmlns="http://schemas.openxmlformats.org/spreadsheetml/2006/main">
  <c r="F26" i="15" l="1"/>
  <c r="F24" i="15"/>
  <c r="F22" i="15"/>
  <c r="F12" i="15"/>
  <c r="F30" i="15"/>
  <c r="F28" i="15"/>
  <c r="F8" i="15"/>
  <c r="F10" i="15"/>
  <c r="I50" i="3" l="1"/>
  <c r="H50" i="3"/>
  <c r="H51" i="3"/>
  <c r="H52" i="3"/>
  <c r="H53" i="3"/>
  <c r="H49" i="3"/>
  <c r="G54" i="3"/>
  <c r="I49" i="3" l="1"/>
  <c r="D49" i="15" l="1"/>
  <c r="D48" i="15"/>
  <c r="D47" i="15"/>
  <c r="D43" i="15"/>
  <c r="F18" i="15"/>
  <c r="F6" i="15"/>
  <c r="F4" i="15"/>
  <c r="D54" i="3"/>
  <c r="C54" i="3"/>
  <c r="H54" i="3" s="1"/>
  <c r="I53" i="3"/>
  <c r="I52" i="3"/>
  <c r="I51" i="3"/>
  <c r="H10" i="3"/>
  <c r="H48" i="3"/>
  <c r="I48" i="3" s="1"/>
  <c r="H47" i="3"/>
  <c r="I47" i="3" s="1"/>
  <c r="I30" i="3"/>
  <c r="F31" i="3" s="1"/>
  <c r="G15" i="3"/>
  <c r="F16" i="3" s="1"/>
  <c r="E10" i="3"/>
  <c r="H9" i="3"/>
  <c r="E7" i="3"/>
  <c r="H6" i="3"/>
  <c r="G12" i="2"/>
  <c r="G11" i="2"/>
  <c r="F16" i="15" s="1"/>
  <c r="E10" i="2"/>
  <c r="C10" i="2"/>
  <c r="E5" i="22"/>
  <c r="E6" i="22" s="1"/>
  <c r="D5" i="22"/>
  <c r="D6" i="22" s="1"/>
  <c r="C5" i="22"/>
  <c r="E9" i="3" l="1"/>
  <c r="E11" i="3" s="1"/>
  <c r="H7" i="3"/>
  <c r="G31" i="3"/>
  <c r="H31" i="3"/>
  <c r="C31" i="3"/>
  <c r="D31" i="3"/>
  <c r="I54" i="3"/>
  <c r="D16" i="3"/>
  <c r="E16" i="3"/>
  <c r="C16" i="3"/>
  <c r="E6" i="3"/>
  <c r="H5" i="3" s="1"/>
  <c r="F32" i="15" s="1"/>
  <c r="E31" i="3"/>
  <c r="E8" i="3" l="1"/>
  <c r="F38" i="15" s="1"/>
  <c r="H11" i="3"/>
  <c r="H8" i="3"/>
  <c r="F36" i="15" s="1"/>
  <c r="E43" i="15" l="1"/>
  <c r="E47" i="15" s="1"/>
  <c r="F7" i="2" l="1"/>
  <c r="G43" i="15" s="1"/>
  <c r="C6" i="22"/>
  <c r="F47" i="15"/>
  <c r="F5" i="22" s="1"/>
  <c r="G5" i="22" s="1"/>
</calcChain>
</file>

<file path=xl/comments1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9"/>
            <color indexed="8"/>
            <rFont val="宋体"/>
            <family val="3"/>
            <charset val="134"/>
          </rPr>
          <t>简要评价版本质量情况</t>
        </r>
      </text>
    </comment>
    <comment ref="B11" authorId="0" shapeId="0">
      <text>
        <r>
          <rPr>
            <sz val="9"/>
            <color indexed="8"/>
            <rFont val="宋体"/>
            <family val="3"/>
            <charset val="134"/>
          </rPr>
          <t>简要评价版本质量情况</t>
        </r>
      </text>
    </comment>
    <comment ref="B14" authorId="0" shapeId="0">
      <text>
        <r>
          <rPr>
            <sz val="9"/>
            <color indexed="8"/>
            <rFont val="宋体"/>
            <family val="3"/>
            <charset val="134"/>
          </rPr>
          <t>简要评价版本质量情况</t>
        </r>
      </text>
    </comment>
  </commentList>
</comments>
</file>

<file path=xl/comments2.xml><?xml version="1.0" encoding="utf-8"?>
<comments xmlns="http://schemas.openxmlformats.org/spreadsheetml/2006/main">
  <authors>
    <author>Leon Yan</author>
    <author/>
  </authors>
  <commentList>
    <comment ref="B8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对项目测试整体时间预估，可以按实际情况调整。</t>
        </r>
      </text>
    </comment>
    <comment ref="B10" authorId="0" shapeId="0">
      <text>
        <r>
          <rPr>
            <b/>
            <sz val="9"/>
            <rFont val="宋体"/>
            <family val="3"/>
            <charset val="134"/>
          </rPr>
          <t>Leon Yan:
（实际执行时间 - 计划执行时间）- 实际执行时间</t>
        </r>
      </text>
    </comment>
    <comment ref="D10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（实际工作量-计划工作量）/计划工作量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测试用例总数</t>
        </r>
      </text>
    </comment>
    <comment ref="D1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测试用例单次覆盖数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本次测试阶段新开发测试用例数。</t>
        </r>
      </text>
    </comment>
    <comment ref="D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多轮执行用例总条数</t>
        </r>
      </text>
    </comment>
    <comment ref="G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执行率=测试执行条数/测试用例数
</t>
        </r>
      </text>
    </comment>
    <comment ref="B17" authorId="1" shapeId="0">
      <text>
        <r>
          <rPr>
            <sz val="9"/>
            <color indexed="8"/>
            <rFont val="宋体"/>
            <family val="3"/>
            <charset val="134"/>
          </rPr>
          <t>说明此次释放的软件名称、版本及内容。
如XXX系统专业版1.0；XXX系统企业版1.0</t>
        </r>
      </text>
    </comment>
  </commentList>
</comments>
</file>

<file path=xl/comments3.xml><?xml version="1.0" encoding="utf-8"?>
<comments xmlns="http://schemas.openxmlformats.org/spreadsheetml/2006/main">
  <authors>
    <author>Leon Yan</author>
    <author/>
    <author>neu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由乙方提供</t>
        </r>
      </text>
    </comment>
    <comment ref="F5" authorId="1" shapeId="0">
      <text>
        <r>
          <rPr>
            <sz val="9"/>
            <color indexed="8"/>
            <rFont val="宋体"/>
            <family val="3"/>
            <charset val="134"/>
          </rPr>
          <t xml:space="preserve">有效bug总数/代码行数
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已关闭状态BUG数</t>
        </r>
      </text>
    </comment>
    <comment ref="B7" authorId="1" shapeId="0">
      <text>
        <r>
          <rPr>
            <sz val="9"/>
            <color indexed="8"/>
            <rFont val="宋体"/>
            <family val="3"/>
            <charset val="134"/>
          </rPr>
          <t>关闭bug数+遗留bug数</t>
        </r>
      </text>
    </comment>
    <comment ref="F7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遗留问题标准：BUG状态正确的情况下，“已接受、修改中、延迟”的BUG视为延迟的问题。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neu:</t>
        </r>
        <r>
          <rPr>
            <sz val="9"/>
            <rFont val="宋体"/>
            <family val="3"/>
            <charset val="134"/>
          </rPr>
          <t xml:space="preserve">
“已接受、修改中、延迟、确认延迟”的BUG视为遗留的问题。</t>
        </r>
      </text>
    </comment>
    <comment ref="F8" authorId="1" shapeId="0">
      <text>
        <r>
          <rPr>
            <sz val="9"/>
            <color indexed="8"/>
            <rFont val="宋体"/>
            <family val="3"/>
            <charset val="134"/>
          </rPr>
          <t>遗留bug数/有效bug数</t>
        </r>
      </text>
    </comment>
    <comment ref="B9" authorId="1" shapeId="0">
      <text>
        <r>
          <rPr>
            <sz val="9"/>
            <color indexed="8"/>
            <rFont val="宋体"/>
            <family val="3"/>
            <charset val="134"/>
          </rPr>
          <t xml:space="preserve">UAT环境需要验证的问题总数
</t>
        </r>
      </text>
    </comment>
    <comment ref="F9" authorId="1" shapeId="0">
      <text>
        <r>
          <rPr>
            <sz val="9"/>
            <color indexed="8"/>
            <rFont val="宋体"/>
            <family val="3"/>
            <charset val="134"/>
          </rPr>
          <t>以最后一个版本的测试用例数为准</t>
        </r>
      </text>
    </comment>
    <comment ref="F10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最终用例通过数/测试用例数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遗留未修改关闭的A类BUG</t>
        </r>
      </text>
    </comment>
    <comment ref="F1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遗留未修改关闭的B类BUG</t>
        </r>
      </text>
    </comment>
    <comment ref="B47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单元测试测试情况</t>
        </r>
      </text>
    </comment>
    <comment ref="B52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业务验证</t>
        </r>
      </text>
    </comment>
  </commentList>
</comments>
</file>

<file path=xl/comments4.xml><?xml version="1.0" encoding="utf-8"?>
<comments xmlns="http://schemas.openxmlformats.org/spreadsheetml/2006/main">
  <authors>
    <author>neu</author>
  </authors>
  <commentList>
    <comment ref="E47" authorId="0" shapeId="0">
      <text>
        <r>
          <rPr>
            <b/>
            <sz val="9"/>
            <rFont val="宋体"/>
            <family val="3"/>
            <charset val="134"/>
          </rPr>
          <t>neu:</t>
        </r>
        <r>
          <rPr>
            <sz val="9"/>
            <rFont val="宋体"/>
            <family val="3"/>
            <charset val="134"/>
          </rPr>
          <t xml:space="preserve">
=E39</t>
        </r>
      </text>
    </comment>
    <comment ref="E48" authorId="0" shapeId="0">
      <text>
        <r>
          <rPr>
            <b/>
            <sz val="9"/>
            <rFont val="宋体"/>
            <family val="3"/>
            <charset val="134"/>
          </rPr>
          <t>neu:</t>
        </r>
        <r>
          <rPr>
            <sz val="9"/>
            <rFont val="宋体"/>
            <family val="3"/>
            <charset val="134"/>
          </rPr>
          <t xml:space="preserve">
手动填写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neu:</t>
        </r>
        <r>
          <rPr>
            <sz val="9"/>
            <rFont val="宋体"/>
            <family val="3"/>
            <charset val="134"/>
          </rPr>
          <t xml:space="preserve">
手动填写</t>
        </r>
      </text>
    </comment>
  </commentList>
</comments>
</file>

<file path=xl/comments5.xml><?xml version="1.0" encoding="utf-8"?>
<comments xmlns="http://schemas.openxmlformats.org/spreadsheetml/2006/main">
  <authors>
    <author>Leon Yan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填写各个迭代测试结果并进行对比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填写各个迭代测试结果并进行对比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Leon Yan:</t>
        </r>
        <r>
          <rPr>
            <sz val="9"/>
            <rFont val="宋体"/>
            <family val="3"/>
            <charset val="134"/>
          </rPr>
          <t xml:space="preserve">
填写各个迭代测试结果并进行对比</t>
        </r>
      </text>
    </comment>
  </commentList>
</comments>
</file>

<file path=xl/sharedStrings.xml><?xml version="1.0" encoding="utf-8"?>
<sst xmlns="http://schemas.openxmlformats.org/spreadsheetml/2006/main" count="312" uniqueCount="243">
  <si>
    <t>综合测试总结</t>
  </si>
  <si>
    <t>功能测试</t>
  </si>
  <si>
    <t>性能测试</t>
  </si>
  <si>
    <t>安全测试</t>
  </si>
  <si>
    <t>本迭代综合得分</t>
  </si>
  <si>
    <t>本迭代质量等级</t>
  </si>
  <si>
    <t>本迭代
执行情况</t>
  </si>
  <si>
    <t>本迭代
得分情况</t>
  </si>
  <si>
    <t>综合评价</t>
  </si>
  <si>
    <t>本迭代功能测试总结报告</t>
  </si>
  <si>
    <t>归档编号：</t>
  </si>
  <si>
    <t>项目名称</t>
  </si>
  <si>
    <t>系统名称</t>
  </si>
  <si>
    <r>
      <rPr>
        <sz val="10"/>
        <rFont val="宋体"/>
        <family val="3"/>
        <charset val="134"/>
      </rPr>
      <t>乙方</t>
    </r>
    <r>
      <rPr>
        <sz val="10"/>
        <rFont val="Times New Roman"/>
        <family val="1"/>
      </rPr>
      <t>PM</t>
    </r>
  </si>
  <si>
    <t>IT负责人</t>
  </si>
  <si>
    <t>业务人员</t>
  </si>
  <si>
    <t>项目质量等级</t>
  </si>
  <si>
    <t>计划执行时间（天）</t>
  </si>
  <si>
    <t>计划工作量（人日）</t>
  </si>
  <si>
    <t>实际执行时间（天）</t>
  </si>
  <si>
    <t>实际工作量（人日）</t>
  </si>
  <si>
    <t>进度偏差</t>
  </si>
  <si>
    <t>工作量偏差</t>
  </si>
  <si>
    <t>测试用例数</t>
  </si>
  <si>
    <t>已测试用例数</t>
  </si>
  <si>
    <t>覆盖率</t>
  </si>
  <si>
    <t>新增测试用例</t>
  </si>
  <si>
    <t>测试执行条数</t>
  </si>
  <si>
    <t>执行率</t>
  </si>
  <si>
    <t>OK</t>
  </si>
  <si>
    <t>UAT验证通过率</t>
  </si>
  <si>
    <t>软件问题统计分析表</t>
  </si>
  <si>
    <t>问题统计：</t>
  </si>
  <si>
    <r>
      <rPr>
        <sz val="9"/>
        <rFont val="宋体"/>
        <family val="3"/>
        <charset val="134"/>
      </rPr>
      <t>代码行数</t>
    </r>
    <r>
      <rPr>
        <sz val="9"/>
        <color rgb="FFFF0000"/>
        <rFont val="宋体"/>
        <family val="3"/>
        <charset val="134"/>
      </rPr>
      <t>*</t>
    </r>
  </si>
  <si>
    <t>BUG密度（个/千行）</t>
  </si>
  <si>
    <r>
      <rPr>
        <sz val="9"/>
        <rFont val="宋体"/>
        <family val="3"/>
        <charset val="134"/>
      </rPr>
      <t>提交BUG总数</t>
    </r>
    <r>
      <rPr>
        <sz val="9"/>
        <color rgb="FFFF0000"/>
        <rFont val="宋体"/>
        <family val="3"/>
        <charset val="134"/>
      </rPr>
      <t>*</t>
    </r>
  </si>
  <si>
    <r>
      <rPr>
        <sz val="9"/>
        <rFont val="宋体"/>
        <family val="3"/>
        <charset val="134"/>
      </rPr>
      <t>关闭BUG数</t>
    </r>
    <r>
      <rPr>
        <sz val="9"/>
        <color rgb="FFFF0000"/>
        <rFont val="宋体"/>
        <family val="3"/>
        <charset val="134"/>
      </rPr>
      <t>*</t>
    </r>
  </si>
  <si>
    <t>严重BUG数（A+B)</t>
  </si>
  <si>
    <r>
      <rPr>
        <sz val="9"/>
        <rFont val="宋体"/>
        <family val="3"/>
        <charset val="134"/>
      </rPr>
      <t>遗留BUG数</t>
    </r>
    <r>
      <rPr>
        <sz val="9"/>
        <color rgb="FFFF0000"/>
        <rFont val="宋体"/>
        <family val="3"/>
        <charset val="134"/>
      </rPr>
      <t>*</t>
    </r>
  </si>
  <si>
    <t>严重问题比率（A+B）</t>
  </si>
  <si>
    <t>遗留BUG比率</t>
  </si>
  <si>
    <t>UAT验证总数*</t>
  </si>
  <si>
    <r>
      <rPr>
        <sz val="9"/>
        <rFont val="宋体"/>
        <family val="3"/>
        <charset val="134"/>
      </rPr>
      <t>测试用例数</t>
    </r>
    <r>
      <rPr>
        <sz val="9"/>
        <color rgb="FFFF0000"/>
        <rFont val="宋体"/>
        <family val="3"/>
        <charset val="134"/>
      </rPr>
      <t>*</t>
    </r>
  </si>
  <si>
    <r>
      <rPr>
        <sz val="9"/>
        <rFont val="宋体"/>
        <family val="3"/>
        <charset val="134"/>
      </rPr>
      <t>UAT未通过数</t>
    </r>
    <r>
      <rPr>
        <sz val="9"/>
        <color rgb="FFFF0000"/>
        <rFont val="宋体"/>
        <family val="3"/>
        <charset val="134"/>
      </rPr>
      <t>*</t>
    </r>
  </si>
  <si>
    <t>测试用例通过率</t>
  </si>
  <si>
    <t>UAT通过率</t>
  </si>
  <si>
    <t>BUG比重（用例数/个）</t>
  </si>
  <si>
    <t>流出A类BUG</t>
  </si>
  <si>
    <t>流出B类BUG</t>
  </si>
  <si>
    <t>等级</t>
  </si>
  <si>
    <t>A</t>
  </si>
  <si>
    <t>B</t>
  </si>
  <si>
    <t>C</t>
  </si>
  <si>
    <t>D</t>
  </si>
  <si>
    <t>Total</t>
  </si>
  <si>
    <r>
      <rPr>
        <b/>
        <sz val="9"/>
        <rFont val="Times New Roman"/>
        <family val="1"/>
      </rPr>
      <t>BUG</t>
    </r>
    <r>
      <rPr>
        <b/>
        <sz val="9"/>
        <rFont val="宋体"/>
        <family val="3"/>
        <charset val="134"/>
      </rPr>
      <t>数</t>
    </r>
    <r>
      <rPr>
        <b/>
        <sz val="9"/>
        <color rgb="FFFF0000"/>
        <rFont val="Times New Roman"/>
        <family val="1"/>
      </rPr>
      <t>*</t>
    </r>
  </si>
  <si>
    <t>百分比</t>
  </si>
  <si>
    <t>状态</t>
  </si>
  <si>
    <t>待分配</t>
  </si>
  <si>
    <t>实施中</t>
  </si>
  <si>
    <t>待验证</t>
  </si>
  <si>
    <t>已解决</t>
  </si>
  <si>
    <t>暂缓</t>
  </si>
  <si>
    <t>已关闭</t>
  </si>
  <si>
    <t>执行情况</t>
  </si>
  <si>
    <t>Pass</t>
  </si>
  <si>
    <r>
      <rPr>
        <sz val="10"/>
        <rFont val="宋体"/>
        <family val="3"/>
        <charset val="134"/>
      </rPr>
      <t>F</t>
    </r>
    <r>
      <rPr>
        <sz val="10"/>
        <rFont val="宋体"/>
        <family val="3"/>
        <charset val="134"/>
      </rPr>
      <t>ail</t>
    </r>
  </si>
  <si>
    <t>Blocked</t>
  </si>
  <si>
    <t>Unexecuted</t>
  </si>
  <si>
    <t>Bug</t>
  </si>
  <si>
    <t>通过率</t>
  </si>
  <si>
    <t>集成测试</t>
  </si>
  <si>
    <t>回归测试*</t>
  </si>
  <si>
    <t>UAT测试*</t>
  </si>
  <si>
    <t>合计</t>
  </si>
  <si>
    <t>主题</t>
  </si>
  <si>
    <t>描述</t>
  </si>
  <si>
    <t>优先级</t>
  </si>
  <si>
    <t>指派给</t>
  </si>
  <si>
    <t>乙方-任务状态</t>
  </si>
  <si>
    <t>项目</t>
  </si>
  <si>
    <t>目标版本</t>
  </si>
  <si>
    <t>提出人</t>
  </si>
  <si>
    <t>指标名称</t>
  </si>
  <si>
    <t>权重</t>
  </si>
  <si>
    <t>系数</t>
  </si>
  <si>
    <t>得分</t>
  </si>
  <si>
    <t>标准</t>
  </si>
  <si>
    <t>说明</t>
  </si>
  <si>
    <t>项目文档</t>
  </si>
  <si>
    <t>开发计划</t>
  </si>
  <si>
    <t>合格</t>
  </si>
  <si>
    <t>任务拆解与规划文档
特别需要明确每项研发任务的提测时间点，保障测试充分</t>
  </si>
  <si>
    <t>无</t>
  </si>
  <si>
    <t>说明本轮次或迭代功能点以及影响范围
说明本升级的内容会影响哪些服务并详细列明</t>
  </si>
  <si>
    <t>执行过程</t>
  </si>
  <si>
    <t>项目进度偏差</t>
  </si>
  <si>
    <t>&lt;10%</t>
  </si>
  <si>
    <t>在项目组测试人员固定的情况下，项目应保证测试的充分性以及计划制定的符合度，研发进度偏差&lt;10%。</t>
  </si>
  <si>
    <t>&gt;=10%</t>
  </si>
  <si>
    <t>测试用例覆盖率</t>
  </si>
  <si>
    <t>&gt;=95%</t>
  </si>
  <si>
    <t>系统测试执行率不低于95%</t>
  </si>
  <si>
    <t>&lt;95%</t>
  </si>
  <si>
    <t>系统测试阶段测试用例通过率比例</t>
  </si>
  <si>
    <t>&gt;90%&lt;=95%</t>
  </si>
  <si>
    <t>&gt;80%&lt;=90%</t>
  </si>
  <si>
    <t>&gt;80%</t>
  </si>
  <si>
    <t>测试成果物</t>
  </si>
  <si>
    <t>回归测试用例要覆盖常用业务场景（包含部分逆向流程），制定过程要有甲方业务人员或项目经理参与评审
提供回归测试用例文档与执行结果文档</t>
  </si>
  <si>
    <t>数据兼容性测试用例与执行结果</t>
  </si>
  <si>
    <t>业务验证通过率</t>
  </si>
  <si>
    <t>在提交发布之前，应保证本轮次或迭代程序的可用性，业务UAT验证通过率&gt;=95%</t>
  </si>
  <si>
    <t>BUG管理</t>
  </si>
  <si>
    <t>BUG密度</t>
  </si>
  <si>
    <t>&lt;3</t>
  </si>
  <si>
    <t>项目应保证本迭代的代码质量，BUG密度&lt;3个/千行。大于等于3不得分。</t>
  </si>
  <si>
    <t>&gt;=3</t>
  </si>
  <si>
    <t>Bug收敛</t>
  </si>
  <si>
    <t>多轮次测试后Bug数量明显收敛，发现的Bug及时得到修正并验证关闭</t>
  </si>
  <si>
    <t>遗留率</t>
  </si>
  <si>
    <t>&lt;=5%</t>
  </si>
  <si>
    <r>
      <rPr>
        <sz val="11"/>
        <color theme="1"/>
        <rFont val="宋体"/>
        <family val="3"/>
        <charset val="134"/>
        <scheme val="minor"/>
      </rPr>
      <t>在提交发布之前，项目应尽可能保证本迭代的BUG关闭，避免用户使用功能失效和影响用户体验
遗留率&lt;=5%，,大于5%不得分
遗留问题标准：BUG状态正确的情况下</t>
    </r>
    <r>
      <rPr>
        <sz val="1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非“已关闭”</t>
    </r>
    <r>
      <rPr>
        <sz val="11"/>
        <rFont val="宋体"/>
        <family val="3"/>
        <charset val="134"/>
        <scheme val="minor"/>
      </rPr>
      <t>的BUG均视为遗留的问题。</t>
    </r>
  </si>
  <si>
    <t>&gt;5%</t>
  </si>
  <si>
    <t>严重问题比率
A\B</t>
  </si>
  <si>
    <t>&lt;=3%</t>
  </si>
  <si>
    <t>项目应尽可能避免本迭代的程序出现严重问题，避免影响整体进度和增加质量风险。
严重问题比率满足“标准”值，获得相对应的分数。</t>
  </si>
  <si>
    <t>&gt;3%&lt;=5%</t>
  </si>
  <si>
    <t>&gt;5%&lt;=7%</t>
  </si>
  <si>
    <t>&gt;7%</t>
  </si>
  <si>
    <t>严重问题流出</t>
  </si>
  <si>
    <t>项目应保证本迭代的严重问题禁止遗留到线上，避免程序崩溃或严重影响用户体验。A,B类BUG禁止遗留。若需上线，需走特定流程。</t>
  </si>
  <si>
    <t>评级得分</t>
  </si>
  <si>
    <t>A:[95,100]; A-[90,95); B+:[85,90); B[80,85); B-:[75,80) C+:[70,75); C[65,70); C-:[60,65); D[0,60)</t>
  </si>
  <si>
    <t>本次迭代得分情况</t>
  </si>
  <si>
    <t>测试类型</t>
  </si>
  <si>
    <t>总分</t>
  </si>
  <si>
    <t>Excuted</t>
  </si>
  <si>
    <t>N/A</t>
  </si>
  <si>
    <t>性能评分标准</t>
  </si>
  <si>
    <t>测试执行</t>
  </si>
  <si>
    <t>性能测试场景通过率</t>
  </si>
  <si>
    <r>
      <rPr>
        <sz val="11"/>
        <rFont val="微软雅黑"/>
        <family val="2"/>
        <charset val="134"/>
      </rPr>
      <t xml:space="preserve">发现一个场景性能不合格，就扣分，扣分标准为 ： 100分除以场景个数。例如：有五个场景，那么一个场景是20分。
不合格标准参考以下五个参数：用户并发数基线，90%用户请求响应时间，事务通过率，TPS，系统资源利用率。
</t>
    </r>
    <r>
      <rPr>
        <b/>
        <sz val="11"/>
        <rFont val="微软雅黑"/>
        <family val="2"/>
        <charset val="134"/>
      </rPr>
      <t>备注：关于场景的选择和参数标准的制定，测试前需跟研发负责人和项目负责人进行确认。</t>
    </r>
  </si>
  <si>
    <t>安全评分标准</t>
  </si>
  <si>
    <t>存在1个OWASP top10安全漏洞扣30分</t>
  </si>
  <si>
    <t>是否存在非OWASP top10安全漏洞</t>
  </si>
  <si>
    <t>存在1个非OWASP top10安全漏洞扣10分</t>
  </si>
  <si>
    <t>功能测试评分</t>
  </si>
  <si>
    <t>版本</t>
  </si>
  <si>
    <t>Sprint1</t>
  </si>
  <si>
    <t>Sprint2</t>
  </si>
  <si>
    <t>Sprint3</t>
  </si>
  <si>
    <t>各迭代综合</t>
  </si>
  <si>
    <t>性能测试评分</t>
  </si>
  <si>
    <t>安全测试评分</t>
  </si>
  <si>
    <t>目的</t>
  </si>
  <si>
    <t>基于缺陷，综合评定所测试软件的质量，为是否可以上线提供可参考的依据。</t>
  </si>
  <si>
    <t>目标</t>
  </si>
  <si>
    <t>分析所测试软件的缺陷，发现潜研发、测试过程潜在问题，促进问题改进、提升软件质量及质量意识。</t>
  </si>
  <si>
    <t>影响上线
关键指标</t>
  </si>
  <si>
    <t>1.原则上，A,B类BUG禁止遗留。
2.原则上，综合评分低于60分（评级D）禁止上线。
3.其他视实际情况，给出参考建议。</t>
  </si>
  <si>
    <t>发送范围</t>
  </si>
  <si>
    <t>1.当评级报告完成且各方无异议时。原则上上线前发送给相关人员。（可依据实际情况进行调整）
2.邮件发送范围：项目组成员（甲方业务负责人、乙方研发、项目经理、运营经理、信息技术部等）抄送相关VP（可选）。</t>
  </si>
  <si>
    <t>申述流程</t>
  </si>
  <si>
    <t>1.当对评级报告数据、评级等有异议时，由业务线研发负责人以邮件的方式进行申述。
2.申诉时，需对有异议的地方进行列举并说明原因。
3.质量经理负责回答、解释相关方的异议，并再各方达成共识的情况下，依据实际情况进行完善评级报告。
4.邮件发送范围：甲方项目经理、甲方研发负责人、业务负责人、主管领导。
5.当异议未达成共识、由主管领导牵头，组织相关人员进行复议，并最终由主管领导作出最终结论。质量经理依据最终结论进行完善评级报告。</t>
  </si>
  <si>
    <t>评分标准</t>
  </si>
  <si>
    <t xml:space="preserve">本迭代质量等级：
1.功能测试、性能测试、安全测试各100分；按照各自的评分标准计算得出相应的得分；
2.总分按功能占70%，性能占15%，安全占15%，相加得出总分。即，总分=功能得分*70%+性能得分*15%+安全*15%；
3.当本迭代无性能测试和安全测试，则以功能得分为依据进行等级评定；
4.当本迭代进行性能或安全测试进行之一，则性能或安全测试得分占比不变，功能测试得分占比相应增加15%；
5.性能测试、安全测试按以本迭代最终测试结果为准（以上线前的最后一个版本的结果为准）；
6.等级标准：A:[95,100]; A-[90,95); B+:[85,90); B[80,85); B-:[75,80) C+:[70,75); C[65,70); C-:[60,65); D[0,60)； </t>
  </si>
  <si>
    <t>单元测试*</t>
    <phoneticPr fontId="54" type="noConversion"/>
  </si>
  <si>
    <t>生产环境</t>
    <phoneticPr fontId="54" type="noConversion"/>
  </si>
  <si>
    <t>测试阶段与测试周期</t>
    <phoneticPr fontId="54" type="noConversion"/>
  </si>
  <si>
    <t>提出时间</t>
    <phoneticPr fontId="54" type="noConversion"/>
  </si>
  <si>
    <t>影响分析</t>
    <phoneticPr fontId="54" type="noConversion"/>
  </si>
  <si>
    <t>处理建议</t>
    <phoneticPr fontId="54" type="noConversion"/>
  </si>
  <si>
    <t>是否存在OWASP top10安全漏洞</t>
    <phoneticPr fontId="54" type="noConversion"/>
  </si>
  <si>
    <t>融盛车险快速出单（一期）</t>
    <phoneticPr fontId="54" type="noConversion"/>
  </si>
  <si>
    <t>车险快速出单系统</t>
    <phoneticPr fontId="54" type="noConversion"/>
  </si>
  <si>
    <t>系统测试1*</t>
    <phoneticPr fontId="54" type="noConversion"/>
  </si>
  <si>
    <t>系统测试2*</t>
    <phoneticPr fontId="54" type="noConversion"/>
  </si>
  <si>
    <t>林帮波</t>
    <phoneticPr fontId="54" type="noConversion"/>
  </si>
  <si>
    <t>李岩威</t>
    <phoneticPr fontId="54" type="noConversion"/>
  </si>
  <si>
    <t>刘宇宁</t>
    <phoneticPr fontId="54" type="noConversion"/>
  </si>
  <si>
    <t xml:space="preserve">综合评价：
1、融盛车险极速出单（一期）测试过程中共发现bug322个（包含业务提出的优化等问题10个），其中A类7个，B类79个，C类195个，D类41个，快速出单系统bug175，核心bug147。前端问题主要集中在功能实现及页面展示，核心问题主要集中接口交互及数据存储；
2、截止到2019/3/14，剩余两个2bug，经过核心组和业务部门沟通确认，不影响系统功能及使用，暂不调整，详细分析请见遗留问题分析表；
3、目前系统功能按照需求文档实现，系统运行较为稳定、流程通畅并且无阻塞性问题，经过业务部测试验收确认，符合上线要求。
</t>
    <phoneticPr fontId="54" type="noConversion"/>
  </si>
  <si>
    <t xml:space="preserve">主要释放内容：
融盛车险极速出单（一期）项目范围为承保业务。系统整体业务功能面向保险公司内部业务员及各代理机构，功能包括：精友车型查询、VIN码查询、投保试算、投保缴费、订单暂存、订单复制、保单复制、保单检索、订单查询、订单修改、订单提核、保单查询、投保单相关打印、保单相关打印、影像上传、OCR扫描、对接规则引擎、对接定价系统、对接微保支付等。
</t>
    <phoneticPr fontId="54" type="noConversion"/>
  </si>
  <si>
    <t>2019年2月12日-2019年3月8日</t>
    <phoneticPr fontId="54" type="noConversion"/>
  </si>
  <si>
    <t>测试阶段</t>
    <phoneticPr fontId="54" type="noConversion"/>
  </si>
  <si>
    <t>Bug #1643极速出单系统出单后核心做险别批改，导致车上人员乘客险保额变空无法进行保费计算</t>
    <phoneticPr fontId="54" type="noConversion"/>
  </si>
  <si>
    <t>单程提车险，极速出单系统出单后，在核心做批增险别批改，批增机动车损失保险无法找到第三方特约险时，导致主险的车上人员责任险（乘客）的保险金额变成空值，无法进行保费计算</t>
    <phoneticPr fontId="54" type="noConversion"/>
  </si>
  <si>
    <t>C</t>
    <phoneticPr fontId="54" type="noConversion"/>
  </si>
  <si>
    <t>暂缓</t>
    <phoneticPr fontId="54" type="noConversion"/>
  </si>
  <si>
    <t>问题原因：传统核心0804批改时险别页面JS判断问题。
关联影响：无
合入版本：无</t>
    <phoneticPr fontId="54" type="noConversion"/>
  </si>
  <si>
    <t>修改方案：在传统核心做的0804保单也有该问题，说明不是因为极速出单方式导致的该问题。而且有操作上的办法解决。后续极速出单也上批改功能。传统核心页面会被弃用，建议暂时不改。</t>
    <phoneticPr fontId="54" type="noConversion"/>
  </si>
  <si>
    <t>史壮</t>
    <phoneticPr fontId="54" type="noConversion"/>
  </si>
  <si>
    <t>回影</t>
    <phoneticPr fontId="54" type="noConversion"/>
  </si>
  <si>
    <t>车险快速出单2B</t>
    <phoneticPr fontId="54" type="noConversion"/>
  </si>
  <si>
    <t>Bug #1770保单、保单抄件打印，打印页面，最后一行核保显示为自动核保，应该是显示核保人名称</t>
    <phoneticPr fontId="54" type="noConversion"/>
  </si>
  <si>
    <t>提交核保后，使用管理员工号（0100000001）核保，用001800080工号打印保单、保单抄件,打印页面，最后一行核保显示为自动核保,应该是显示核保人名称：管理员</t>
    <phoneticPr fontId="54" type="noConversion"/>
  </si>
  <si>
    <t>C</t>
    <phoneticPr fontId="54" type="noConversion"/>
  </si>
  <si>
    <t>暂缓</t>
    <phoneticPr fontId="54" type="noConversion"/>
  </si>
  <si>
    <t>问题原因：打印的数据是用存储过程从业务系统采集的，采集的逻辑里面有一个判断，如果该单的操作员和核保人员是同一个人，逻辑默认是自动核保。
关联影响：保单打印
合入版本：无</t>
    <phoneticPr fontId="54" type="noConversion"/>
  </si>
  <si>
    <t>修改方案：生产上不会出现出单员与核保员是同一个人的情况么，如果会，去掉该判断和赋值。如果不会建议不做修改。</t>
    <phoneticPr fontId="54" type="noConversion"/>
  </si>
  <si>
    <t>史壮</t>
    <phoneticPr fontId="54" type="noConversion"/>
  </si>
  <si>
    <t>武春荣</t>
    <phoneticPr fontId="54" type="noConversion"/>
  </si>
  <si>
    <t>车险快速出单2B</t>
    <phoneticPr fontId="54" type="noConversion"/>
  </si>
  <si>
    <t>一期-回归测试</t>
    <phoneticPr fontId="54" type="noConversion"/>
  </si>
  <si>
    <t>备注</t>
    <phoneticPr fontId="54" type="noConversion"/>
  </si>
  <si>
    <t>刘宇宁反馈无此场景，不用修改</t>
    <phoneticPr fontId="54" type="noConversion"/>
  </si>
  <si>
    <r>
      <rPr>
        <b/>
        <sz val="10"/>
        <rFont val="宋体"/>
        <family val="3"/>
        <charset val="134"/>
      </rPr>
      <t>安全评价概述：</t>
    </r>
    <r>
      <rPr>
        <sz val="10"/>
        <rFont val="宋体"/>
        <family val="3"/>
        <charset val="134"/>
      </rPr>
      <t xml:space="preserve">
暂无
</t>
    </r>
    <phoneticPr fontId="54" type="noConversion"/>
  </si>
  <si>
    <r>
      <rPr>
        <b/>
        <sz val="10"/>
        <rFont val="宋体"/>
        <family val="3"/>
        <charset val="134"/>
      </rPr>
      <t>功能评价概述：</t>
    </r>
    <r>
      <rPr>
        <sz val="10"/>
        <rFont val="宋体"/>
        <family val="3"/>
        <charset val="134"/>
      </rPr>
      <t xml:space="preserve">
1.进入系统测试阶段，发现AB类问题达到86个，重大问题过多，表明版本提交质量较差，</t>
    </r>
    <r>
      <rPr>
        <b/>
        <sz val="10"/>
        <color rgb="FFFF0000"/>
        <rFont val="宋体"/>
        <family val="3"/>
        <charset val="134"/>
      </rPr>
      <t>系统用例执行通过率低导致扣分；</t>
    </r>
    <r>
      <rPr>
        <sz val="10"/>
        <rFont val="宋体"/>
        <family val="3"/>
        <charset val="134"/>
      </rPr>
      <t>特别是进入系统测试阶段的初期出现大量阻塞Bug的情况，表明系统测试前核心与快速出单系统未结果联调；
2.整个系统测试过程中发现的</t>
    </r>
    <r>
      <rPr>
        <b/>
        <sz val="10"/>
        <color rgb="FFFF0000"/>
        <rFont val="宋体"/>
        <family val="3"/>
        <charset val="134"/>
      </rPr>
      <t>A/B类问题过多导致扣分；</t>
    </r>
    <r>
      <rPr>
        <sz val="10"/>
        <rFont val="宋体"/>
        <family val="3"/>
        <charset val="134"/>
      </rPr>
      <t xml:space="preserve">
3.系统页面录入初期乙方说明不属于新开发功能，但实际却发现大量的录单错误，原核心系统未出现的问题
页面校验问题 （车辆信息、客户信息、保险期间的校验），整个测试策略调整扩大，具体表现就是增加测试工作量，UAT测试延期5天；项目</t>
    </r>
    <r>
      <rPr>
        <b/>
        <sz val="10"/>
        <color rgb="FFFF0000"/>
        <rFont val="宋体"/>
        <family val="3"/>
        <charset val="134"/>
      </rPr>
      <t>进度延迟导致扣分</t>
    </r>
    <r>
      <rPr>
        <sz val="10"/>
        <rFont val="宋体"/>
        <family val="3"/>
        <charset val="134"/>
      </rPr>
      <t xml:space="preserve">
4.演示与培训完成，业务进行UAT测试，记录并修正了业务反馈的问题，最终业务确认UAT验收通过；</t>
    </r>
    <r>
      <rPr>
        <b/>
        <sz val="10"/>
        <color rgb="FFFF0000"/>
        <rFont val="宋体"/>
        <family val="3"/>
        <charset val="134"/>
      </rPr>
      <t>业务累计提交22个问题，确认9个为bug，业务验收通过率低导致扣分</t>
    </r>
    <r>
      <rPr>
        <sz val="10"/>
        <rFont val="宋体"/>
        <family val="3"/>
        <charset val="134"/>
      </rPr>
      <t xml:space="preserve">
5.遗留问题未包含A/B级别Bug，2个C级遗留Bug得到业务确认可延期修改
结论：主要流程通畅、主功能可用，功能满足设计需求</t>
    </r>
    <phoneticPr fontId="54" type="noConversion"/>
  </si>
  <si>
    <r>
      <rPr>
        <b/>
        <sz val="10"/>
        <rFont val="宋体"/>
        <family val="3"/>
        <charset val="134"/>
      </rPr>
      <t>性能评价概述：</t>
    </r>
    <r>
      <rPr>
        <sz val="10"/>
        <rFont val="宋体"/>
        <family val="3"/>
        <charset val="134"/>
      </rPr>
      <t xml:space="preserve">
乙方于3月14日方有效提交性能测试报告；
3月14日当晚沟通到23点，部分问题存疑未确认，需要对方回复；
比如
（1）影像上传测试，每张图片100k，150并发结果100k*150=15mb，响应时间在1秒内，意味着传输速度大于15mb/s，可是结果中的throughput才91KB/s；
（2）百万级数据量，150并发（无think time ）还是压测单点，几乎所有事务平均响应时间有能小于1秒
（3）缺乏可以确认基础数据量满足要求的核心数据表</t>
    </r>
    <phoneticPr fontId="54" type="noConversion"/>
  </si>
  <si>
    <t>累计</t>
    <phoneticPr fontId="54" type="noConversion"/>
  </si>
  <si>
    <t>延迟</t>
    <phoneticPr fontId="54" type="noConversion"/>
  </si>
  <si>
    <t>已关闭</t>
    <phoneticPr fontId="54" type="noConversion"/>
  </si>
  <si>
    <t>进行中</t>
    <phoneticPr fontId="54" type="noConversion"/>
  </si>
  <si>
    <t>反馈</t>
    <phoneticPr fontId="54" type="noConversion"/>
  </si>
  <si>
    <t>新建</t>
    <phoneticPr fontId="54" type="noConversion"/>
  </si>
  <si>
    <t>3月</t>
    <phoneticPr fontId="54" type="noConversion"/>
  </si>
  <si>
    <t>2月</t>
    <phoneticPr fontId="54" type="noConversion"/>
  </si>
  <si>
    <t>之前</t>
    <phoneticPr fontId="54" type="noConversion"/>
  </si>
  <si>
    <t>超过3天未解决</t>
    <phoneticPr fontId="54" type="noConversion"/>
  </si>
  <si>
    <t>线上支持</t>
    <phoneticPr fontId="54" type="noConversion"/>
  </si>
  <si>
    <t>线上Bug</t>
    <phoneticPr fontId="54" type="noConversion"/>
  </si>
  <si>
    <t>线上Bug</t>
    <phoneticPr fontId="54" type="noConversion"/>
  </si>
  <si>
    <r>
      <t>开发计划</t>
    </r>
    <r>
      <rPr>
        <sz val="10"/>
        <color rgb="FFFF0000"/>
        <rFont val="宋体"/>
        <family val="3"/>
        <charset val="134"/>
      </rPr>
      <t>*</t>
    </r>
    <phoneticPr fontId="54" type="noConversion"/>
  </si>
  <si>
    <t>测试计划*</t>
    <phoneticPr fontId="54" type="noConversion"/>
  </si>
  <si>
    <t>测试大纲*</t>
    <phoneticPr fontId="54" type="noConversion"/>
  </si>
  <si>
    <t>系统测试用例评审*</t>
    <phoneticPr fontId="54" type="noConversion"/>
  </si>
  <si>
    <r>
      <t>系统测试日报</t>
    </r>
    <r>
      <rPr>
        <sz val="10"/>
        <color rgb="FFFF0000"/>
        <rFont val="宋体"/>
        <family val="3"/>
        <charset val="134"/>
      </rPr>
      <t>*</t>
    </r>
    <phoneticPr fontId="54" type="noConversion"/>
  </si>
  <si>
    <t>系统测试记录*</t>
    <phoneticPr fontId="54" type="noConversion"/>
  </si>
  <si>
    <r>
      <t>培训与演示</t>
    </r>
    <r>
      <rPr>
        <sz val="10"/>
        <color rgb="FFFF0000"/>
        <rFont val="宋体"/>
        <family val="3"/>
        <charset val="134"/>
      </rPr>
      <t>*</t>
    </r>
    <phoneticPr fontId="54" type="noConversion"/>
  </si>
  <si>
    <t>数据兼容性测试</t>
    <phoneticPr fontId="54" type="noConversion"/>
  </si>
  <si>
    <t>测试大纲</t>
    <phoneticPr fontId="54" type="noConversion"/>
  </si>
  <si>
    <t>合格</t>
    <phoneticPr fontId="54" type="noConversion"/>
  </si>
  <si>
    <t>明确测试策略、测试重点与测试范围</t>
    <phoneticPr fontId="54" type="noConversion"/>
  </si>
  <si>
    <t>系统测试日报</t>
    <phoneticPr fontId="54" type="noConversion"/>
  </si>
  <si>
    <t>系统测试记录</t>
    <phoneticPr fontId="54" type="noConversion"/>
  </si>
  <si>
    <t>培训与演示</t>
    <phoneticPr fontId="54" type="noConversion"/>
  </si>
  <si>
    <t>数据兼容测试</t>
    <phoneticPr fontId="54" type="noConversion"/>
  </si>
  <si>
    <t>关注项目中的实时风险，基于风险来调整测试策略
跟踪测试用例执行情况；执行顺序、被阻塞的测试用例</t>
    <phoneticPr fontId="54" type="noConversion"/>
  </si>
  <si>
    <t>系统测试、回归测试，至少包含以上2个测试阶段
原则上系统测试不少于3天，回归测试不少于0.5天</t>
    <phoneticPr fontId="54" type="noConversion"/>
  </si>
  <si>
    <t>测试计划</t>
    <phoneticPr fontId="54" type="noConversion"/>
  </si>
  <si>
    <t>系统测试用例评审</t>
    <phoneticPr fontId="54" type="noConversion"/>
  </si>
  <si>
    <t>系统测试用例、评审记录与执行结果；无成果物不得分。</t>
    <phoneticPr fontId="54" type="noConversion"/>
  </si>
  <si>
    <t>系统测试用例评审记录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</si>
</sst>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#,##0;\-#,##0;&quot;-&quot;"/>
    <numFmt numFmtId="178" formatCode="_(&quot;$&quot;* #,##0.00_);_(&quot;$&quot;* \(#,##0.00\);_(&quot;$&quot;* &quot;-&quot;??_);_(@_)"/>
    <numFmt numFmtId="179" formatCode="0_ "/>
    <numFmt numFmtId="180" formatCode="_-&quot;$&quot;* #,##0_-;\-&quot;$&quot;* #,##0_-;_-&quot;$&quot;* &quot;-&quot;_-;_-@_-"/>
    <numFmt numFmtId="181" formatCode="_-* #,##0.00_-;\-* #,##0.00_-;_-* &quot;-&quot;??_-;_-@_-"/>
    <numFmt numFmtId="182" formatCode="_(&quot;\&quot;* #,##0_);_(&quot;\&quot;* \(#,##0\);_(&quot;\&quot;* &quot;-&quot;_);_(@_)"/>
    <numFmt numFmtId="183" formatCode="_(* #,##0_);_(* \(#,##0\);_(* &quot;-&quot;??_);_(@_)"/>
    <numFmt numFmtId="184" formatCode="0.0%"/>
    <numFmt numFmtId="185" formatCode="_(* #,##0_);_(* \(#,##0\);_(* &quot;-&quot;_);_(@_)"/>
    <numFmt numFmtId="186" formatCode="_-* #,##0_-;\-* #,##0_-;_-* &quot;-&quot;_-;_-@_-"/>
    <numFmt numFmtId="187" formatCode="_(&quot;\&quot;* #,##0_);_(&quot;\&quot;* \(#,##0\);_(&quot;\&quot;* &quot;-&quot;??_);_(@_)"/>
    <numFmt numFmtId="188" formatCode="&quot;$&quot;#,##0.0_);\(&quot;$&quot;#,##0.0\)"/>
    <numFmt numFmtId="189" formatCode="0.00_ "/>
    <numFmt numFmtId="190" formatCode="_-&quot;$&quot;* #,##0.00_-;\-&quot;$&quot;* #,##0.00_-;_-&quot;$&quot;* &quot;-&quot;??_-;_-@_-"/>
    <numFmt numFmtId="191" formatCode="0.000_ "/>
  </numFmts>
  <fonts count="59">
    <font>
      <sz val="11"/>
      <color theme="1"/>
      <name val="宋体"/>
      <charset val="134"/>
      <scheme val="minor"/>
    </font>
    <font>
      <sz val="16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indexed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92D05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宋体"/>
      <family val="3"/>
      <charset val="134"/>
    </font>
    <font>
      <sz val="9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Arial"/>
      <family val="2"/>
    </font>
    <font>
      <u/>
      <sz val="12"/>
      <color indexed="12"/>
      <name val="宋体"/>
      <family val="3"/>
      <charset val="134"/>
    </font>
    <font>
      <sz val="11"/>
      <color rgb="FF00000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9"/>
      <color rgb="FFFF0000"/>
      <name val="宋体"/>
      <family val="3"/>
      <charset val="134"/>
    </font>
    <font>
      <sz val="11"/>
      <name val="宋体"/>
      <family val="3"/>
      <charset val="134"/>
    </font>
    <font>
      <sz val="4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8"/>
      <name val="Times New Roman"/>
      <family val="1"/>
    </font>
    <font>
      <b/>
      <sz val="36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1"/>
      <name val="ＭＳ Ｐゴシック"/>
      <family val="2"/>
    </font>
    <font>
      <b/>
      <sz val="12"/>
      <name val="楷体_GB2312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1"/>
      <name val="明朝"/>
      <family val="3"/>
      <charset val="134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39994506668294322"/>
        <bgColor indexed="26"/>
      </patternFill>
    </fill>
    <fill>
      <patternFill patternType="solid">
        <fgColor theme="3" tint="0.79995117038483843"/>
        <bgColor indexed="26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0">
    <xf numFmtId="0" fontId="0" fillId="0" borderId="0">
      <alignment vertical="center"/>
    </xf>
    <xf numFmtId="10" fontId="38" fillId="18" borderId="8" applyNumberFormat="0" applyBorder="0" applyAlignment="0" applyProtection="0"/>
    <xf numFmtId="176" fontId="3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7" fontId="36" fillId="0" borderId="0" applyFill="0" applyBorder="0" applyAlignment="0"/>
    <xf numFmtId="18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0" fontId="37" fillId="0" borderId="0"/>
    <xf numFmtId="186" fontId="37" fillId="0" borderId="0" applyFont="0" applyFill="0" applyBorder="0" applyAlignment="0" applyProtection="0"/>
    <xf numFmtId="15" fontId="39" fillId="0" borderId="0"/>
    <xf numFmtId="38" fontId="38" fillId="12" borderId="0" applyNumberFormat="0" applyBorder="0" applyAlignment="0" applyProtection="0"/>
    <xf numFmtId="0" fontId="40" fillId="0" borderId="2" applyNumberFormat="0" applyAlignment="0" applyProtection="0">
      <alignment horizontal="left" vertical="center"/>
    </xf>
    <xf numFmtId="0" fontId="40" fillId="0" borderId="27">
      <alignment horizontal="left" vertical="center"/>
    </xf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27" fillId="0" borderId="0"/>
    <xf numFmtId="188" fontId="46" fillId="0" borderId="0"/>
    <xf numFmtId="0" fontId="4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4" fillId="0" borderId="0"/>
    <xf numFmtId="0" fontId="49" fillId="0" borderId="0">
      <alignment vertical="center"/>
    </xf>
    <xf numFmtId="0" fontId="43" fillId="0" borderId="0"/>
    <xf numFmtId="0" fontId="44" fillId="0" borderId="0"/>
    <xf numFmtId="0" fontId="45" fillId="0" borderId="0">
      <alignment vertical="top"/>
    </xf>
    <xf numFmtId="0" fontId="42" fillId="0" borderId="0"/>
    <xf numFmtId="183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80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47" fillId="0" borderId="0"/>
    <xf numFmtId="4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3" fontId="44" fillId="0" borderId="8">
      <alignment horizontal="center"/>
    </xf>
    <xf numFmtId="187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43" fillId="0" borderId="0"/>
  </cellStyleXfs>
  <cellXfs count="252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0" fontId="10" fillId="0" borderId="0" xfId="0" applyNumberFormat="1" applyFont="1" applyFill="1" applyBorder="1">
      <alignment vertical="center"/>
    </xf>
    <xf numFmtId="189" fontId="8" fillId="0" borderId="0" xfId="0" applyNumberFormat="1" applyFont="1" applyFill="1" applyBorder="1">
      <alignment vertical="center"/>
    </xf>
    <xf numFmtId="0" fontId="11" fillId="0" borderId="8" xfId="20" applyFont="1" applyBorder="1" applyAlignment="1">
      <alignment horizontal="center" wrapText="1"/>
    </xf>
    <xf numFmtId="0" fontId="12" fillId="0" borderId="8" xfId="20" applyFont="1" applyBorder="1" applyAlignment="1">
      <alignment horizontal="center" vertical="center" wrapText="1"/>
    </xf>
    <xf numFmtId="9" fontId="12" fillId="3" borderId="8" xfId="20" applyNumberFormat="1" applyFont="1" applyFill="1" applyBorder="1" applyAlignment="1">
      <alignment horizontal="center" vertical="center" wrapText="1"/>
    </xf>
    <xf numFmtId="0" fontId="13" fillId="0" borderId="8" xfId="20" applyFont="1" applyBorder="1" applyAlignment="1">
      <alignment horizontal="center" vertical="center" wrapText="1"/>
    </xf>
    <xf numFmtId="0" fontId="12" fillId="0" borderId="8" xfId="20" applyFont="1" applyBorder="1" applyAlignment="1">
      <alignment vertical="top" wrapText="1"/>
    </xf>
    <xf numFmtId="9" fontId="12" fillId="0" borderId="8" xfId="20" applyNumberFormat="1" applyFont="1" applyBorder="1" applyAlignment="1">
      <alignment horizontal="center" vertical="center" wrapText="1"/>
    </xf>
    <xf numFmtId="0" fontId="15" fillId="0" borderId="8" xfId="2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1" fillId="0" borderId="8" xfId="20" applyFont="1" applyBorder="1" applyAlignment="1">
      <alignment horizontal="center" vertical="center" wrapText="1"/>
    </xf>
    <xf numFmtId="0" fontId="12" fillId="3" borderId="8" xfId="20" applyFont="1" applyFill="1" applyBorder="1" applyAlignment="1">
      <alignment vertical="center" wrapText="1"/>
    </xf>
    <xf numFmtId="0" fontId="12" fillId="0" borderId="8" xfId="20" applyFont="1" applyBorder="1" applyAlignment="1">
      <alignment vertical="center" wrapText="1"/>
    </xf>
    <xf numFmtId="0" fontId="12" fillId="0" borderId="8" xfId="2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6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9" fillId="7" borderId="7" xfId="0" applyFont="1" applyFill="1" applyBorder="1" applyAlignment="1">
      <alignment horizontal="center" vertical="center" wrapText="1"/>
    </xf>
    <xf numFmtId="179" fontId="3" fillId="8" borderId="8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179" fontId="3" fillId="11" borderId="8" xfId="0" applyNumberFormat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179" fontId="3" fillId="8" borderId="11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19" xfId="0" applyFont="1" applyBorder="1" applyAlignment="1">
      <alignment horizontal="center" vertical="top" wrapText="1"/>
    </xf>
    <xf numFmtId="0" fontId="22" fillId="0" borderId="19" xfId="0" applyFont="1" applyBorder="1" applyAlignment="1">
      <alignment horizontal="center" vertical="top" wrapText="1"/>
    </xf>
    <xf numFmtId="0" fontId="23" fillId="0" borderId="19" xfId="3" applyBorder="1" applyAlignment="1">
      <alignment vertical="top" wrapText="1"/>
    </xf>
    <xf numFmtId="0" fontId="24" fillId="0" borderId="19" xfId="0" applyFont="1" applyBorder="1" applyAlignment="1">
      <alignment vertical="top" wrapText="1"/>
    </xf>
    <xf numFmtId="0" fontId="0" fillId="0" borderId="0" xfId="0" applyFont="1">
      <alignment vertical="center"/>
    </xf>
    <xf numFmtId="0" fontId="7" fillId="7" borderId="20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vertical="center"/>
    </xf>
    <xf numFmtId="191" fontId="7" fillId="4" borderId="21" xfId="0" applyNumberFormat="1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10" fontId="7" fillId="4" borderId="23" xfId="0" applyNumberFormat="1" applyFont="1" applyFill="1" applyBorder="1" applyAlignment="1">
      <alignment vertical="center"/>
    </xf>
    <xf numFmtId="10" fontId="7" fillId="4" borderId="21" xfId="0" applyNumberFormat="1" applyFont="1" applyFill="1" applyBorder="1" applyAlignment="1">
      <alignment vertical="center"/>
    </xf>
    <xf numFmtId="10" fontId="7" fillId="4" borderId="27" xfId="0" applyNumberFormat="1" applyFont="1" applyFill="1" applyBorder="1" applyAlignment="1">
      <alignment vertical="center"/>
    </xf>
    <xf numFmtId="191" fontId="7" fillId="4" borderId="23" xfId="0" applyNumberFormat="1" applyFont="1" applyFill="1" applyBorder="1" applyAlignment="1">
      <alignment vertical="center"/>
    </xf>
    <xf numFmtId="0" fontId="7" fillId="0" borderId="27" xfId="0" applyNumberFormat="1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0" fontId="25" fillId="4" borderId="8" xfId="0" applyNumberFormat="1" applyFont="1" applyFill="1" applyBorder="1" applyAlignment="1">
      <alignment horizontal="center" vertical="center"/>
    </xf>
    <xf numFmtId="0" fontId="27" fillId="12" borderId="29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10" fontId="27" fillId="13" borderId="8" xfId="24" applyNumberFormat="1" applyFont="1" applyFill="1" applyBorder="1" applyAlignment="1">
      <alignment horizontal="center" vertical="center"/>
    </xf>
    <xf numFmtId="0" fontId="3" fillId="0" borderId="8" xfId="24" applyFont="1" applyFill="1" applyBorder="1" applyAlignment="1">
      <alignment horizontal="center" vertical="center"/>
    </xf>
    <xf numFmtId="0" fontId="3" fillId="0" borderId="8" xfId="24" applyFont="1" applyFill="1" applyBorder="1" applyAlignment="1">
      <alignment horizontal="center" vertical="center" wrapText="1"/>
    </xf>
    <xf numFmtId="0" fontId="27" fillId="12" borderId="8" xfId="24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right" vertical="center"/>
    </xf>
    <xf numFmtId="0" fontId="27" fillId="4" borderId="8" xfId="23" applyFont="1" applyFill="1" applyBorder="1" applyAlignment="1">
      <alignment horizontal="center" vertical="center"/>
    </xf>
    <xf numFmtId="0" fontId="0" fillId="0" borderId="30" xfId="0" applyFont="1" applyBorder="1">
      <alignment vertical="center"/>
    </xf>
    <xf numFmtId="0" fontId="7" fillId="7" borderId="0" xfId="0" applyFont="1" applyFill="1" applyBorder="1" applyAlignment="1">
      <alignment horizontal="left" vertical="center" wrapText="1"/>
    </xf>
    <xf numFmtId="0" fontId="7" fillId="7" borderId="0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28" fillId="14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91" fontId="7" fillId="0" borderId="0" xfId="0" applyNumberFormat="1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3" fillId="12" borderId="8" xfId="24" applyFont="1" applyFill="1" applyBorder="1" applyAlignment="1">
      <alignment horizontal="center" vertical="center"/>
    </xf>
    <xf numFmtId="10" fontId="27" fillId="4" borderId="8" xfId="23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9" fillId="0" borderId="0" xfId="0" applyFo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10" fontId="3" fillId="0" borderId="8" xfId="0" applyNumberFormat="1" applyFont="1" applyFill="1" applyBorder="1" applyAlignment="1">
      <alignment horizontal="center" vertical="center" wrapText="1"/>
    </xf>
    <xf numFmtId="10" fontId="3" fillId="14" borderId="8" xfId="0" applyNumberFormat="1" applyFont="1" applyFill="1" applyBorder="1" applyAlignment="1">
      <alignment horizontal="center" vertical="center" wrapText="1"/>
    </xf>
    <xf numFmtId="10" fontId="27" fillId="15" borderId="8" xfId="0" applyNumberFormat="1" applyFont="1" applyFill="1" applyBorder="1" applyAlignment="1">
      <alignment horizontal="center" vertical="center" wrapText="1"/>
    </xf>
    <xf numFmtId="179" fontId="3" fillId="0" borderId="8" xfId="0" applyNumberFormat="1" applyFont="1" applyFill="1" applyBorder="1" applyAlignment="1">
      <alignment horizontal="center" vertical="center" wrapText="1"/>
    </xf>
    <xf numFmtId="184" fontId="27" fillId="15" borderId="8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vertical="center" wrapText="1"/>
    </xf>
    <xf numFmtId="0" fontId="31" fillId="7" borderId="0" xfId="3" applyNumberFormat="1" applyFont="1" applyFill="1" applyBorder="1" applyAlignment="1" applyProtection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179" fontId="3" fillId="16" borderId="8" xfId="0" applyNumberFormat="1" applyFont="1" applyFill="1" applyBorder="1" applyAlignment="1">
      <alignment horizontal="center" vertical="center" wrapText="1"/>
    </xf>
    <xf numFmtId="179" fontId="3" fillId="16" borderId="9" xfId="0" applyNumberFormat="1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55" fillId="0" borderId="8" xfId="0" applyFont="1" applyBorder="1" applyAlignment="1">
      <alignment horizontal="left" vertical="center" wrapText="1"/>
    </xf>
    <xf numFmtId="0" fontId="56" fillId="0" borderId="0" xfId="0" applyFont="1">
      <alignment vertical="center"/>
    </xf>
    <xf numFmtId="14" fontId="55" fillId="0" borderId="8" xfId="0" applyNumberFormat="1" applyFont="1" applyBorder="1" applyAlignment="1">
      <alignment horizontal="left" vertical="center" wrapText="1"/>
    </xf>
    <xf numFmtId="0" fontId="57" fillId="0" borderId="8" xfId="3" applyFont="1" applyBorder="1" applyAlignment="1">
      <alignment horizontal="left" vertical="center" wrapText="1"/>
    </xf>
    <xf numFmtId="0" fontId="21" fillId="0" borderId="47" xfId="0" applyFont="1" applyBorder="1" applyAlignment="1">
      <alignment horizontal="center" vertical="top" wrapText="1"/>
    </xf>
    <xf numFmtId="0" fontId="55" fillId="0" borderId="31" xfId="0" applyFont="1" applyBorder="1" applyAlignment="1">
      <alignment horizontal="left" vertical="center" wrapText="1"/>
    </xf>
    <xf numFmtId="0" fontId="24" fillId="0" borderId="48" xfId="0" applyFont="1" applyBorder="1" applyAlignment="1">
      <alignment vertical="top" wrapText="1"/>
    </xf>
    <xf numFmtId="0" fontId="21" fillId="0" borderId="8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15" borderId="8" xfId="0" applyFont="1" applyFill="1" applyBorder="1">
      <alignment vertical="center"/>
    </xf>
    <xf numFmtId="0" fontId="5" fillId="1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7" borderId="7" xfId="0" applyFont="1" applyFill="1" applyBorder="1" applyAlignment="1">
      <alignment horizontal="left" vertical="top" wrapText="1"/>
    </xf>
    <xf numFmtId="0" fontId="3" fillId="7" borderId="28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top" wrapText="1"/>
    </xf>
    <xf numFmtId="0" fontId="3" fillId="7" borderId="10" xfId="0" applyFont="1" applyFill="1" applyBorder="1" applyAlignment="1">
      <alignment horizontal="left" vertical="top" wrapText="1"/>
    </xf>
    <xf numFmtId="0" fontId="3" fillId="7" borderId="46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left" vertical="top" wrapText="1"/>
    </xf>
    <xf numFmtId="0" fontId="3" fillId="7" borderId="12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center" vertical="center" wrapText="1"/>
    </xf>
    <xf numFmtId="0" fontId="19" fillId="7" borderId="44" xfId="0" applyFont="1" applyFill="1" applyBorder="1" applyAlignment="1">
      <alignment horizontal="center" vertical="center" wrapText="1"/>
    </xf>
    <xf numFmtId="0" fontId="19" fillId="7" borderId="30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32" fillId="17" borderId="39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84" fontId="33" fillId="17" borderId="41" xfId="0" applyNumberFormat="1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3" fillId="7" borderId="36" xfId="0" applyFont="1" applyFill="1" applyBorder="1" applyAlignment="1">
      <alignment horizontal="left" vertical="top" wrapText="1"/>
    </xf>
    <xf numFmtId="0" fontId="3" fillId="7" borderId="37" xfId="0" applyFont="1" applyFill="1" applyBorder="1" applyAlignment="1">
      <alignment horizontal="left" vertical="top" wrapText="1"/>
    </xf>
    <xf numFmtId="0" fontId="3" fillId="7" borderId="38" xfId="0" applyFont="1" applyFill="1" applyBorder="1" applyAlignment="1">
      <alignment horizontal="left" vertical="top" wrapText="1"/>
    </xf>
    <xf numFmtId="0" fontId="3" fillId="7" borderId="32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3" fillId="7" borderId="33" xfId="0" applyFont="1" applyFill="1" applyBorder="1" applyAlignment="1">
      <alignment horizontal="left" vertical="top" wrapText="1"/>
    </xf>
    <xf numFmtId="0" fontId="3" fillId="7" borderId="34" xfId="0" applyFont="1" applyFill="1" applyBorder="1" applyAlignment="1">
      <alignment horizontal="left" vertical="top" wrapText="1"/>
    </xf>
    <xf numFmtId="0" fontId="3" fillId="7" borderId="30" xfId="0" applyFont="1" applyFill="1" applyBorder="1" applyAlignment="1">
      <alignment horizontal="left" vertical="top" wrapText="1"/>
    </xf>
    <xf numFmtId="0" fontId="3" fillId="7" borderId="35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/>
    </xf>
    <xf numFmtId="179" fontId="3" fillId="0" borderId="31" xfId="0" applyNumberFormat="1" applyFont="1" applyBorder="1" applyAlignment="1">
      <alignment horizontal="center" vertical="center" wrapText="1"/>
    </xf>
    <xf numFmtId="179" fontId="3" fillId="0" borderId="28" xfId="0" applyNumberFormat="1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 wrapText="1"/>
    </xf>
    <xf numFmtId="10" fontId="3" fillId="0" borderId="28" xfId="0" applyNumberFormat="1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2" borderId="25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7" borderId="20" xfId="0" applyFont="1" applyFill="1" applyBorder="1" applyAlignment="1">
      <alignment horizontal="left" vertical="center" wrapText="1"/>
    </xf>
    <xf numFmtId="0" fontId="25" fillId="2" borderId="21" xfId="0" applyFont="1" applyFill="1" applyBorder="1" applyAlignment="1">
      <alignment horizontal="left" vertical="center"/>
    </xf>
    <xf numFmtId="0" fontId="25" fillId="2" borderId="22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0" fontId="0" fillId="5" borderId="13" xfId="0" applyFont="1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35" fillId="3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4" fillId="0" borderId="8" xfId="20" applyFont="1" applyBorder="1" applyAlignment="1">
      <alignment horizontal="center" vertical="center"/>
    </xf>
    <xf numFmtId="0" fontId="13" fillId="0" borderId="8" xfId="20" applyFont="1" applyBorder="1" applyAlignment="1">
      <alignment horizontal="center" vertical="center"/>
    </xf>
    <xf numFmtId="0" fontId="12" fillId="0" borderId="8" xfId="20" applyNumberFormat="1" applyFont="1" applyBorder="1" applyAlignment="1">
      <alignment horizontal="center" vertical="center" wrapText="1"/>
    </xf>
    <xf numFmtId="9" fontId="12" fillId="0" borderId="8" xfId="2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0" borderId="8" xfId="20" applyFont="1" applyBorder="1" applyAlignment="1">
      <alignment horizontal="center" wrapText="1"/>
    </xf>
    <xf numFmtId="0" fontId="14" fillId="0" borderId="8" xfId="20" applyFont="1" applyBorder="1" applyAlignment="1">
      <alignment horizontal="center" vertical="center" wrapText="1"/>
    </xf>
    <xf numFmtId="0" fontId="13" fillId="0" borderId="8" xfId="20" applyFont="1" applyBorder="1" applyAlignment="1">
      <alignment horizontal="center" vertical="center" wrapText="1"/>
    </xf>
    <xf numFmtId="0" fontId="11" fillId="0" borderId="8" xfId="2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0">
    <cellStyle name="Calc Currency (0)" xfId="4"/>
    <cellStyle name="Date" xfId="10"/>
    <cellStyle name="Grey" xfId="11"/>
    <cellStyle name="Header1" xfId="12"/>
    <cellStyle name="Header2" xfId="13"/>
    <cellStyle name="Input [yellow]" xfId="1"/>
    <cellStyle name="Millares [0]_laroux" xfId="15"/>
    <cellStyle name="Millares_laroux" xfId="14"/>
    <cellStyle name="Moneda [0]_laroux" xfId="2"/>
    <cellStyle name="Moneda_laroux" xfId="6"/>
    <cellStyle name="New Times Roman" xfId="16"/>
    <cellStyle name="Normal - Style1" xfId="17"/>
    <cellStyle name="Percent [2]" xfId="7"/>
    <cellStyle name="_pldt" xfId="8"/>
    <cellStyle name="だ[0]_pldt" xfId="9"/>
    <cellStyle name="だ_pldt" xfId="5"/>
    <cellStyle name="標準_(D)日程計画" xfId="18"/>
    <cellStyle name="表示済みのハイパーリンク_02_1st_2ndOTP対応機能一覧_一応完成版" xfId="19"/>
    <cellStyle name="常规" xfId="0" builtinId="0"/>
    <cellStyle name="常规 2" xfId="20"/>
    <cellStyle name="常规 5" xfId="21"/>
    <cellStyle name="常规 7" xfId="22"/>
    <cellStyle name="常规_测试总结报告-C" xfId="23"/>
    <cellStyle name="常规_副本sstCC" xfId="24"/>
    <cellStyle name="超链接" xfId="3" builtinId="8"/>
    <cellStyle name="段落标题1" xfId="25"/>
    <cellStyle name="段落标题2" xfId="26"/>
    <cellStyle name="桁区切り [0.00]_(D)日程計画" xfId="27"/>
    <cellStyle name="桁区切り_(D)日程計画" xfId="28"/>
    <cellStyle name="砯刽 [0]_pldt" xfId="29"/>
    <cellStyle name="砯刽_pldt" xfId="30"/>
    <cellStyle name="普通_HARDWARE" xfId="31"/>
    <cellStyle name="千分位[0]_laroux" xfId="32"/>
    <cellStyle name="千分位_laroux" xfId="33"/>
    <cellStyle name="千位[0]_laroux" xfId="34"/>
    <cellStyle name="千位_laroux" xfId="35"/>
    <cellStyle name="日报" xfId="36"/>
    <cellStyle name="通貨 [0.00]_(D)日程計画" xfId="37"/>
    <cellStyle name="通貨_(D)日程計画" xfId="38"/>
    <cellStyle name="样式 1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等级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343956216829401"/>
          <c:y val="0.30617283950617302"/>
          <c:w val="0.367402733964248"/>
          <c:h val="0.61622574955908305"/>
        </c:manualLayout>
      </c:layout>
      <c:pieChart>
        <c:varyColors val="1"/>
        <c:ser>
          <c:idx val="0"/>
          <c:order val="0"/>
          <c:tx>
            <c:strRef>
              <c:f>功能软件问题统计分析表!$B$15</c:f>
              <c:strCache>
                <c:ptCount val="1"/>
                <c:pt idx="0">
                  <c:v>BUG数*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20C-41EC-B59C-98AD901965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0C-41EC-B59C-98AD901965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20C-41EC-B59C-98AD901965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20C-41EC-B59C-98AD901965E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功能软件问题统计分析表!$C$14:$G$14</c15:sqref>
                  </c15:fullRef>
                </c:ext>
              </c:extLst>
              <c:f>功能软件问题统计分析表!$C$14:$F$14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功能软件问题统计分析表!$C$15:$G$15</c15:sqref>
                  </c15:fullRef>
                </c:ext>
              </c:extLst>
              <c:f>功能软件问题统计分析表!$C$15:$F$15</c:f>
              <c:numCache>
                <c:formatCode>General</c:formatCode>
                <c:ptCount val="4"/>
                <c:pt idx="0">
                  <c:v>7</c:v>
                </c:pt>
                <c:pt idx="1">
                  <c:v>79</c:v>
                </c:pt>
                <c:pt idx="2">
                  <c:v>195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C-41EC-B59C-98AD9019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状态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2"/>
          <c:order val="0"/>
          <c:tx>
            <c:strRef>
              <c:f>功能软件问题统计分析表!$B$30</c:f>
              <c:strCache>
                <c:ptCount val="1"/>
                <c:pt idx="0">
                  <c:v>BUG数*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56A-4859-BB6F-B9B7B5CDB1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56A-4859-BB6F-B9B7B5CDB1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56A-4859-BB6F-B9B7B5CDB1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56A-4859-BB6F-B9B7B5CDB1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56A-4859-BB6F-B9B7B5CDB1F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56A-4859-BB6F-B9B7B5CDB1F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功能软件问题统计分析表!$C$29:$I$29</c15:sqref>
                  </c15:fullRef>
                </c:ext>
              </c:extLst>
              <c:f>功能软件问题统计分析表!$C$29:$H$29</c:f>
              <c:strCache>
                <c:ptCount val="6"/>
                <c:pt idx="0">
                  <c:v>待分配</c:v>
                </c:pt>
                <c:pt idx="1">
                  <c:v>实施中</c:v>
                </c:pt>
                <c:pt idx="2">
                  <c:v>待验证</c:v>
                </c:pt>
                <c:pt idx="3">
                  <c:v>已解决</c:v>
                </c:pt>
                <c:pt idx="4">
                  <c:v>暂缓</c:v>
                </c:pt>
                <c:pt idx="5">
                  <c:v>已关闭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功能软件问题统计分析表!$C$30:$I$30</c15:sqref>
                  </c15:fullRef>
                </c:ext>
              </c:extLst>
              <c:f>功能软件问题统计分析表!$C$30:$H$30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6A-4859-BB6F-B9B7B5CDB1F1}"/>
            </c:ext>
          </c:extLst>
        </c:ser>
        <c:ser>
          <c:idx val="3"/>
          <c:order val="1"/>
          <c:tx>
            <c:strRef>
              <c:f>功能软件问题统计分析表!$B$31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F56A-4859-BB6F-B9B7B5CDB1F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F56A-4859-BB6F-B9B7B5CDB1F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F56A-4859-BB6F-B9B7B5CDB1F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A-F56A-4859-BB6F-B9B7B5CDB1F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B-F56A-4859-BB6F-B9B7B5CDB1F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C-F56A-4859-BB6F-B9B7B5CDB1F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功能软件问题统计分析表!$C$29:$I$29</c15:sqref>
                  </c15:fullRef>
                </c:ext>
              </c:extLst>
              <c:f>功能软件问题统计分析表!$C$29:$H$29</c:f>
              <c:strCache>
                <c:ptCount val="6"/>
                <c:pt idx="0">
                  <c:v>待分配</c:v>
                </c:pt>
                <c:pt idx="1">
                  <c:v>实施中</c:v>
                </c:pt>
                <c:pt idx="2">
                  <c:v>待验证</c:v>
                </c:pt>
                <c:pt idx="3">
                  <c:v>已解决</c:v>
                </c:pt>
                <c:pt idx="4">
                  <c:v>暂缓</c:v>
                </c:pt>
                <c:pt idx="5">
                  <c:v>已关闭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功能软件问题统计分析表!$C$31:$I$31</c15:sqref>
                  </c15:fullRef>
                </c:ext>
              </c:extLst>
              <c:f>功能软件问题统计分析表!$C$31:$H$31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6.2111801242236021E-3</c:v>
                </c:pt>
                <c:pt idx="5">
                  <c:v>0.99378881987577639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6A-4859-BB6F-B9B7B5CD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测试用例执行情况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196882576464706E-2"/>
          <c:y val="0.24371159487416999"/>
          <c:w val="0.63419669256065203"/>
          <c:h val="0.58132272335216095"/>
        </c:manualLayout>
      </c:layout>
      <c:areaChart>
        <c:grouping val="stacke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25-466A-BBDB-40165EB03FBD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E25-466A-BBDB-40165EB03FBD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E25-466A-BBDB-40165EB03FBD}"/>
            </c:ext>
          </c:extLst>
        </c:ser>
        <c:ser>
          <c:idx val="3"/>
          <c:order val="3"/>
          <c:spPr>
            <a:ln w="25400">
              <a:noFill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E25-466A-BBDB-40165EB0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885276416"/>
        <c:axId val="885277504"/>
      </c:areaChart>
      <c:catAx>
        <c:axId val="885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77504"/>
        <c:crosses val="autoZero"/>
        <c:auto val="1"/>
        <c:lblAlgn val="ctr"/>
        <c:lblOffset val="100"/>
        <c:noMultiLvlLbl val="0"/>
      </c:catAx>
      <c:valAx>
        <c:axId val="885277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7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26778550083699"/>
          <c:y val="0.24785813538013601"/>
          <c:w val="0.204091951021657"/>
          <c:h val="0.523330907166016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收敛情况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196882576464706E-2"/>
          <c:y val="0.24371159487416999"/>
          <c:w val="0.63419669256065203"/>
          <c:h val="0.58132272335216095"/>
        </c:manualLayout>
      </c:layout>
      <c:areaChart>
        <c:grouping val="stacked"/>
        <c:varyColors val="0"/>
        <c:ser>
          <c:idx val="4"/>
          <c:order val="4"/>
          <c:tx>
            <c:strRef>
              <c:f>功能软件问题统计分析表!$G$46</c:f>
              <c:strCache>
                <c:ptCount val="1"/>
                <c:pt idx="0">
                  <c:v>Bug</c:v>
                </c:pt>
              </c:strCache>
            </c:strRef>
          </c:tx>
          <c:spPr>
            <a:ln w="25400">
              <a:noFill/>
            </a:ln>
          </c:spPr>
          <c:cat>
            <c:strRef>
              <c:f>功能软件问题统计分析表!$B$47:$B$53</c:f>
              <c:strCache>
                <c:ptCount val="7"/>
                <c:pt idx="0">
                  <c:v>单元测试*</c:v>
                </c:pt>
                <c:pt idx="1">
                  <c:v>集成测试</c:v>
                </c:pt>
                <c:pt idx="2">
                  <c:v>系统测试1*</c:v>
                </c:pt>
                <c:pt idx="3">
                  <c:v>系统测试2*</c:v>
                </c:pt>
                <c:pt idx="4">
                  <c:v>回归测试*</c:v>
                </c:pt>
                <c:pt idx="5">
                  <c:v>UAT测试*</c:v>
                </c:pt>
                <c:pt idx="6">
                  <c:v>生产环境</c:v>
                </c:pt>
              </c:strCache>
            </c:strRef>
          </c:cat>
          <c:val>
            <c:numRef>
              <c:f>功能软件问题统计分析表!$G$47:$G$53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292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0-4D99-BCDF-ED0C50D6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885279136"/>
        <c:axId val="88528022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功能软件问题统计分析表!$C$46</c15:sqref>
                        </c15:formulaRef>
                      </c:ext>
                    </c:extLst>
                    <c:strCache>
                      <c:ptCount val="1"/>
                      <c:pt idx="0">
                        <c:v>Pass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功能软件问题统计分析表!$B$47:$B$53</c15:sqref>
                        </c15:formulaRef>
                      </c:ext>
                    </c:extLst>
                    <c:strCache>
                      <c:ptCount val="7"/>
                      <c:pt idx="0">
                        <c:v>单元测试*</c:v>
                      </c:pt>
                      <c:pt idx="1">
                        <c:v>集成测试</c:v>
                      </c:pt>
                      <c:pt idx="2">
                        <c:v>系统测试1*</c:v>
                      </c:pt>
                      <c:pt idx="3">
                        <c:v>系统测试2*</c:v>
                      </c:pt>
                      <c:pt idx="4">
                        <c:v>回归测试*</c:v>
                      </c:pt>
                      <c:pt idx="5">
                        <c:v>UAT测试*</c:v>
                      </c:pt>
                      <c:pt idx="6">
                        <c:v>生产环境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功能软件问题统计分析表!$C$47:$C$53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494</c:v>
                      </c:pt>
                      <c:pt idx="3">
                        <c:v>241</c:v>
                      </c:pt>
                      <c:pt idx="4">
                        <c:v>52</c:v>
                      </c:pt>
                      <c:pt idx="5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70-4D99-BCDF-ED0C50D62762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功能软件问题统计分析表!$D$46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功能软件问题统计分析表!$B$47:$B$53</c15:sqref>
                        </c15:formulaRef>
                      </c:ext>
                    </c:extLst>
                    <c:strCache>
                      <c:ptCount val="7"/>
                      <c:pt idx="0">
                        <c:v>单元测试*</c:v>
                      </c:pt>
                      <c:pt idx="1">
                        <c:v>集成测试</c:v>
                      </c:pt>
                      <c:pt idx="2">
                        <c:v>系统测试1*</c:v>
                      </c:pt>
                      <c:pt idx="3">
                        <c:v>系统测试2*</c:v>
                      </c:pt>
                      <c:pt idx="4">
                        <c:v>回归测试*</c:v>
                      </c:pt>
                      <c:pt idx="5">
                        <c:v>UAT测试*</c:v>
                      </c:pt>
                      <c:pt idx="6">
                        <c:v>生产环境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功能软件问题统计分析表!$D$47:$D$53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350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9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70-4D99-BCDF-ED0C50D62762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功能软件问题统计分析表!$E$46</c15:sqref>
                        </c15:formulaRef>
                      </c:ext>
                    </c:extLst>
                    <c:strCache>
                      <c:ptCount val="1"/>
                      <c:pt idx="0">
                        <c:v>Blocked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功能软件问题统计分析表!$B$47:$B$53</c15:sqref>
                        </c15:formulaRef>
                      </c:ext>
                    </c:extLst>
                    <c:strCache>
                      <c:ptCount val="7"/>
                      <c:pt idx="0">
                        <c:v>单元测试*</c:v>
                      </c:pt>
                      <c:pt idx="1">
                        <c:v>集成测试</c:v>
                      </c:pt>
                      <c:pt idx="2">
                        <c:v>系统测试1*</c:v>
                      </c:pt>
                      <c:pt idx="3">
                        <c:v>系统测试2*</c:v>
                      </c:pt>
                      <c:pt idx="4">
                        <c:v>回归测试*</c:v>
                      </c:pt>
                      <c:pt idx="5">
                        <c:v>UAT测试*</c:v>
                      </c:pt>
                      <c:pt idx="6">
                        <c:v>生产环境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功能软件问题统计分析表!$E$47:$E$53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70-4D99-BCDF-ED0C50D62762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功能软件问题统计分析表!$F$46</c15:sqref>
                        </c15:formulaRef>
                      </c:ext>
                    </c:extLst>
                    <c:strCache>
                      <c:ptCount val="1"/>
                      <c:pt idx="0">
                        <c:v>Unexecuted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功能软件问题统计分析表!$B$47:$B$53</c15:sqref>
                        </c15:formulaRef>
                      </c:ext>
                    </c:extLst>
                    <c:strCache>
                      <c:ptCount val="7"/>
                      <c:pt idx="0">
                        <c:v>单元测试*</c:v>
                      </c:pt>
                      <c:pt idx="1">
                        <c:v>集成测试</c:v>
                      </c:pt>
                      <c:pt idx="2">
                        <c:v>系统测试1*</c:v>
                      </c:pt>
                      <c:pt idx="3">
                        <c:v>系统测试2*</c:v>
                      </c:pt>
                      <c:pt idx="4">
                        <c:v>回归测试*</c:v>
                      </c:pt>
                      <c:pt idx="5">
                        <c:v>UAT测试*</c:v>
                      </c:pt>
                      <c:pt idx="6">
                        <c:v>生产环境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功能软件问题统计分析表!$F$47:$F$53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0-4D99-BCDF-ED0C50D62762}"/>
                  </c:ext>
                </c:extLst>
              </c15:ser>
            </c15:filteredAreaSeries>
          </c:ext>
        </c:extLst>
      </c:areaChart>
      <c:catAx>
        <c:axId val="8852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80224"/>
        <c:crosses val="autoZero"/>
        <c:auto val="1"/>
        <c:lblAlgn val="ctr"/>
        <c:lblOffset val="100"/>
        <c:noMultiLvlLbl val="0"/>
      </c:catAx>
      <c:valAx>
        <c:axId val="885280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7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045591523282"/>
          <c:y val="0.24264968832021"/>
          <c:w val="0.204091951021657"/>
          <c:h val="0.5493725393700790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28</xdr:row>
      <xdr:rowOff>0</xdr:rowOff>
    </xdr:from>
    <xdr:to>
      <xdr:col>16</xdr:col>
      <xdr:colOff>276225</xdr:colOff>
      <xdr:row>42</xdr:row>
      <xdr:rowOff>133350</xdr:rowOff>
    </xdr:to>
    <xdr:sp macro="" textlink="">
      <xdr:nvSpPr>
        <xdr:cNvPr id="5" name="Rectangle 17"/>
        <xdr:cNvSpPr>
          <a:spLocks noChangeArrowheads="1"/>
        </xdr:cNvSpPr>
      </xdr:nvSpPr>
      <xdr:spPr>
        <a:xfrm>
          <a:off x="11382375" y="4895850"/>
          <a:ext cx="2933700" cy="25336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rtl="0"/>
          <a:r>
            <a:rPr lang="zh-CN" altLang="zh-CN" sz="1100" b="1" i="0">
              <a:effectLst/>
              <a:latin typeface="+mn-lt"/>
              <a:ea typeface="+mn-ea"/>
              <a:cs typeface="+mn-cs"/>
            </a:rPr>
            <a:t>分析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：测试过程中共发现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bug322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个，已关闭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320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个，解决率为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99.38%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，有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个遗留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bug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，一个打印问题、一个批改问题，核心也存在此类问题，详细描述见遗留问题分析表。</a:t>
          </a:r>
          <a:endParaRPr lang="zh-CN" altLang="zh-CN" sz="1000">
            <a:effectLst/>
          </a:endParaRPr>
        </a:p>
        <a:p>
          <a:pPr algn="l" rtl="0"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</xdr:col>
      <xdr:colOff>19050</xdr:colOff>
      <xdr:row>16</xdr:row>
      <xdr:rowOff>152400</xdr:rowOff>
    </xdr:from>
    <xdr:to>
      <xdr:col>7</xdr:col>
      <xdr:colOff>295275</xdr:colOff>
      <xdr:row>27</xdr:row>
      <xdr:rowOff>66675</xdr:rowOff>
    </xdr:to>
    <xdr:graphicFrame macro="">
      <xdr:nvGraphicFramePr>
        <xdr:cNvPr id="8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31</xdr:row>
      <xdr:rowOff>114299</xdr:rowOff>
    </xdr:from>
    <xdr:to>
      <xdr:col>7</xdr:col>
      <xdr:colOff>342901</xdr:colOff>
      <xdr:row>42</xdr:row>
      <xdr:rowOff>161924</xdr:rowOff>
    </xdr:to>
    <xdr:graphicFrame macro="">
      <xdr:nvGraphicFramePr>
        <xdr:cNvPr id="9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676274</xdr:colOff>
      <xdr:row>45</xdr:row>
      <xdr:rowOff>0</xdr:rowOff>
    </xdr:from>
    <xdr:to>
      <xdr:col>8</xdr:col>
      <xdr:colOff>0</xdr:colOff>
      <xdr:row>45</xdr:row>
      <xdr:rowOff>0</xdr:rowOff>
    </xdr:to>
    <xdr:graphicFrame macro="">
      <xdr:nvGraphicFramePr>
        <xdr:cNvPr id="1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55</xdr:row>
      <xdr:rowOff>66675</xdr:rowOff>
    </xdr:from>
    <xdr:to>
      <xdr:col>11</xdr:col>
      <xdr:colOff>247650</xdr:colOff>
      <xdr:row>71</xdr:row>
      <xdr:rowOff>104775</xdr:rowOff>
    </xdr:to>
    <xdr:graphicFrame macro="">
      <xdr:nvGraphicFramePr>
        <xdr:cNvPr id="10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45</xdr:row>
      <xdr:rowOff>0</xdr:rowOff>
    </xdr:from>
    <xdr:to>
      <xdr:col>16</xdr:col>
      <xdr:colOff>276225</xdr:colOff>
      <xdr:row>70</xdr:row>
      <xdr:rowOff>114300</xdr:rowOff>
    </xdr:to>
    <xdr:sp macro="" textlink="">
      <xdr:nvSpPr>
        <xdr:cNvPr id="11" name="Rectangle 17"/>
        <xdr:cNvSpPr>
          <a:spLocks noChangeArrowheads="1"/>
        </xdr:cNvSpPr>
      </xdr:nvSpPr>
      <xdr:spPr>
        <a:xfrm>
          <a:off x="11382375" y="7829550"/>
          <a:ext cx="2933700" cy="42291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分析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：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rtl="0"/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所有轮次共执行用例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1244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条，其中成功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787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条，失败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380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</a:t>
          </a:r>
          <a:endParaRPr lang="zh-CN" altLang="zh-CN" sz="1000">
            <a:effectLst/>
          </a:endParaRPr>
        </a:p>
        <a:p>
          <a:pPr rtl="0"/>
          <a:r>
            <a:rPr lang="zh-CN" altLang="zh-CN" sz="1100" b="0" i="0">
              <a:effectLst/>
              <a:latin typeface="+mn-lt"/>
              <a:ea typeface="+mn-ea"/>
              <a:cs typeface="+mn-cs"/>
            </a:rPr>
            <a:t>系统测试（一轮）测试用例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844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条，其中失败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350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条，通过率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58.53%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，已全部解决；系统测试（二轮）测试用例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251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条，其中失败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10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条，通过率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96%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，已提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bug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并全部解决；回归测试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52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条，失败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11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条，通过率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82.5%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，其中遗留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bug2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个，不影响系统功能及使用，详细情况见遗留问题分析表。</a:t>
          </a:r>
          <a:endParaRPr lang="zh-CN" altLang="zh-CN" sz="1000">
            <a:effectLst/>
          </a:endParaRPr>
        </a:p>
        <a:p>
          <a:pPr algn="l" rtl="0"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12</xdr:col>
      <xdr:colOff>76200</xdr:colOff>
      <xdr:row>5</xdr:row>
      <xdr:rowOff>28575</xdr:rowOff>
    </xdr:from>
    <xdr:to>
      <xdr:col>16</xdr:col>
      <xdr:colOff>190500</xdr:colOff>
      <xdr:row>26</xdr:row>
      <xdr:rowOff>101600</xdr:rowOff>
    </xdr:to>
    <xdr:sp macro="" textlink="">
      <xdr:nvSpPr>
        <xdr:cNvPr id="12" name="Rectangle 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>
        <a:xfrm>
          <a:off x="11277600" y="904875"/>
          <a:ext cx="2952750" cy="37496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rtl="0"/>
          <a:r>
            <a:rPr lang="zh-CN" altLang="zh-CN" sz="1100" b="1" i="0">
              <a:effectLst/>
              <a:latin typeface="+mn-lt"/>
              <a:ea typeface="+mn-ea"/>
              <a:cs typeface="+mn-cs"/>
            </a:rPr>
            <a:t>分析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类</a:t>
          </a:r>
          <a:r>
            <a:rPr lang="en-US" altLang="zh-CN" sz="1100" b="0" i="0">
              <a:effectLst/>
              <a:latin typeface="+mn-lt"/>
              <a:ea typeface="+mn-ea"/>
              <a:cs typeface="+mn-cs"/>
            </a:rPr>
            <a:t>bug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占比较高，主要为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保费计算以及提交核保接口交互类问题。测试过程中共发现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bug322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个，其中一轮测试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291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个，二轮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个，回归测试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11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个，业务问题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10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个，快速出单系统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bug175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，核心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bug147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。</a:t>
          </a:r>
          <a:endParaRPr lang="zh-CN" altLang="zh-CN" sz="1000">
            <a:effectLst/>
          </a:endParaRPr>
        </a:p>
        <a:p>
          <a:pPr rtl="0"/>
          <a:r>
            <a:rPr lang="zh-CN" altLang="zh-CN" sz="1100" b="0">
              <a:effectLst/>
              <a:latin typeface="+mn-lt"/>
              <a:ea typeface="+mn-ea"/>
              <a:cs typeface="+mn-cs"/>
            </a:rPr>
            <a:t>前端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问题主要分为以下几类：</a:t>
          </a:r>
          <a:endParaRPr lang="zh-CN" altLang="zh-CN" sz="1000">
            <a:effectLst/>
          </a:endParaRPr>
        </a:p>
        <a:p>
          <a:r>
            <a:rPr lang="en-US" altLang="zh-CN" sz="1100"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、功能类问题，某些功能未按需求实现；</a:t>
          </a:r>
          <a:endParaRPr lang="zh-CN" altLang="zh-CN" sz="1000">
            <a:effectLst/>
          </a:endParaRPr>
        </a:p>
        <a:p>
          <a:r>
            <a:rPr lang="en-US" altLang="zh-CN" sz="1100"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、与核心交互类问题，涉及接口调用、数据传值等，导致交互失败或核心返回数据有误；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3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、页面校验类问题，包含与核心字段不一致，校验不对或提示信息不正确；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、数据存储类问题，数据库存储有误、多余数据或无用数据；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、页面设计类问题，包含页面展示不美观、切换不流畅、提示语不明确等需要优化的问题。</a:t>
          </a:r>
          <a:endParaRPr lang="zh-CN" altLang="zh-CN" sz="1000">
            <a:effectLst/>
          </a:endParaRPr>
        </a:p>
        <a:p>
          <a:r>
            <a:rPr lang="zh-CN" altLang="zh-CN" sz="1100" b="0">
              <a:effectLst/>
              <a:latin typeface="+mn-lt"/>
              <a:ea typeface="+mn-ea"/>
              <a:cs typeface="+mn-cs"/>
            </a:rPr>
            <a:t>核心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问题分主要为以下几类：</a:t>
          </a:r>
          <a:endParaRPr lang="zh-CN" altLang="zh-CN" sz="1000">
            <a:effectLst/>
          </a:endParaRPr>
        </a:p>
        <a:p>
          <a:r>
            <a:rPr lang="en-US" altLang="zh-CN" sz="1100"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、保费单计算以及提交核保接口交互类问题；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、数据存储类问题，数据存储不正确或缺失，影响核心投保单查询或者保单查询时，页面展示与录入不符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3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、批改类问题，核心批改有问题；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effectLst/>
              <a:latin typeface="+mn-lt"/>
              <a:ea typeface="+mn-ea"/>
              <a:cs typeface="+mn-cs"/>
            </a:rPr>
            <a:t>、优化类：错误信息提示不友好</a:t>
          </a:r>
          <a:r>
            <a:rPr lang="zh-CN" altLang="zh-CN" sz="1100" b="0" i="0">
              <a:effectLst/>
              <a:latin typeface="+mn-lt"/>
              <a:ea typeface="+mn-ea"/>
              <a:cs typeface="+mn-cs"/>
            </a:rPr>
            <a:t>。</a:t>
          </a:r>
          <a:endParaRPr lang="zh-CN" altLang="zh-CN" sz="1000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0.02413</cdr:y>
    </cdr:from>
    <cdr:to>
      <cdr:x>0.01168</cdr:x>
      <cdr:y>0.02413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altLang="zh-CN" sz="1100"/>
            <a:t>6W2pcdZXhgeUMG2aJ42BCK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0.02413</cdr:y>
    </cdr:from>
    <cdr:to>
      <cdr:x>0.01168</cdr:x>
      <cdr:y>0.02413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altLang="zh-CN" sz="1100"/>
            <a:t>6W2pcdZXhgeUMG2aJ42BCK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8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6"/>
  <sheetViews>
    <sheetView view="pageLayout" zoomScaleNormal="100" workbookViewId="0">
      <selection activeCell="B8" sqref="B8:G10"/>
    </sheetView>
  </sheetViews>
  <sheetFormatPr defaultColWidth="9" defaultRowHeight="13.5"/>
  <cols>
    <col min="2" max="2" width="13.625" customWidth="1"/>
    <col min="3" max="3" width="12.5" customWidth="1"/>
    <col min="4" max="4" width="13.375" customWidth="1"/>
    <col min="5" max="5" width="12.875" customWidth="1"/>
    <col min="6" max="6" width="17.625" customWidth="1"/>
    <col min="7" max="7" width="23.125" customWidth="1"/>
  </cols>
  <sheetData>
    <row r="1" spans="2:7" ht="14.25" customHeight="1">
      <c r="B1" s="153" t="s">
        <v>0</v>
      </c>
      <c r="C1" s="153"/>
      <c r="D1" s="153"/>
      <c r="E1" s="153"/>
      <c r="F1" s="153"/>
      <c r="G1" s="153"/>
    </row>
    <row r="2" spans="2:7" ht="14.25" customHeight="1">
      <c r="B2" s="116"/>
      <c r="C2" s="116"/>
      <c r="D2" s="116"/>
      <c r="E2" s="116"/>
      <c r="F2" s="116"/>
      <c r="G2" s="116"/>
    </row>
    <row r="3" spans="2:7" ht="14.25" customHeight="1">
      <c r="B3" s="116"/>
      <c r="C3" s="116"/>
      <c r="D3" s="116"/>
      <c r="E3" s="116"/>
      <c r="F3" s="116"/>
      <c r="G3" s="116"/>
    </row>
    <row r="4" spans="2:7">
      <c r="B4" s="117"/>
      <c r="C4" s="118" t="s">
        <v>1</v>
      </c>
      <c r="D4" s="118" t="s">
        <v>2</v>
      </c>
      <c r="E4" s="119" t="s">
        <v>3</v>
      </c>
      <c r="F4" s="120" t="s">
        <v>4</v>
      </c>
      <c r="G4" s="121" t="s">
        <v>5</v>
      </c>
    </row>
    <row r="5" spans="2:7" ht="48.75" customHeight="1">
      <c r="B5" s="122" t="s">
        <v>6</v>
      </c>
      <c r="C5" s="123" t="str">
        <f>'功能测试评分标准 '!C47</f>
        <v>Excuted</v>
      </c>
      <c r="D5" s="123" t="str">
        <f>'功能测试评分标准 '!C48</f>
        <v>Excuted</v>
      </c>
      <c r="E5" s="124" t="str">
        <f>'功能测试评分标准 '!C49</f>
        <v>N/A</v>
      </c>
      <c r="F5" s="157">
        <f>'功能测试评分标准 '!F47</f>
        <v>59.5</v>
      </c>
      <c r="G5" s="159" t="str">
        <f>LOOKUP(F5,{0,60,65,70,75,80,85,90,95,100},{"D","C-","C","C+","B-","B","B+","A-","A"})</f>
        <v>D</v>
      </c>
    </row>
    <row r="6" spans="2:7" ht="48.75" customHeight="1">
      <c r="B6" s="49" t="s">
        <v>7</v>
      </c>
      <c r="C6" s="125">
        <f>'功能测试评分标准 '!E47</f>
        <v>70</v>
      </c>
      <c r="D6" s="125">
        <f>(IF(D5="N/A","N/A",'功能测试评分标准 '!E48))</f>
        <v>0</v>
      </c>
      <c r="E6" s="126" t="str">
        <f>(IF(E5="N/A","N/A",'功能测试评分标准 '!E49))</f>
        <v>N/A</v>
      </c>
      <c r="F6" s="158"/>
      <c r="G6" s="160"/>
    </row>
    <row r="7" spans="2:7">
      <c r="B7" s="154" t="s">
        <v>8</v>
      </c>
      <c r="C7" s="155"/>
      <c r="D7" s="155"/>
      <c r="E7" s="155"/>
      <c r="F7" s="155"/>
      <c r="G7" s="156"/>
    </row>
    <row r="8" spans="2:7">
      <c r="B8" s="145" t="s">
        <v>207</v>
      </c>
      <c r="C8" s="146"/>
      <c r="D8" s="147"/>
      <c r="E8" s="147"/>
      <c r="F8" s="147"/>
      <c r="G8" s="148"/>
    </row>
    <row r="9" spans="2:7">
      <c r="B9" s="145"/>
      <c r="C9" s="146"/>
      <c r="D9" s="147"/>
      <c r="E9" s="147"/>
      <c r="F9" s="147"/>
      <c r="G9" s="148"/>
    </row>
    <row r="10" spans="2:7" ht="172.5" customHeight="1">
      <c r="B10" s="145"/>
      <c r="C10" s="146"/>
      <c r="D10" s="147"/>
      <c r="E10" s="147"/>
      <c r="F10" s="147"/>
      <c r="G10" s="148"/>
    </row>
    <row r="11" spans="2:7">
      <c r="B11" s="145" t="s">
        <v>208</v>
      </c>
      <c r="C11" s="146"/>
      <c r="D11" s="147"/>
      <c r="E11" s="147"/>
      <c r="F11" s="147"/>
      <c r="G11" s="148"/>
    </row>
    <row r="12" spans="2:7">
      <c r="B12" s="145"/>
      <c r="C12" s="146"/>
      <c r="D12" s="147"/>
      <c r="E12" s="147"/>
      <c r="F12" s="147"/>
      <c r="G12" s="148"/>
    </row>
    <row r="13" spans="2:7" ht="106.5" customHeight="1">
      <c r="B13" s="145"/>
      <c r="C13" s="146"/>
      <c r="D13" s="147"/>
      <c r="E13" s="147"/>
      <c r="F13" s="147"/>
      <c r="G13" s="148"/>
    </row>
    <row r="14" spans="2:7">
      <c r="B14" s="145" t="s">
        <v>206</v>
      </c>
      <c r="C14" s="146"/>
      <c r="D14" s="147"/>
      <c r="E14" s="147"/>
      <c r="F14" s="147"/>
      <c r="G14" s="148"/>
    </row>
    <row r="15" spans="2:7">
      <c r="B15" s="145"/>
      <c r="C15" s="146"/>
      <c r="D15" s="147"/>
      <c r="E15" s="147"/>
      <c r="F15" s="147"/>
      <c r="G15" s="148"/>
    </row>
    <row r="16" spans="2:7" ht="42" customHeight="1">
      <c r="B16" s="149"/>
      <c r="C16" s="150"/>
      <c r="D16" s="151"/>
      <c r="E16" s="151"/>
      <c r="F16" s="151"/>
      <c r="G16" s="152"/>
    </row>
  </sheetData>
  <mergeCells count="7">
    <mergeCell ref="B14:G16"/>
    <mergeCell ref="B8:G10"/>
    <mergeCell ref="B1:G1"/>
    <mergeCell ref="B7:G7"/>
    <mergeCell ref="F5:F6"/>
    <mergeCell ref="G5:G6"/>
    <mergeCell ref="B11:G13"/>
  </mergeCells>
  <phoneticPr fontId="54" type="noConversion"/>
  <pageMargins left="0.70833333333333304" right="0.70833333333333304" top="0.74791666666666701" bottom="0.74791666666666701" header="0.31458333333333299" footer="0.31458333333333299"/>
  <pageSetup paperSize="9" orientation="portrait" r:id="rId1"/>
  <headerFooter>
    <oddFooter>&amp;LVer1.0.0-0.0.0&amp;R第&amp;P页/共&amp;N页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J21" sqref="J21"/>
    </sheetView>
  </sheetViews>
  <sheetFormatPr defaultColWidth="9" defaultRowHeight="13.5"/>
  <cols>
    <col min="2" max="2" width="16.125" customWidth="1"/>
    <col min="3" max="3" width="10.75" customWidth="1"/>
    <col min="4" max="4" width="16.125" customWidth="1"/>
    <col min="5" max="5" width="20.125" customWidth="1"/>
    <col min="6" max="6" width="16.125" customWidth="1"/>
    <col min="7" max="7" width="11.75" customWidth="1"/>
  </cols>
  <sheetData>
    <row r="2" spans="2:13">
      <c r="B2" s="183" t="s">
        <v>9</v>
      </c>
      <c r="C2" s="183"/>
      <c r="D2" s="183"/>
      <c r="E2" s="183"/>
      <c r="F2" s="183"/>
      <c r="G2" s="183"/>
      <c r="H2" s="103"/>
      <c r="I2" s="103"/>
      <c r="J2" s="103"/>
      <c r="K2" s="103"/>
      <c r="L2" s="103"/>
      <c r="M2" s="103"/>
    </row>
    <row r="3" spans="2:13">
      <c r="F3" s="104" t="s">
        <v>10</v>
      </c>
    </row>
    <row r="4" spans="2:13" ht="14.25" customHeight="1">
      <c r="B4" s="105" t="s">
        <v>11</v>
      </c>
      <c r="C4" s="175" t="s">
        <v>174</v>
      </c>
      <c r="D4" s="177"/>
      <c r="E4" s="105" t="s">
        <v>12</v>
      </c>
      <c r="F4" s="175" t="s">
        <v>175</v>
      </c>
      <c r="G4" s="177"/>
    </row>
    <row r="5" spans="2:13" ht="14.25" customHeight="1">
      <c r="B5" s="106" t="s">
        <v>13</v>
      </c>
      <c r="C5" s="175" t="s">
        <v>178</v>
      </c>
      <c r="D5" s="177"/>
      <c r="E5" s="105" t="s">
        <v>14</v>
      </c>
      <c r="F5" s="175" t="s">
        <v>179</v>
      </c>
      <c r="G5" s="177"/>
    </row>
    <row r="6" spans="2:13" ht="14.25" customHeight="1">
      <c r="B6" s="105" t="s">
        <v>15</v>
      </c>
      <c r="C6" s="175" t="s">
        <v>180</v>
      </c>
      <c r="D6" s="176"/>
      <c r="E6" s="177"/>
      <c r="F6" s="178" t="s">
        <v>16</v>
      </c>
      <c r="G6" s="178"/>
    </row>
    <row r="7" spans="2:13" ht="14.25" customHeight="1">
      <c r="B7" s="105" t="s">
        <v>184</v>
      </c>
      <c r="C7" s="175" t="s">
        <v>183</v>
      </c>
      <c r="D7" s="176"/>
      <c r="E7" s="177"/>
      <c r="F7" s="179" t="str">
        <f>LOOKUP('功能测试评分标准 '!E43,{0,60,65,70,75,80,85,90,95,100},{"D","C-","C","C+","B-","B","B+","A-","A"})</f>
        <v>C+</v>
      </c>
      <c r="G7" s="180"/>
    </row>
    <row r="8" spans="2:13">
      <c r="B8" s="105" t="s">
        <v>17</v>
      </c>
      <c r="C8" s="105">
        <v>25</v>
      </c>
      <c r="D8" s="105" t="s">
        <v>18</v>
      </c>
      <c r="E8" s="105">
        <v>71</v>
      </c>
      <c r="F8" s="179"/>
      <c r="G8" s="180"/>
    </row>
    <row r="9" spans="2:13">
      <c r="B9" s="107" t="s">
        <v>19</v>
      </c>
      <c r="C9" s="105">
        <v>28</v>
      </c>
      <c r="D9" s="105" t="s">
        <v>20</v>
      </c>
      <c r="E9" s="105">
        <v>74</v>
      </c>
      <c r="F9" s="179"/>
      <c r="G9" s="180"/>
    </row>
    <row r="10" spans="2:13" ht="15.75" customHeight="1">
      <c r="B10" s="108" t="s">
        <v>21</v>
      </c>
      <c r="C10" s="109">
        <f>(C9-C8)/C8</f>
        <v>0.12</v>
      </c>
      <c r="D10" s="105" t="s">
        <v>22</v>
      </c>
      <c r="E10" s="109">
        <f>(E9-E8)/E8</f>
        <v>4.2253521126760563E-2</v>
      </c>
      <c r="F10" s="181"/>
      <c r="G10" s="182"/>
    </row>
    <row r="11" spans="2:13">
      <c r="B11" s="51" t="s">
        <v>23</v>
      </c>
      <c r="C11" s="110">
        <v>844</v>
      </c>
      <c r="D11" s="107" t="s">
        <v>24</v>
      </c>
      <c r="E11" s="105">
        <v>844</v>
      </c>
      <c r="F11" s="107" t="s">
        <v>25</v>
      </c>
      <c r="G11" s="111">
        <f>E11/C11</f>
        <v>1</v>
      </c>
    </row>
    <row r="12" spans="2:13">
      <c r="B12" s="51" t="s">
        <v>26</v>
      </c>
      <c r="C12" s="110">
        <v>0</v>
      </c>
      <c r="D12" s="107" t="s">
        <v>27</v>
      </c>
      <c r="E12" s="105">
        <v>1246</v>
      </c>
      <c r="F12" s="107" t="s">
        <v>28</v>
      </c>
      <c r="G12" s="111">
        <f>E12/C11</f>
        <v>1.4763033175355451</v>
      </c>
    </row>
    <row r="13" spans="2:13">
      <c r="B13" s="144" t="s">
        <v>222</v>
      </c>
      <c r="C13" s="171" t="s">
        <v>29</v>
      </c>
      <c r="D13" s="172"/>
      <c r="E13" s="144" t="s">
        <v>223</v>
      </c>
      <c r="F13" s="171" t="s">
        <v>29</v>
      </c>
      <c r="G13" s="172"/>
    </row>
    <row r="14" spans="2:13">
      <c r="B14" s="51" t="s">
        <v>224</v>
      </c>
      <c r="C14" s="171" t="s">
        <v>29</v>
      </c>
      <c r="D14" s="172"/>
      <c r="E14" s="51" t="s">
        <v>225</v>
      </c>
      <c r="F14" s="173" t="s">
        <v>29</v>
      </c>
      <c r="G14" s="174"/>
    </row>
    <row r="15" spans="2:13">
      <c r="B15" s="144" t="s">
        <v>226</v>
      </c>
      <c r="C15" s="171" t="s">
        <v>29</v>
      </c>
      <c r="D15" s="172"/>
      <c r="E15" s="144" t="s">
        <v>227</v>
      </c>
      <c r="F15" s="171" t="s">
        <v>29</v>
      </c>
      <c r="G15" s="172"/>
    </row>
    <row r="16" spans="2:13">
      <c r="B16" s="144" t="s">
        <v>228</v>
      </c>
      <c r="C16" s="171" t="s">
        <v>29</v>
      </c>
      <c r="D16" s="172"/>
      <c r="E16" s="144" t="s">
        <v>229</v>
      </c>
      <c r="F16" s="173" t="s">
        <v>29</v>
      </c>
      <c r="G16" s="174"/>
    </row>
    <row r="17" spans="2:7" ht="13.5" customHeight="1">
      <c r="B17" s="161" t="s">
        <v>182</v>
      </c>
      <c r="C17" s="162"/>
      <c r="D17" s="162"/>
      <c r="E17" s="162"/>
      <c r="F17" s="162"/>
      <c r="G17" s="163"/>
    </row>
    <row r="18" spans="2:7">
      <c r="B18" s="164"/>
      <c r="C18" s="165"/>
      <c r="D18" s="165"/>
      <c r="E18" s="165"/>
      <c r="F18" s="165"/>
      <c r="G18" s="166"/>
    </row>
    <row r="19" spans="2:7" ht="30" customHeight="1">
      <c r="B19" s="167"/>
      <c r="C19" s="168"/>
      <c r="D19" s="168"/>
      <c r="E19" s="168"/>
      <c r="F19" s="168"/>
      <c r="G19" s="169"/>
    </row>
    <row r="20" spans="2:7">
      <c r="B20" s="147" t="s">
        <v>181</v>
      </c>
      <c r="C20" s="170"/>
      <c r="D20" s="170"/>
      <c r="E20" s="170"/>
      <c r="F20" s="170"/>
      <c r="G20" s="170"/>
    </row>
    <row r="21" spans="2:7">
      <c r="B21" s="170"/>
      <c r="C21" s="170"/>
      <c r="D21" s="170"/>
      <c r="E21" s="170"/>
      <c r="F21" s="170"/>
      <c r="G21" s="170"/>
    </row>
    <row r="22" spans="2:7">
      <c r="B22" s="170"/>
      <c r="C22" s="170"/>
      <c r="D22" s="170"/>
      <c r="E22" s="170"/>
      <c r="F22" s="170"/>
      <c r="G22" s="170"/>
    </row>
    <row r="23" spans="2:7">
      <c r="B23" s="170"/>
      <c r="C23" s="170"/>
      <c r="D23" s="170"/>
      <c r="E23" s="170"/>
      <c r="F23" s="170"/>
      <c r="G23" s="170"/>
    </row>
    <row r="24" spans="2:7">
      <c r="B24" s="170"/>
      <c r="C24" s="170"/>
      <c r="D24" s="170"/>
      <c r="E24" s="170"/>
      <c r="F24" s="170"/>
      <c r="G24" s="170"/>
    </row>
    <row r="25" spans="2:7">
      <c r="B25" s="170"/>
      <c r="C25" s="170"/>
      <c r="D25" s="170"/>
      <c r="E25" s="170"/>
      <c r="F25" s="170"/>
      <c r="G25" s="170"/>
    </row>
    <row r="26" spans="2:7">
      <c r="B26" s="170"/>
      <c r="C26" s="170"/>
      <c r="D26" s="170"/>
      <c r="E26" s="170"/>
      <c r="F26" s="170"/>
      <c r="G26" s="170"/>
    </row>
    <row r="27" spans="2:7" ht="10.5" customHeight="1">
      <c r="B27" s="170"/>
      <c r="C27" s="170"/>
      <c r="D27" s="170"/>
      <c r="E27" s="170"/>
      <c r="F27" s="170"/>
      <c r="G27" s="170"/>
    </row>
    <row r="28" spans="2:7">
      <c r="B28" s="112"/>
      <c r="C28" s="112"/>
      <c r="D28" s="112"/>
      <c r="E28" s="112"/>
      <c r="F28" s="112"/>
      <c r="G28" s="112"/>
    </row>
    <row r="29" spans="2:7">
      <c r="B29" s="113"/>
      <c r="C29" s="112"/>
      <c r="D29" s="114"/>
      <c r="E29" s="114"/>
      <c r="F29" s="114"/>
      <c r="G29" s="114"/>
    </row>
    <row r="30" spans="2:7">
      <c r="B30" s="113"/>
      <c r="C30" s="115"/>
      <c r="D30" s="114"/>
      <c r="E30" s="114"/>
      <c r="F30" s="114"/>
      <c r="G30" s="114"/>
    </row>
    <row r="31" spans="2:7">
      <c r="B31" s="113"/>
      <c r="C31" s="115"/>
      <c r="D31" s="114"/>
      <c r="E31" s="114"/>
      <c r="F31" s="114"/>
      <c r="G31" s="114"/>
    </row>
    <row r="32" spans="2:7">
      <c r="B32" s="112"/>
      <c r="C32" s="115"/>
      <c r="D32" s="112"/>
      <c r="E32" s="112"/>
      <c r="F32" s="112"/>
      <c r="G32" s="112"/>
    </row>
  </sheetData>
  <mergeCells count="19">
    <mergeCell ref="B2:G2"/>
    <mergeCell ref="C4:D4"/>
    <mergeCell ref="F4:G4"/>
    <mergeCell ref="C5:D5"/>
    <mergeCell ref="F5:G5"/>
    <mergeCell ref="C6:E6"/>
    <mergeCell ref="F6:G6"/>
    <mergeCell ref="C7:E7"/>
    <mergeCell ref="C13:D13"/>
    <mergeCell ref="F13:G13"/>
    <mergeCell ref="F7:G10"/>
    <mergeCell ref="B17:G19"/>
    <mergeCell ref="B20:G27"/>
    <mergeCell ref="C14:D14"/>
    <mergeCell ref="F14:G14"/>
    <mergeCell ref="C15:D15"/>
    <mergeCell ref="F15:G15"/>
    <mergeCell ref="C16:D16"/>
    <mergeCell ref="F16:G16"/>
  </mergeCells>
  <phoneticPr fontId="54" type="noConversion"/>
  <dataValidations count="1">
    <dataValidation type="list" allowBlank="1" showInputMessage="1" showErrorMessage="1" sqref="F13:G16 C13:D16">
      <formula1>"OK,NG"</formula1>
    </dataValidation>
  </dataValidations>
  <pageMargins left="0.70833333333333304" right="0.70833333333333304" top="0.74791666666666701" bottom="0.74791666666666701" header="0.31458333333333299" footer="0.31458333333333299"/>
  <pageSetup paperSize="9" orientation="portrait"/>
  <headerFooter>
    <oddHeader>&amp;L归属部门：产品设计管理部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4"/>
  <sheetViews>
    <sheetView workbookViewId="0">
      <selection activeCell="J36" sqref="J36"/>
    </sheetView>
  </sheetViews>
  <sheetFormatPr defaultColWidth="9" defaultRowHeight="13.5"/>
  <cols>
    <col min="2" max="3" width="9" customWidth="1"/>
    <col min="4" max="4" width="11.125" customWidth="1"/>
    <col min="5" max="5" width="14.375" customWidth="1"/>
    <col min="6" max="6" width="10.375" customWidth="1"/>
    <col min="7" max="7" width="11.625" customWidth="1"/>
    <col min="8" max="8" width="16" customWidth="1"/>
    <col min="9" max="9" width="17.25" customWidth="1"/>
    <col min="10" max="10" width="11.125" customWidth="1"/>
    <col min="11" max="11" width="15.5" customWidth="1"/>
    <col min="12" max="12" width="12.625" customWidth="1"/>
    <col min="13" max="13" width="10.25" customWidth="1"/>
  </cols>
  <sheetData>
    <row r="2" spans="2:16">
      <c r="B2" s="183" t="s">
        <v>31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</row>
    <row r="3" spans="2:16">
      <c r="G3" s="63"/>
      <c r="J3" s="93"/>
      <c r="K3" s="93"/>
      <c r="L3" s="93"/>
      <c r="M3" s="93"/>
      <c r="N3" s="93" t="s">
        <v>10</v>
      </c>
      <c r="O3" s="93"/>
    </row>
    <row r="4" spans="2:16" ht="14.25" customHeight="1">
      <c r="B4" s="194" t="s">
        <v>32</v>
      </c>
      <c r="C4" s="194"/>
      <c r="D4" s="194"/>
      <c r="E4" s="64"/>
      <c r="F4" s="64"/>
      <c r="G4" s="64"/>
      <c r="H4" s="64"/>
      <c r="I4" s="94"/>
      <c r="J4" s="95"/>
      <c r="K4" s="95"/>
      <c r="L4" s="96"/>
      <c r="M4" s="96"/>
      <c r="N4" s="96"/>
      <c r="O4" s="96"/>
    </row>
    <row r="5" spans="2:16" ht="14.25" customHeight="1">
      <c r="B5" s="190" t="s">
        <v>33</v>
      </c>
      <c r="C5" s="190"/>
      <c r="D5" s="191"/>
      <c r="E5" s="67">
        <v>319884</v>
      </c>
      <c r="F5" s="195" t="s">
        <v>34</v>
      </c>
      <c r="G5" s="196"/>
      <c r="H5" s="68">
        <f>E6/(E5/1000)</f>
        <v>1.006614897900489</v>
      </c>
      <c r="J5" s="97"/>
      <c r="K5" s="98"/>
      <c r="L5" s="99"/>
      <c r="M5" s="100"/>
      <c r="N5" s="100"/>
    </row>
    <row r="6" spans="2:16" ht="14.25" customHeight="1">
      <c r="B6" s="190" t="s">
        <v>35</v>
      </c>
      <c r="C6" s="190"/>
      <c r="D6" s="191"/>
      <c r="E6" s="69">
        <f>I30</f>
        <v>322</v>
      </c>
      <c r="F6" s="190" t="s">
        <v>36</v>
      </c>
      <c r="G6" s="191"/>
      <c r="H6" s="69">
        <f>H30</f>
        <v>320</v>
      </c>
      <c r="K6" s="100"/>
      <c r="L6" s="100"/>
      <c r="M6" s="100"/>
      <c r="N6" s="100"/>
    </row>
    <row r="7" spans="2:16" ht="14.25" customHeight="1">
      <c r="B7" s="186" t="s">
        <v>37</v>
      </c>
      <c r="C7" s="186"/>
      <c r="D7" s="187"/>
      <c r="E7" s="69">
        <f>C15+D15</f>
        <v>86</v>
      </c>
      <c r="F7" s="190" t="s">
        <v>38</v>
      </c>
      <c r="G7" s="191"/>
      <c r="H7" s="69">
        <f>I30-H30</f>
        <v>2</v>
      </c>
      <c r="K7" s="100"/>
      <c r="L7" s="100"/>
      <c r="M7" s="100"/>
      <c r="N7" s="100"/>
    </row>
    <row r="8" spans="2:16" ht="14.25" customHeight="1">
      <c r="B8" s="186" t="s">
        <v>39</v>
      </c>
      <c r="C8" s="186"/>
      <c r="D8" s="187"/>
      <c r="E8" s="70">
        <f>E7/E6</f>
        <v>0.26708074534161491</v>
      </c>
      <c r="F8" s="192" t="s">
        <v>40</v>
      </c>
      <c r="G8" s="193"/>
      <c r="H8" s="71">
        <f>H7/E6</f>
        <v>6.2111801242236021E-3</v>
      </c>
      <c r="K8" s="100"/>
      <c r="M8" s="100"/>
      <c r="N8" s="100"/>
    </row>
    <row r="9" spans="2:16" ht="14.25" customHeight="1">
      <c r="B9" s="190" t="s">
        <v>41</v>
      </c>
      <c r="C9" s="190"/>
      <c r="D9" s="191"/>
      <c r="E9" s="69">
        <f>H52</f>
        <v>88</v>
      </c>
      <c r="F9" s="186" t="s">
        <v>42</v>
      </c>
      <c r="G9" s="187"/>
      <c r="H9" s="69">
        <f>功能测试总结!C11</f>
        <v>844</v>
      </c>
      <c r="K9" s="100"/>
      <c r="L9" s="100"/>
      <c r="M9" s="100"/>
      <c r="N9" s="100"/>
    </row>
    <row r="10" spans="2:16" ht="14.25" customHeight="1">
      <c r="B10" s="65" t="s">
        <v>43</v>
      </c>
      <c r="C10" s="65"/>
      <c r="D10" s="66"/>
      <c r="E10" s="69">
        <f>D52</f>
        <v>9</v>
      </c>
      <c r="F10" s="184" t="s">
        <v>44</v>
      </c>
      <c r="G10" s="185"/>
      <c r="H10" s="72">
        <f>I50</f>
        <v>0.96015936254980083</v>
      </c>
      <c r="K10" s="100"/>
      <c r="L10" s="100"/>
      <c r="M10" s="100"/>
      <c r="N10" s="100"/>
    </row>
    <row r="11" spans="2:16" ht="14.25" customHeight="1">
      <c r="B11" s="65" t="s">
        <v>45</v>
      </c>
      <c r="C11" s="65"/>
      <c r="D11" s="66"/>
      <c r="E11" s="71">
        <f>1-E10/E9</f>
        <v>0.89772727272727271</v>
      </c>
      <c r="F11" s="186" t="s">
        <v>46</v>
      </c>
      <c r="G11" s="187"/>
      <c r="H11" s="73">
        <f>H9/E6</f>
        <v>2.6211180124223601</v>
      </c>
      <c r="K11" s="100"/>
      <c r="L11" s="100"/>
      <c r="M11" s="100"/>
      <c r="N11" s="100"/>
    </row>
    <row r="12" spans="2:16" ht="14.25" customHeight="1">
      <c r="B12" s="188" t="s">
        <v>47</v>
      </c>
      <c r="C12" s="188"/>
      <c r="D12" s="189"/>
      <c r="E12" s="74">
        <v>0</v>
      </c>
      <c r="F12" s="188" t="s">
        <v>48</v>
      </c>
      <c r="G12" s="189"/>
      <c r="H12" s="74">
        <v>0</v>
      </c>
      <c r="K12" s="100"/>
      <c r="L12" s="100"/>
      <c r="M12" s="100"/>
      <c r="N12" s="100"/>
    </row>
    <row r="13" spans="2:16" ht="14.25" customHeight="1">
      <c r="B13" s="75"/>
      <c r="C13" s="75"/>
      <c r="G13" s="75"/>
      <c r="H13" s="75"/>
      <c r="I13" s="75"/>
      <c r="J13" s="75"/>
      <c r="K13" s="100"/>
      <c r="L13" s="100"/>
      <c r="M13" s="100"/>
      <c r="N13" s="100"/>
    </row>
    <row r="14" spans="2:16">
      <c r="B14" s="76" t="s">
        <v>49</v>
      </c>
      <c r="C14" s="77" t="s">
        <v>50</v>
      </c>
      <c r="D14" s="77" t="s">
        <v>51</v>
      </c>
      <c r="E14" s="77" t="s">
        <v>52</v>
      </c>
      <c r="F14" s="77" t="s">
        <v>53</v>
      </c>
      <c r="G14" s="77" t="s">
        <v>54</v>
      </c>
      <c r="I14" s="75"/>
      <c r="J14" s="75"/>
      <c r="K14" s="100"/>
      <c r="L14" s="100"/>
      <c r="M14" s="100"/>
      <c r="N14" s="100"/>
    </row>
    <row r="15" spans="2:16">
      <c r="B15" s="78" t="s">
        <v>55</v>
      </c>
      <c r="C15" s="79">
        <v>7</v>
      </c>
      <c r="D15" s="79">
        <v>79</v>
      </c>
      <c r="E15" s="79">
        <v>195</v>
      </c>
      <c r="F15" s="79">
        <v>41</v>
      </c>
      <c r="G15" s="80">
        <f>SUM(C15:F15)</f>
        <v>322</v>
      </c>
      <c r="I15" s="75"/>
      <c r="J15" s="75"/>
      <c r="K15" s="100"/>
      <c r="L15" s="100"/>
      <c r="M15" s="100"/>
      <c r="N15" s="100"/>
    </row>
    <row r="16" spans="2:16">
      <c r="B16" s="81" t="s">
        <v>56</v>
      </c>
      <c r="C16" s="82">
        <f>C15/G15</f>
        <v>2.1739130434782608E-2</v>
      </c>
      <c r="D16" s="82">
        <f>D15/G15</f>
        <v>0.24534161490683229</v>
      </c>
      <c r="E16" s="82">
        <f>E15/G15</f>
        <v>0.60559006211180122</v>
      </c>
      <c r="F16" s="82">
        <f>F15/G15</f>
        <v>0.12732919254658384</v>
      </c>
      <c r="G16" s="83"/>
      <c r="I16" s="75"/>
      <c r="J16" s="75"/>
      <c r="K16" s="100"/>
      <c r="L16" s="100"/>
      <c r="M16" s="100"/>
      <c r="N16" s="100"/>
    </row>
    <row r="17" spans="2:15">
      <c r="B17" s="84"/>
      <c r="C17" s="84"/>
      <c r="D17" s="85"/>
      <c r="E17" s="85"/>
      <c r="F17" s="84"/>
      <c r="G17" s="84"/>
      <c r="H17" s="84"/>
      <c r="I17" s="84"/>
      <c r="J17" s="75"/>
      <c r="K17" s="75"/>
      <c r="L17" s="100"/>
      <c r="M17" s="100"/>
      <c r="N17" s="100"/>
      <c r="O17" s="100"/>
    </row>
    <row r="18" spans="2:15">
      <c r="B18" s="84"/>
      <c r="C18" s="84"/>
      <c r="D18" s="85"/>
      <c r="E18" s="85"/>
      <c r="F18" s="84"/>
      <c r="G18" s="84"/>
      <c r="H18" s="84"/>
      <c r="I18" s="84"/>
      <c r="J18" s="75"/>
      <c r="K18" s="75"/>
      <c r="L18" s="100"/>
      <c r="M18" s="100"/>
      <c r="N18" s="100"/>
      <c r="O18" s="100"/>
    </row>
    <row r="19" spans="2:15">
      <c r="B19" s="84"/>
      <c r="C19" s="84"/>
      <c r="D19" s="85"/>
      <c r="E19" s="85"/>
      <c r="F19" s="84"/>
      <c r="G19" s="84"/>
      <c r="H19" s="84"/>
      <c r="I19" s="84"/>
      <c r="J19" s="75"/>
      <c r="K19" s="75"/>
      <c r="L19" s="100"/>
      <c r="M19" s="100"/>
      <c r="N19" s="100"/>
      <c r="O19" s="100"/>
    </row>
    <row r="20" spans="2:15">
      <c r="B20" s="84"/>
      <c r="C20" s="84"/>
      <c r="D20" s="85"/>
      <c r="E20" s="85"/>
      <c r="F20" s="84"/>
      <c r="G20" s="84"/>
      <c r="H20" s="84"/>
      <c r="I20" s="84"/>
      <c r="J20" s="75"/>
      <c r="K20" s="75"/>
      <c r="L20" s="100"/>
      <c r="M20" s="100"/>
      <c r="N20" s="100"/>
      <c r="O20" s="100"/>
    </row>
    <row r="21" spans="2:15">
      <c r="B21" s="84"/>
      <c r="C21" s="84"/>
      <c r="D21" s="85"/>
      <c r="E21" s="85"/>
      <c r="F21" s="84"/>
      <c r="G21" s="84"/>
      <c r="H21" s="84"/>
      <c r="I21" s="84"/>
      <c r="J21" s="75"/>
      <c r="K21" s="75"/>
      <c r="L21" s="100"/>
      <c r="M21" s="100"/>
      <c r="N21" s="100"/>
      <c r="O21" s="100"/>
    </row>
    <row r="22" spans="2:15">
      <c r="B22" s="84"/>
      <c r="C22" s="84"/>
      <c r="D22" s="85"/>
      <c r="E22" s="85"/>
      <c r="F22" s="84"/>
      <c r="G22" s="84"/>
      <c r="H22" s="84"/>
      <c r="I22" s="84"/>
      <c r="J22" s="75"/>
      <c r="K22" s="75"/>
      <c r="L22" s="100"/>
      <c r="M22" s="100"/>
      <c r="N22" s="100"/>
      <c r="O22" s="100"/>
    </row>
    <row r="23" spans="2:15">
      <c r="B23" s="84"/>
      <c r="C23" s="84"/>
      <c r="D23" s="85"/>
      <c r="E23" s="85"/>
      <c r="F23" s="84"/>
      <c r="G23" s="84"/>
      <c r="H23" s="84"/>
      <c r="I23" s="84"/>
      <c r="J23" s="75"/>
      <c r="K23" s="75"/>
      <c r="L23" s="100"/>
      <c r="M23" s="100"/>
      <c r="N23" s="100"/>
      <c r="O23" s="100"/>
    </row>
    <row r="24" spans="2:15">
      <c r="B24" s="84"/>
      <c r="C24" s="84"/>
      <c r="D24" s="85"/>
      <c r="E24" s="85"/>
      <c r="F24" s="84"/>
      <c r="G24" s="84"/>
      <c r="H24" s="84"/>
      <c r="I24" s="84"/>
      <c r="J24" s="75"/>
      <c r="K24" s="75"/>
      <c r="L24" s="100"/>
      <c r="M24" s="100"/>
      <c r="N24" s="100"/>
      <c r="O24" s="100"/>
    </row>
    <row r="25" spans="2:15">
      <c r="B25" s="84"/>
      <c r="C25" s="84"/>
      <c r="D25" s="85"/>
      <c r="E25" s="85"/>
      <c r="F25" s="84"/>
      <c r="G25" s="84"/>
      <c r="H25" s="84"/>
      <c r="I25" s="84"/>
      <c r="J25" s="75"/>
      <c r="K25" s="75"/>
      <c r="L25" s="100"/>
      <c r="M25" s="100"/>
      <c r="N25" s="100"/>
      <c r="O25" s="100"/>
    </row>
    <row r="26" spans="2:15">
      <c r="B26" s="84"/>
      <c r="C26" s="84"/>
      <c r="D26" s="85"/>
      <c r="E26" s="85"/>
      <c r="F26" s="84"/>
      <c r="G26" s="84"/>
      <c r="H26" s="84"/>
      <c r="I26" s="84"/>
      <c r="J26" s="75"/>
      <c r="K26" s="75"/>
      <c r="L26" s="100"/>
      <c r="M26" s="100"/>
      <c r="N26" s="100"/>
      <c r="O26" s="100"/>
    </row>
    <row r="27" spans="2:15">
      <c r="B27" s="84"/>
      <c r="C27" s="84"/>
      <c r="D27" s="85"/>
      <c r="E27" s="85"/>
      <c r="F27" s="84"/>
      <c r="G27" s="84"/>
      <c r="H27" s="84"/>
      <c r="I27" s="84"/>
      <c r="J27" s="75"/>
      <c r="K27" s="75"/>
      <c r="L27" s="100"/>
      <c r="M27" s="100"/>
      <c r="N27" s="100"/>
      <c r="O27" s="100"/>
    </row>
    <row r="28" spans="2:15">
      <c r="B28" s="84"/>
      <c r="C28" s="84"/>
      <c r="D28" s="85"/>
      <c r="E28" s="85"/>
      <c r="F28" s="84"/>
      <c r="G28" s="84"/>
      <c r="H28" s="84"/>
      <c r="I28" s="84"/>
      <c r="J28" s="75"/>
      <c r="K28" s="75"/>
      <c r="L28" s="100"/>
      <c r="M28" s="100"/>
      <c r="N28" s="100"/>
      <c r="O28" s="100"/>
    </row>
    <row r="29" spans="2:15">
      <c r="B29" s="76" t="s">
        <v>57</v>
      </c>
      <c r="C29" s="86" t="s">
        <v>58</v>
      </c>
      <c r="D29" s="86" t="s">
        <v>59</v>
      </c>
      <c r="E29" s="86" t="s">
        <v>60</v>
      </c>
      <c r="F29" s="86" t="s">
        <v>61</v>
      </c>
      <c r="G29" s="86" t="s">
        <v>62</v>
      </c>
      <c r="H29" s="86" t="s">
        <v>63</v>
      </c>
      <c r="I29" s="77" t="s">
        <v>54</v>
      </c>
      <c r="J29" s="84"/>
      <c r="K29" s="75"/>
      <c r="L29" s="100"/>
      <c r="M29" s="100"/>
      <c r="N29" s="100"/>
      <c r="O29" s="100"/>
    </row>
    <row r="30" spans="2:15">
      <c r="B30" s="78" t="s">
        <v>55</v>
      </c>
      <c r="C30" s="79">
        <v>0</v>
      </c>
      <c r="D30" s="79">
        <v>0</v>
      </c>
      <c r="E30" s="79">
        <v>0</v>
      </c>
      <c r="F30" s="79">
        <v>0</v>
      </c>
      <c r="G30" s="79">
        <v>2</v>
      </c>
      <c r="H30" s="79">
        <v>320</v>
      </c>
      <c r="I30" s="80">
        <f>SUM(B30:H30)</f>
        <v>322</v>
      </c>
      <c r="J30" s="84"/>
      <c r="K30" s="75"/>
      <c r="L30" s="100"/>
      <c r="M30" s="100"/>
      <c r="N30" s="100"/>
      <c r="O30" s="100"/>
    </row>
    <row r="31" spans="2:15">
      <c r="B31" s="81" t="s">
        <v>56</v>
      </c>
      <c r="C31" s="87">
        <f>C30/I30</f>
        <v>0</v>
      </c>
      <c r="D31" s="87">
        <f>D30/I30</f>
        <v>0</v>
      </c>
      <c r="E31" s="87">
        <f>E30/I30</f>
        <v>0</v>
      </c>
      <c r="F31" s="87">
        <f>F30/I30</f>
        <v>0</v>
      </c>
      <c r="G31" s="87">
        <f>G30/I30</f>
        <v>6.2111801242236021E-3</v>
      </c>
      <c r="H31" s="87">
        <f>H30/I30</f>
        <v>0.99378881987577639</v>
      </c>
      <c r="I31" s="83"/>
      <c r="J31" s="84"/>
      <c r="K31" s="75"/>
      <c r="L31" s="100"/>
      <c r="M31" s="100"/>
      <c r="N31" s="100"/>
      <c r="O31" s="100"/>
    </row>
    <row r="32" spans="2:15">
      <c r="B32" s="84"/>
      <c r="C32" s="84"/>
      <c r="D32" s="85"/>
      <c r="E32" s="85"/>
      <c r="F32" s="84"/>
      <c r="G32" s="84"/>
      <c r="H32" s="84"/>
      <c r="I32" s="84"/>
      <c r="J32" s="75"/>
      <c r="K32" s="75"/>
      <c r="L32" s="100"/>
      <c r="M32" s="100"/>
      <c r="N32" s="100"/>
      <c r="O32" s="100"/>
    </row>
    <row r="33" spans="2:15">
      <c r="B33" s="84"/>
      <c r="C33" s="84"/>
      <c r="D33" s="85"/>
      <c r="E33" s="85"/>
      <c r="F33" s="84"/>
      <c r="G33" s="84"/>
      <c r="H33" s="84"/>
      <c r="I33" s="84"/>
      <c r="J33" s="75"/>
      <c r="K33" s="75"/>
      <c r="L33" s="100"/>
      <c r="M33" s="100"/>
      <c r="N33" s="100"/>
      <c r="O33" s="100"/>
    </row>
    <row r="34" spans="2:15">
      <c r="B34" s="84"/>
      <c r="C34" s="84"/>
      <c r="D34" s="85"/>
      <c r="E34" s="85"/>
      <c r="F34" s="84"/>
      <c r="G34" s="84"/>
      <c r="H34" s="84"/>
      <c r="I34" s="84"/>
      <c r="J34" s="75"/>
      <c r="K34" s="75"/>
      <c r="L34" s="100"/>
      <c r="M34" s="100"/>
      <c r="N34" s="100"/>
      <c r="O34" s="100"/>
    </row>
    <row r="35" spans="2:15">
      <c r="B35" s="84"/>
      <c r="C35" s="84"/>
      <c r="D35" s="85"/>
      <c r="E35" s="84"/>
      <c r="F35" s="84"/>
      <c r="G35" s="84"/>
      <c r="H35" s="84"/>
      <c r="I35" s="84"/>
      <c r="J35" s="75"/>
      <c r="K35" s="75"/>
      <c r="L35" s="100"/>
      <c r="M35" s="100"/>
      <c r="N35" s="100"/>
      <c r="O35" s="100"/>
    </row>
    <row r="36" spans="2:15">
      <c r="B36" s="84"/>
      <c r="C36" s="84"/>
      <c r="D36" s="85"/>
      <c r="E36" s="85"/>
      <c r="F36" s="84"/>
      <c r="G36" s="84"/>
      <c r="H36" s="84"/>
      <c r="I36" s="84"/>
      <c r="J36" s="75"/>
      <c r="K36" s="75"/>
      <c r="L36" s="100"/>
      <c r="M36" s="100"/>
      <c r="N36" s="100"/>
      <c r="O36" s="100"/>
    </row>
    <row r="37" spans="2:15">
      <c r="B37" s="84"/>
      <c r="C37" s="84"/>
      <c r="D37" s="85"/>
      <c r="E37" s="85"/>
      <c r="F37" s="84"/>
      <c r="G37" s="84"/>
      <c r="H37" s="84"/>
      <c r="I37" s="84"/>
      <c r="J37" s="75"/>
      <c r="K37" s="75"/>
      <c r="L37" s="100"/>
      <c r="M37" s="100"/>
      <c r="N37" s="100"/>
      <c r="O37" s="100"/>
    </row>
    <row r="38" spans="2:15">
      <c r="B38" s="84"/>
      <c r="C38" s="84"/>
      <c r="D38" s="85"/>
      <c r="E38" s="85"/>
      <c r="F38" s="84"/>
      <c r="G38" s="84"/>
      <c r="H38" s="84"/>
      <c r="I38" s="84"/>
      <c r="J38" s="75"/>
      <c r="K38" s="75"/>
      <c r="L38" s="100"/>
      <c r="M38" s="100"/>
      <c r="N38" s="100"/>
      <c r="O38" s="100"/>
    </row>
    <row r="39" spans="2:15">
      <c r="B39" s="84"/>
      <c r="C39" s="84"/>
      <c r="D39" s="85"/>
      <c r="E39" s="85"/>
      <c r="F39" s="84"/>
      <c r="G39" s="84"/>
      <c r="H39" s="84"/>
      <c r="I39" s="84"/>
      <c r="J39" s="75"/>
      <c r="K39" s="75"/>
      <c r="L39" s="100"/>
      <c r="M39" s="100"/>
      <c r="N39" s="100"/>
      <c r="O39" s="100"/>
    </row>
    <row r="40" spans="2:15">
      <c r="B40" s="84"/>
      <c r="C40" s="84"/>
      <c r="D40" s="85"/>
      <c r="E40" s="85"/>
      <c r="F40" s="84"/>
      <c r="G40" s="84"/>
      <c r="H40" s="84"/>
      <c r="I40" s="84"/>
      <c r="J40" s="75"/>
      <c r="K40" s="75"/>
      <c r="L40" s="100"/>
      <c r="M40" s="100"/>
      <c r="N40" s="100"/>
      <c r="O40" s="100"/>
    </row>
    <row r="41" spans="2:15">
      <c r="B41" s="84"/>
      <c r="C41" s="84"/>
      <c r="D41" s="85"/>
      <c r="E41" s="85"/>
      <c r="F41" s="84"/>
      <c r="G41" s="84"/>
      <c r="H41" s="84"/>
      <c r="I41" s="84"/>
      <c r="J41" s="75"/>
      <c r="K41" s="75"/>
      <c r="L41" s="100"/>
      <c r="M41" s="100"/>
      <c r="N41" s="100"/>
      <c r="O41" s="100"/>
    </row>
    <row r="42" spans="2:15">
      <c r="B42" s="84"/>
      <c r="C42" s="84"/>
      <c r="D42" s="85"/>
      <c r="E42" s="85"/>
      <c r="F42" s="84"/>
      <c r="G42" s="84"/>
      <c r="H42" s="84"/>
      <c r="I42" s="84"/>
      <c r="J42" s="75"/>
      <c r="K42" s="75"/>
      <c r="L42" s="100"/>
      <c r="M42" s="100"/>
      <c r="N42" s="100"/>
      <c r="O42" s="100"/>
    </row>
    <row r="43" spans="2:15">
      <c r="B43" s="84"/>
      <c r="C43" s="84"/>
      <c r="D43" s="85"/>
      <c r="E43" s="85"/>
      <c r="F43" s="84"/>
      <c r="G43" s="84"/>
      <c r="H43" s="84"/>
      <c r="I43" s="84"/>
      <c r="J43" s="75"/>
      <c r="K43" s="75"/>
      <c r="L43" s="100"/>
      <c r="M43" s="100"/>
      <c r="N43" s="100"/>
      <c r="O43" s="100"/>
    </row>
    <row r="44" spans="2:15">
      <c r="B44" s="84"/>
      <c r="C44" s="84"/>
      <c r="D44" s="85"/>
      <c r="E44" s="85"/>
      <c r="F44" s="84"/>
      <c r="G44" s="84"/>
      <c r="H44" s="84"/>
      <c r="I44" s="84"/>
      <c r="J44" s="75"/>
      <c r="K44" s="75"/>
      <c r="L44" s="100"/>
      <c r="M44" s="100"/>
      <c r="N44" s="100"/>
      <c r="O44" s="100"/>
    </row>
    <row r="45" spans="2:15">
      <c r="B45" s="84"/>
      <c r="C45" s="84"/>
      <c r="D45" s="85"/>
      <c r="E45" s="85"/>
      <c r="F45" s="84"/>
      <c r="G45" s="84"/>
      <c r="H45" s="84"/>
      <c r="I45" s="84"/>
      <c r="J45" s="75"/>
      <c r="K45" s="75"/>
      <c r="L45" s="100"/>
      <c r="M45" s="100"/>
      <c r="N45" s="100"/>
      <c r="O45" s="100"/>
    </row>
    <row r="46" spans="2:15">
      <c r="B46" s="77" t="s">
        <v>64</v>
      </c>
      <c r="C46" s="88" t="s">
        <v>65</v>
      </c>
      <c r="D46" s="88" t="s">
        <v>66</v>
      </c>
      <c r="E46" s="88" t="s">
        <v>67</v>
      </c>
      <c r="F46" s="89" t="s">
        <v>68</v>
      </c>
      <c r="G46" s="89" t="s">
        <v>69</v>
      </c>
      <c r="H46" s="90" t="s">
        <v>54</v>
      </c>
      <c r="I46" s="101" t="s">
        <v>70</v>
      </c>
    </row>
    <row r="47" spans="2:15">
      <c r="B47" s="86" t="s">
        <v>167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2">
        <f t="shared" ref="H47:H48" si="0">SUM(C47:G47)</f>
        <v>0</v>
      </c>
      <c r="I47" s="102" t="e">
        <f t="shared" ref="I47" si="1">C47/H47</f>
        <v>#DIV/0!</v>
      </c>
    </row>
    <row r="48" spans="2:15">
      <c r="B48" s="86" t="s">
        <v>71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2">
        <f t="shared" si="0"/>
        <v>0</v>
      </c>
      <c r="I48" s="102" t="e">
        <f t="shared" ref="I48:I54" si="2">C48/H48</f>
        <v>#DIV/0!</v>
      </c>
    </row>
    <row r="49" spans="2:9">
      <c r="B49" s="86" t="s">
        <v>176</v>
      </c>
      <c r="C49" s="91">
        <v>494</v>
      </c>
      <c r="D49" s="91">
        <v>350</v>
      </c>
      <c r="E49" s="91">
        <v>0</v>
      </c>
      <c r="F49" s="91">
        <v>0</v>
      </c>
      <c r="G49" s="91">
        <v>292</v>
      </c>
      <c r="H49" s="92">
        <f>SUM(C49:F49)</f>
        <v>844</v>
      </c>
      <c r="I49" s="102">
        <f t="shared" ref="I49" si="3">C49/H49</f>
        <v>0.58530805687203791</v>
      </c>
    </row>
    <row r="50" spans="2:9">
      <c r="B50" s="86" t="s">
        <v>177</v>
      </c>
      <c r="C50" s="91">
        <v>241</v>
      </c>
      <c r="D50" s="91">
        <v>10</v>
      </c>
      <c r="E50" s="91">
        <v>0</v>
      </c>
      <c r="F50" s="91">
        <v>0</v>
      </c>
      <c r="G50" s="91">
        <v>10</v>
      </c>
      <c r="H50" s="92">
        <f t="shared" ref="H50:H54" si="4">SUM(C50:F50)</f>
        <v>251</v>
      </c>
      <c r="I50" s="102">
        <f>C50/H50</f>
        <v>0.96015936254980083</v>
      </c>
    </row>
    <row r="51" spans="2:9">
      <c r="B51" s="86" t="s">
        <v>72</v>
      </c>
      <c r="C51" s="91">
        <v>52</v>
      </c>
      <c r="D51" s="91">
        <v>11</v>
      </c>
      <c r="E51" s="91">
        <v>0</v>
      </c>
      <c r="F51" s="91">
        <v>0</v>
      </c>
      <c r="G51" s="91">
        <v>11</v>
      </c>
      <c r="H51" s="92">
        <f t="shared" si="4"/>
        <v>63</v>
      </c>
      <c r="I51" s="102">
        <f t="shared" si="2"/>
        <v>0.82539682539682535</v>
      </c>
    </row>
    <row r="52" spans="2:9">
      <c r="B52" s="86" t="s">
        <v>73</v>
      </c>
      <c r="C52" s="91">
        <v>79</v>
      </c>
      <c r="D52" s="91">
        <v>9</v>
      </c>
      <c r="E52" s="91">
        <v>0</v>
      </c>
      <c r="F52" s="91">
        <v>0</v>
      </c>
      <c r="G52" s="91">
        <v>9</v>
      </c>
      <c r="H52" s="92">
        <f t="shared" si="4"/>
        <v>88</v>
      </c>
      <c r="I52" s="102">
        <f t="shared" si="2"/>
        <v>0.89772727272727271</v>
      </c>
    </row>
    <row r="53" spans="2:9">
      <c r="B53" s="86" t="s">
        <v>168</v>
      </c>
      <c r="C53" s="91"/>
      <c r="D53" s="91">
        <v>0</v>
      </c>
      <c r="E53" s="91">
        <v>0</v>
      </c>
      <c r="F53" s="91">
        <v>0</v>
      </c>
      <c r="G53" s="91">
        <v>0</v>
      </c>
      <c r="H53" s="92">
        <f t="shared" si="4"/>
        <v>0</v>
      </c>
      <c r="I53" s="102" t="e">
        <f t="shared" si="2"/>
        <v>#DIV/0!</v>
      </c>
    </row>
    <row r="54" spans="2:9">
      <c r="B54" s="86" t="s">
        <v>74</v>
      </c>
      <c r="C54" s="91">
        <f>SUM(C47:C53)</f>
        <v>866</v>
      </c>
      <c r="D54" s="91">
        <f>SUM(D47:D53)</f>
        <v>380</v>
      </c>
      <c r="E54" s="91">
        <v>0</v>
      </c>
      <c r="F54" s="91">
        <v>0</v>
      </c>
      <c r="G54" s="91">
        <f>SUM(G47:G52)</f>
        <v>322</v>
      </c>
      <c r="H54" s="92">
        <f t="shared" si="4"/>
        <v>1246</v>
      </c>
      <c r="I54" s="102">
        <f t="shared" si="2"/>
        <v>0.695024077046549</v>
      </c>
    </row>
  </sheetData>
  <mergeCells count="16">
    <mergeCell ref="B2:P2"/>
    <mergeCell ref="B4:D4"/>
    <mergeCell ref="B5:D5"/>
    <mergeCell ref="F5:G5"/>
    <mergeCell ref="B6:D6"/>
    <mergeCell ref="F6:G6"/>
    <mergeCell ref="F10:G10"/>
    <mergeCell ref="F11:G11"/>
    <mergeCell ref="B12:D12"/>
    <mergeCell ref="F12:G12"/>
    <mergeCell ref="B7:D7"/>
    <mergeCell ref="F7:G7"/>
    <mergeCell ref="B8:D8"/>
    <mergeCell ref="F8:G8"/>
    <mergeCell ref="B9:D9"/>
    <mergeCell ref="F9:G9"/>
  </mergeCells>
  <phoneticPr fontId="54" type="noConversion"/>
  <pageMargins left="0.69930555555555596" right="0.69930555555555596" top="0.75" bottom="0.75" header="0.3" footer="0.3"/>
  <pageSetup paperSize="9" orientation="portrait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drawing r:id="rId1"/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3" sqref="B3"/>
    </sheetView>
  </sheetViews>
  <sheetFormatPr defaultColWidth="9" defaultRowHeight="12"/>
  <cols>
    <col min="1" max="1" width="11.625" style="58" customWidth="1"/>
    <col min="2" max="2" width="36" style="58" customWidth="1"/>
    <col min="3" max="3" width="7.125" style="58" customWidth="1"/>
    <col min="4" max="6" width="9" style="58"/>
    <col min="7" max="7" width="36" style="58" customWidth="1"/>
    <col min="8" max="8" width="16.25" style="58" customWidth="1"/>
    <col min="9" max="10" width="12.75" style="58" customWidth="1"/>
    <col min="11" max="11" width="20.75" style="58" customWidth="1"/>
    <col min="12" max="12" width="27" style="58" customWidth="1"/>
    <col min="13" max="13" width="21" style="58" customWidth="1"/>
    <col min="14" max="16384" width="9" style="58"/>
  </cols>
  <sheetData>
    <row r="1" spans="1:13" ht="15">
      <c r="A1" s="59" t="s">
        <v>75</v>
      </c>
      <c r="B1" s="59" t="s">
        <v>76</v>
      </c>
      <c r="C1" s="60" t="s">
        <v>77</v>
      </c>
      <c r="D1" s="60" t="s">
        <v>57</v>
      </c>
      <c r="E1" s="59" t="s">
        <v>171</v>
      </c>
      <c r="F1" s="59" t="s">
        <v>172</v>
      </c>
      <c r="G1" s="59" t="s">
        <v>78</v>
      </c>
      <c r="H1" s="59" t="s">
        <v>79</v>
      </c>
      <c r="I1" s="59" t="s">
        <v>82</v>
      </c>
      <c r="J1" s="59" t="s">
        <v>170</v>
      </c>
      <c r="K1" s="131" t="s">
        <v>80</v>
      </c>
      <c r="L1" s="134" t="s">
        <v>81</v>
      </c>
      <c r="M1" s="134" t="s">
        <v>204</v>
      </c>
    </row>
    <row r="2" spans="1:13" ht="204">
      <c r="A2" s="127" t="s">
        <v>185</v>
      </c>
      <c r="B2" s="127" t="s">
        <v>186</v>
      </c>
      <c r="C2" s="127" t="s">
        <v>187</v>
      </c>
      <c r="D2" s="127" t="s">
        <v>188</v>
      </c>
      <c r="E2" s="127" t="s">
        <v>189</v>
      </c>
      <c r="F2" s="127" t="s">
        <v>190</v>
      </c>
      <c r="G2" s="128" t="s">
        <v>191</v>
      </c>
      <c r="H2" s="127" t="s">
        <v>188</v>
      </c>
      <c r="I2" s="127" t="s">
        <v>192</v>
      </c>
      <c r="J2" s="129">
        <v>43522</v>
      </c>
      <c r="K2" s="132" t="s">
        <v>193</v>
      </c>
      <c r="L2" s="127"/>
      <c r="M2" s="134"/>
    </row>
    <row r="3" spans="1:13" ht="216">
      <c r="A3" s="130" t="s">
        <v>194</v>
      </c>
      <c r="B3" s="127" t="s">
        <v>195</v>
      </c>
      <c r="C3" s="127" t="s">
        <v>196</v>
      </c>
      <c r="D3" s="127" t="s">
        <v>197</v>
      </c>
      <c r="E3" s="127" t="s">
        <v>198</v>
      </c>
      <c r="F3" s="127" t="s">
        <v>199</v>
      </c>
      <c r="G3" s="128" t="s">
        <v>200</v>
      </c>
      <c r="H3" s="127" t="s">
        <v>197</v>
      </c>
      <c r="I3" s="127" t="s">
        <v>201</v>
      </c>
      <c r="J3" s="129">
        <v>43536</v>
      </c>
      <c r="K3" s="132" t="s">
        <v>202</v>
      </c>
      <c r="L3" s="127" t="s">
        <v>203</v>
      </c>
      <c r="M3" s="127" t="s">
        <v>205</v>
      </c>
    </row>
    <row r="4" spans="1:13" ht="14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133"/>
    </row>
    <row r="5" spans="1:13" ht="14.2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3" ht="14.2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3" ht="14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3" ht="14.2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</row>
    <row r="10" spans="1:13" ht="14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</row>
    <row r="11" spans="1:13" ht="14.2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</row>
    <row r="12" spans="1:13" ht="14.2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1:13" ht="14.2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</row>
    <row r="14" spans="1:13" ht="14.2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</row>
    <row r="15" spans="1:13" ht="14.2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1:13" ht="14.2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1:12" ht="14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</row>
    <row r="18" spans="1:12" ht="14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19" spans="1:12" ht="14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 ht="14.2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1:12" ht="14.2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 ht="14.2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</row>
    <row r="23" spans="1:12" ht="14.2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</row>
    <row r="24" spans="1:12" ht="14.2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12" ht="14.2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</row>
    <row r="26" spans="1:12" ht="14.2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</row>
    <row r="27" spans="1:12" ht="14.2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</row>
    <row r="28" spans="1:12" ht="14.2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</row>
    <row r="29" spans="1:12" ht="14.2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</row>
  </sheetData>
  <phoneticPr fontId="54" type="noConversion"/>
  <pageMargins left="0.69930555555555596" right="0.69930555555555596" top="0.75" bottom="0.75" header="0.3" footer="0.3"/>
  <pageSetup paperSize="9" orientation="portrait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49"/>
  <sheetViews>
    <sheetView workbookViewId="0">
      <selection activeCell="C26" sqref="C26:C27"/>
    </sheetView>
  </sheetViews>
  <sheetFormatPr defaultColWidth="9" defaultRowHeight="13.5"/>
  <cols>
    <col min="2" max="2" width="15.375" customWidth="1"/>
    <col min="3" max="3" width="19.5" customWidth="1"/>
    <col min="4" max="4" width="8.375" customWidth="1"/>
    <col min="5" max="5" width="5.5" customWidth="1"/>
    <col min="6" max="6" width="9.625" customWidth="1"/>
    <col min="7" max="7" width="14" customWidth="1"/>
    <col min="8" max="8" width="116.25" customWidth="1"/>
  </cols>
  <sheetData>
    <row r="3" spans="2:8" ht="15">
      <c r="B3" s="233" t="s">
        <v>83</v>
      </c>
      <c r="C3" s="233"/>
      <c r="D3" s="38" t="s">
        <v>84</v>
      </c>
      <c r="E3" s="38" t="s">
        <v>85</v>
      </c>
      <c r="F3" s="38" t="s">
        <v>86</v>
      </c>
      <c r="G3" s="38" t="s">
        <v>87</v>
      </c>
      <c r="H3" s="38" t="s">
        <v>88</v>
      </c>
    </row>
    <row r="4" spans="2:8" ht="16.5">
      <c r="B4" s="225" t="s">
        <v>89</v>
      </c>
      <c r="C4" s="225" t="s">
        <v>90</v>
      </c>
      <c r="D4" s="218">
        <v>2</v>
      </c>
      <c r="E4" s="39">
        <v>1</v>
      </c>
      <c r="F4" s="210">
        <f>AND(IF(功能测试总结!C13="OK",1,0))*D4</f>
        <v>2</v>
      </c>
      <c r="G4" s="41" t="s">
        <v>91</v>
      </c>
      <c r="H4" s="202" t="s">
        <v>92</v>
      </c>
    </row>
    <row r="5" spans="2:8" ht="16.5">
      <c r="B5" s="226"/>
      <c r="C5" s="231"/>
      <c r="D5" s="218"/>
      <c r="E5" s="39">
        <v>0</v>
      </c>
      <c r="F5" s="210"/>
      <c r="G5" s="41" t="s">
        <v>93</v>
      </c>
      <c r="H5" s="203"/>
    </row>
    <row r="6" spans="2:8" ht="16.5">
      <c r="B6" s="227"/>
      <c r="C6" s="218" t="s">
        <v>239</v>
      </c>
      <c r="D6" s="218">
        <v>2</v>
      </c>
      <c r="E6" s="39">
        <v>1</v>
      </c>
      <c r="F6" s="210">
        <f>IF(功能测试总结!F13="OK",1,0)*D6</f>
        <v>2</v>
      </c>
      <c r="G6" s="41" t="s">
        <v>91</v>
      </c>
      <c r="H6" s="202" t="s">
        <v>94</v>
      </c>
    </row>
    <row r="7" spans="2:8" ht="16.5">
      <c r="B7" s="227"/>
      <c r="C7" s="218"/>
      <c r="D7" s="218"/>
      <c r="E7" s="39">
        <v>0</v>
      </c>
      <c r="F7" s="210"/>
      <c r="G7" s="41" t="s">
        <v>93</v>
      </c>
      <c r="H7" s="203"/>
    </row>
    <row r="8" spans="2:8" ht="16.5">
      <c r="B8" s="227"/>
      <c r="C8" s="218" t="s">
        <v>230</v>
      </c>
      <c r="D8" s="218">
        <v>4</v>
      </c>
      <c r="E8" s="39">
        <v>1</v>
      </c>
      <c r="F8" s="210">
        <f>IF(功能测试总结!C14="OK",1,0)*D8</f>
        <v>4</v>
      </c>
      <c r="G8" s="41" t="s">
        <v>231</v>
      </c>
      <c r="H8" s="209" t="s">
        <v>232</v>
      </c>
    </row>
    <row r="9" spans="2:8" ht="16.5">
      <c r="B9" s="227"/>
      <c r="C9" s="218"/>
      <c r="D9" s="218"/>
      <c r="E9" s="39">
        <v>0</v>
      </c>
      <c r="F9" s="210"/>
      <c r="G9" s="41" t="s">
        <v>93</v>
      </c>
      <c r="H9" s="203"/>
    </row>
    <row r="10" spans="2:8" ht="16.5">
      <c r="B10" s="227"/>
      <c r="C10" s="218" t="s">
        <v>240</v>
      </c>
      <c r="D10" s="218">
        <v>10</v>
      </c>
      <c r="E10" s="39">
        <v>1</v>
      </c>
      <c r="F10" s="210">
        <f>IF(功能测试总结!F14="OK",1,0)*D10</f>
        <v>10</v>
      </c>
      <c r="G10" s="41" t="s">
        <v>91</v>
      </c>
      <c r="H10" s="209" t="s">
        <v>242</v>
      </c>
    </row>
    <row r="11" spans="2:8" ht="16.5">
      <c r="B11" s="228"/>
      <c r="C11" s="218"/>
      <c r="D11" s="218"/>
      <c r="E11" s="39">
        <v>0</v>
      </c>
      <c r="F11" s="210"/>
      <c r="G11" s="41" t="s">
        <v>93</v>
      </c>
      <c r="H11" s="203"/>
    </row>
    <row r="12" spans="2:8" ht="16.5" customHeight="1">
      <c r="B12" s="223" t="s">
        <v>95</v>
      </c>
      <c r="C12" s="223" t="s">
        <v>96</v>
      </c>
      <c r="D12" s="223">
        <v>5</v>
      </c>
      <c r="E12" s="42">
        <v>1</v>
      </c>
      <c r="F12" s="220">
        <f>IF(功能测试总结!C10&lt;0.1,1,0)*D12</f>
        <v>0</v>
      </c>
      <c r="G12" s="42" t="s">
        <v>97</v>
      </c>
      <c r="H12" s="204" t="s">
        <v>98</v>
      </c>
    </row>
    <row r="13" spans="2:8" ht="16.5">
      <c r="B13" s="223"/>
      <c r="C13" s="223"/>
      <c r="D13" s="223"/>
      <c r="E13" s="42">
        <v>0</v>
      </c>
      <c r="F13" s="221"/>
      <c r="G13" s="42" t="s">
        <v>99</v>
      </c>
      <c r="H13" s="204"/>
    </row>
    <row r="14" spans="2:8" ht="16.5">
      <c r="B14" s="223"/>
      <c r="C14" s="223" t="s">
        <v>169</v>
      </c>
      <c r="D14" s="223">
        <v>5</v>
      </c>
      <c r="E14" s="42">
        <v>1</v>
      </c>
      <c r="F14" s="211">
        <v>5</v>
      </c>
      <c r="G14" s="42" t="s">
        <v>91</v>
      </c>
      <c r="H14" s="205" t="s">
        <v>238</v>
      </c>
    </row>
    <row r="15" spans="2:8" ht="16.5">
      <c r="B15" s="223"/>
      <c r="C15" s="223"/>
      <c r="D15" s="223"/>
      <c r="E15" s="42">
        <v>0</v>
      </c>
      <c r="F15" s="211"/>
      <c r="G15" s="42" t="s">
        <v>93</v>
      </c>
      <c r="H15" s="204"/>
    </row>
    <row r="16" spans="2:8" ht="16.5">
      <c r="B16" s="223"/>
      <c r="C16" s="223" t="s">
        <v>100</v>
      </c>
      <c r="D16" s="223">
        <v>5</v>
      </c>
      <c r="E16" s="42">
        <v>1</v>
      </c>
      <c r="F16" s="210">
        <f>IF(功能测试总结!G11&gt;=0.95,1,0)*D16</f>
        <v>5</v>
      </c>
      <c r="G16" s="42" t="s">
        <v>101</v>
      </c>
      <c r="H16" s="204" t="s">
        <v>102</v>
      </c>
    </row>
    <row r="17" spans="2:8" ht="16.5">
      <c r="B17" s="223"/>
      <c r="C17" s="223"/>
      <c r="D17" s="223"/>
      <c r="E17" s="42">
        <v>0</v>
      </c>
      <c r="F17" s="210"/>
      <c r="G17" s="42" t="s">
        <v>103</v>
      </c>
      <c r="H17" s="204"/>
    </row>
    <row r="18" spans="2:8" ht="16.5">
      <c r="B18" s="223"/>
      <c r="C18" s="232" t="s">
        <v>44</v>
      </c>
      <c r="D18" s="224">
        <v>5</v>
      </c>
      <c r="E18" s="43">
        <v>1</v>
      </c>
      <c r="F18" s="210">
        <f>LOOKUP(功能软件问题统计分析表!I31*100,{0,80,90,95},{0,0.6,0.8,1})*D18</f>
        <v>0</v>
      </c>
      <c r="G18" s="42" t="s">
        <v>101</v>
      </c>
      <c r="H18" s="206" t="s">
        <v>104</v>
      </c>
    </row>
    <row r="19" spans="2:8" ht="16.5">
      <c r="B19" s="223"/>
      <c r="C19" s="224"/>
      <c r="D19" s="224"/>
      <c r="E19" s="43">
        <v>0.8</v>
      </c>
      <c r="F19" s="210"/>
      <c r="G19" s="42" t="s">
        <v>105</v>
      </c>
      <c r="H19" s="207"/>
    </row>
    <row r="20" spans="2:8" ht="16.5">
      <c r="B20" s="223"/>
      <c r="C20" s="224"/>
      <c r="D20" s="224"/>
      <c r="E20" s="43">
        <v>0.6</v>
      </c>
      <c r="F20" s="210"/>
      <c r="G20" s="42" t="s">
        <v>106</v>
      </c>
      <c r="H20" s="207"/>
    </row>
    <row r="21" spans="2:8" ht="16.5">
      <c r="B21" s="223"/>
      <c r="C21" s="224"/>
      <c r="D21" s="224"/>
      <c r="E21" s="43">
        <v>0</v>
      </c>
      <c r="F21" s="210"/>
      <c r="G21" s="42" t="s">
        <v>107</v>
      </c>
      <c r="H21" s="208"/>
    </row>
    <row r="22" spans="2:8" ht="16.5">
      <c r="B22" s="229" t="s">
        <v>108</v>
      </c>
      <c r="C22" s="218" t="s">
        <v>233</v>
      </c>
      <c r="D22" s="218">
        <v>5</v>
      </c>
      <c r="E22" s="39">
        <v>1</v>
      </c>
      <c r="F22" s="222">
        <f>AND(IF(功能测试总结!C15="OK",1,0))*D22</f>
        <v>5</v>
      </c>
      <c r="G22" s="41" t="s">
        <v>91</v>
      </c>
      <c r="H22" s="209" t="s">
        <v>237</v>
      </c>
    </row>
    <row r="23" spans="2:8" ht="16.5">
      <c r="B23" s="230"/>
      <c r="C23" s="218"/>
      <c r="D23" s="218"/>
      <c r="E23" s="39">
        <v>0</v>
      </c>
      <c r="F23" s="222"/>
      <c r="G23" s="41" t="s">
        <v>93</v>
      </c>
      <c r="H23" s="203"/>
    </row>
    <row r="24" spans="2:8" ht="16.5">
      <c r="B24" s="227"/>
      <c r="C24" s="218" t="s">
        <v>234</v>
      </c>
      <c r="D24" s="218">
        <v>5</v>
      </c>
      <c r="E24" s="39">
        <v>1</v>
      </c>
      <c r="F24" s="210">
        <f>IF(功能测试总结!F15="OK",1,0)*D24</f>
        <v>5</v>
      </c>
      <c r="G24" s="41" t="s">
        <v>91</v>
      </c>
      <c r="H24" s="209" t="s">
        <v>241</v>
      </c>
    </row>
    <row r="25" spans="2:8" ht="16.5">
      <c r="B25" s="227"/>
      <c r="C25" s="218"/>
      <c r="D25" s="218"/>
      <c r="E25" s="39">
        <v>0</v>
      </c>
      <c r="F25" s="210"/>
      <c r="G25" s="41" t="s">
        <v>93</v>
      </c>
      <c r="H25" s="203"/>
    </row>
    <row r="26" spans="2:8" ht="16.5" customHeight="1">
      <c r="B26" s="227"/>
      <c r="C26" s="218" t="s">
        <v>235</v>
      </c>
      <c r="D26" s="218">
        <v>10</v>
      </c>
      <c r="E26" s="39">
        <v>1</v>
      </c>
      <c r="F26" s="210">
        <f>IF(功能测试总结!C16="OK",1,0)*D26</f>
        <v>10</v>
      </c>
      <c r="G26" s="41" t="s">
        <v>91</v>
      </c>
      <c r="H26" s="202" t="s">
        <v>109</v>
      </c>
    </row>
    <row r="27" spans="2:8" ht="16.5">
      <c r="B27" s="227"/>
      <c r="C27" s="218"/>
      <c r="D27" s="218"/>
      <c r="E27" s="39">
        <v>0</v>
      </c>
      <c r="F27" s="210"/>
      <c r="G27" s="41" t="s">
        <v>93</v>
      </c>
      <c r="H27" s="203"/>
    </row>
    <row r="28" spans="2:8" ht="16.5">
      <c r="B28" s="227"/>
      <c r="C28" s="218" t="s">
        <v>236</v>
      </c>
      <c r="D28" s="218">
        <v>2</v>
      </c>
      <c r="E28" s="39">
        <v>1</v>
      </c>
      <c r="F28" s="210">
        <f>IF(功能测试总结!F16="OK",1,0)*D28</f>
        <v>2</v>
      </c>
      <c r="G28" s="41" t="s">
        <v>91</v>
      </c>
      <c r="H28" s="202" t="s">
        <v>110</v>
      </c>
    </row>
    <row r="29" spans="2:8" ht="16.5">
      <c r="B29" s="228"/>
      <c r="C29" s="218"/>
      <c r="D29" s="218"/>
      <c r="E29" s="39">
        <v>0</v>
      </c>
      <c r="F29" s="210"/>
      <c r="G29" s="41" t="s">
        <v>93</v>
      </c>
      <c r="H29" s="203"/>
    </row>
    <row r="30" spans="2:8" ht="16.5" customHeight="1">
      <c r="B30" s="223" t="s">
        <v>30</v>
      </c>
      <c r="C30" s="223" t="s">
        <v>111</v>
      </c>
      <c r="D30" s="223">
        <v>10</v>
      </c>
      <c r="E30" s="42">
        <v>1</v>
      </c>
      <c r="F30" s="210">
        <f>IF(功能软件问题统计分析表!E11&gt;=0.95,1,0)*D30</f>
        <v>0</v>
      </c>
      <c r="G30" s="42" t="s">
        <v>101</v>
      </c>
      <c r="H30" s="204" t="s">
        <v>112</v>
      </c>
    </row>
    <row r="31" spans="2:8" ht="16.5">
      <c r="B31" s="223"/>
      <c r="C31" s="223"/>
      <c r="D31" s="223"/>
      <c r="E31" s="42">
        <v>0</v>
      </c>
      <c r="F31" s="210"/>
      <c r="G31" s="42" t="s">
        <v>103</v>
      </c>
      <c r="H31" s="204"/>
    </row>
    <row r="32" spans="2:8" ht="16.5">
      <c r="B32" s="219" t="s">
        <v>113</v>
      </c>
      <c r="C32" s="219" t="s">
        <v>114</v>
      </c>
      <c r="D32" s="219">
        <v>2</v>
      </c>
      <c r="E32" s="44">
        <v>1</v>
      </c>
      <c r="F32" s="210">
        <f>IF(功能软件问题统计分析表!H5&lt;3,1,0)*D32</f>
        <v>2</v>
      </c>
      <c r="G32" s="41" t="s">
        <v>115</v>
      </c>
      <c r="H32" s="198" t="s">
        <v>116</v>
      </c>
    </row>
    <row r="33" spans="2:8" ht="16.5">
      <c r="B33" s="219"/>
      <c r="C33" s="219"/>
      <c r="D33" s="219"/>
      <c r="E33" s="44">
        <v>0</v>
      </c>
      <c r="F33" s="210"/>
      <c r="G33" s="41" t="s">
        <v>117</v>
      </c>
      <c r="H33" s="198"/>
    </row>
    <row r="34" spans="2:8" ht="16.5">
      <c r="B34" s="219"/>
      <c r="C34" s="218" t="s">
        <v>118</v>
      </c>
      <c r="D34" s="218">
        <v>10</v>
      </c>
      <c r="E34" s="39">
        <v>1</v>
      </c>
      <c r="F34" s="211">
        <v>10</v>
      </c>
      <c r="G34" s="39" t="s">
        <v>91</v>
      </c>
      <c r="H34" s="202" t="s">
        <v>119</v>
      </c>
    </row>
    <row r="35" spans="2:8" ht="16.5">
      <c r="B35" s="219"/>
      <c r="C35" s="218"/>
      <c r="D35" s="218"/>
      <c r="E35" s="39">
        <v>0</v>
      </c>
      <c r="F35" s="211"/>
      <c r="G35" s="39" t="s">
        <v>93</v>
      </c>
      <c r="H35" s="202"/>
    </row>
    <row r="36" spans="2:8" ht="27" customHeight="1">
      <c r="B36" s="219"/>
      <c r="C36" s="218" t="s">
        <v>120</v>
      </c>
      <c r="D36" s="218">
        <v>10</v>
      </c>
      <c r="E36" s="39">
        <v>1</v>
      </c>
      <c r="F36" s="210">
        <f>IF(功能软件问题统计分析表!H8&lt;=0.05,1,0)*D36</f>
        <v>10</v>
      </c>
      <c r="G36" s="41" t="s">
        <v>121</v>
      </c>
      <c r="H36" s="197" t="s">
        <v>122</v>
      </c>
    </row>
    <row r="37" spans="2:8" ht="29.25" customHeight="1">
      <c r="B37" s="219"/>
      <c r="C37" s="218"/>
      <c r="D37" s="218"/>
      <c r="E37" s="39">
        <v>0</v>
      </c>
      <c r="F37" s="210"/>
      <c r="G37" s="41" t="s">
        <v>123</v>
      </c>
      <c r="H37" s="198"/>
    </row>
    <row r="38" spans="2:8" ht="16.5">
      <c r="B38" s="219"/>
      <c r="C38" s="238" t="s">
        <v>124</v>
      </c>
      <c r="D38" s="218">
        <v>10</v>
      </c>
      <c r="E38" s="39">
        <v>1</v>
      </c>
      <c r="F38" s="210">
        <f>LOOKUP(功能软件问题统计分析表!E8*100,{0,3.01,5.01,7.01},{1,0.8,0.6,0})*D38</f>
        <v>0</v>
      </c>
      <c r="G38" s="39" t="s">
        <v>125</v>
      </c>
      <c r="H38" s="199" t="s">
        <v>126</v>
      </c>
    </row>
    <row r="39" spans="2:8" ht="16.5">
      <c r="B39" s="219"/>
      <c r="C39" s="218"/>
      <c r="D39" s="218"/>
      <c r="E39" s="39">
        <v>0.8</v>
      </c>
      <c r="F39" s="210"/>
      <c r="G39" s="39" t="s">
        <v>127</v>
      </c>
      <c r="H39" s="200"/>
    </row>
    <row r="40" spans="2:8" ht="16.5">
      <c r="B40" s="219"/>
      <c r="C40" s="218"/>
      <c r="D40" s="218"/>
      <c r="E40" s="39">
        <v>0.6</v>
      </c>
      <c r="F40" s="210"/>
      <c r="G40" s="39" t="s">
        <v>128</v>
      </c>
      <c r="H40" s="200"/>
    </row>
    <row r="41" spans="2:8" ht="16.5">
      <c r="B41" s="219"/>
      <c r="C41" s="218"/>
      <c r="D41" s="218"/>
      <c r="E41" s="39">
        <v>0</v>
      </c>
      <c r="F41" s="210"/>
      <c r="G41" s="39" t="s">
        <v>129</v>
      </c>
      <c r="H41" s="201"/>
    </row>
    <row r="42" spans="2:8" ht="15">
      <c r="B42" s="234" t="s">
        <v>130</v>
      </c>
      <c r="C42" s="234"/>
      <c r="D42" s="235" t="s">
        <v>131</v>
      </c>
      <c r="E42" s="235"/>
      <c r="F42" s="235"/>
      <c r="G42" s="235"/>
      <c r="H42" s="235"/>
    </row>
    <row r="43" spans="2:8" ht="18">
      <c r="B43" s="236" t="s">
        <v>132</v>
      </c>
      <c r="C43" s="237"/>
      <c r="D43" s="44">
        <f>SUM(D6:D42)</f>
        <v>100</v>
      </c>
      <c r="E43" s="210">
        <f>SUM(F6:F41)</f>
        <v>70</v>
      </c>
      <c r="F43" s="210"/>
      <c r="G43" s="40" t="str">
        <f>功能测试总结!F7</f>
        <v>C+</v>
      </c>
      <c r="H43" s="45" t="s">
        <v>133</v>
      </c>
    </row>
    <row r="45" spans="2:8">
      <c r="B45" s="215" t="s">
        <v>134</v>
      </c>
      <c r="C45" s="216"/>
      <c r="D45" s="216"/>
      <c r="E45" s="216"/>
      <c r="F45" s="217"/>
    </row>
    <row r="46" spans="2:8" ht="15">
      <c r="B46" s="46" t="s">
        <v>135</v>
      </c>
      <c r="C46" s="47" t="s">
        <v>64</v>
      </c>
      <c r="D46" s="47" t="s">
        <v>85</v>
      </c>
      <c r="E46" s="47" t="s">
        <v>86</v>
      </c>
      <c r="F46" s="48" t="s">
        <v>136</v>
      </c>
    </row>
    <row r="47" spans="2:8">
      <c r="B47" s="49" t="s">
        <v>1</v>
      </c>
      <c r="C47" s="50" t="s">
        <v>137</v>
      </c>
      <c r="D47" s="51">
        <f>IF((AND(C48="Excuted",C49="Excuted")),0.7,IF(OR(C48="Excuted",C49="Excuted"),0.85,1))</f>
        <v>0.85</v>
      </c>
      <c r="E47" s="52">
        <f>E43</f>
        <v>70</v>
      </c>
      <c r="F47" s="212">
        <f>SUM(D47*E47+D48*E48+D49*E49)</f>
        <v>59.5</v>
      </c>
    </row>
    <row r="48" spans="2:8">
      <c r="B48" s="49" t="s">
        <v>2</v>
      </c>
      <c r="C48" s="50" t="s">
        <v>137</v>
      </c>
      <c r="D48" s="51">
        <f>IF(C48="Excuted",0.15,0)</f>
        <v>0.15</v>
      </c>
      <c r="E48" s="53">
        <v>0</v>
      </c>
      <c r="F48" s="213"/>
      <c r="H48" s="33"/>
    </row>
    <row r="49" spans="2:6">
      <c r="B49" s="54" t="s">
        <v>3</v>
      </c>
      <c r="C49" s="55" t="s">
        <v>138</v>
      </c>
      <c r="D49" s="56">
        <f>IF(C49="Excuted",0.15,0)</f>
        <v>0</v>
      </c>
      <c r="E49" s="57">
        <v>0</v>
      </c>
      <c r="F49" s="214"/>
    </row>
  </sheetData>
  <mergeCells count="80">
    <mergeCell ref="B3:C3"/>
    <mergeCell ref="B42:C42"/>
    <mergeCell ref="D42:H42"/>
    <mergeCell ref="B43:C43"/>
    <mergeCell ref="E43:F43"/>
    <mergeCell ref="C26:C27"/>
    <mergeCell ref="C28:C29"/>
    <mergeCell ref="C30:C31"/>
    <mergeCell ref="C32:C33"/>
    <mergeCell ref="C34:C35"/>
    <mergeCell ref="C36:C37"/>
    <mergeCell ref="C38:C41"/>
    <mergeCell ref="D4:D5"/>
    <mergeCell ref="D6:D7"/>
    <mergeCell ref="D8:D9"/>
    <mergeCell ref="D10:D11"/>
    <mergeCell ref="C14:C15"/>
    <mergeCell ref="C16:C17"/>
    <mergeCell ref="C18:C21"/>
    <mergeCell ref="C22:C23"/>
    <mergeCell ref="C24:C25"/>
    <mergeCell ref="C4:C5"/>
    <mergeCell ref="C6:C7"/>
    <mergeCell ref="C8:C9"/>
    <mergeCell ref="C10:C11"/>
    <mergeCell ref="C12:C13"/>
    <mergeCell ref="B4:B11"/>
    <mergeCell ref="B12:B21"/>
    <mergeCell ref="B22:B29"/>
    <mergeCell ref="B30:B31"/>
    <mergeCell ref="B32:B41"/>
    <mergeCell ref="D12:D13"/>
    <mergeCell ref="D14:D15"/>
    <mergeCell ref="D16:D17"/>
    <mergeCell ref="D18:D21"/>
    <mergeCell ref="D22:D23"/>
    <mergeCell ref="F26:F27"/>
    <mergeCell ref="F28:F29"/>
    <mergeCell ref="F30:F31"/>
    <mergeCell ref="D24:D25"/>
    <mergeCell ref="D26:D27"/>
    <mergeCell ref="D28:D29"/>
    <mergeCell ref="D30:D31"/>
    <mergeCell ref="F14:F15"/>
    <mergeCell ref="F16:F17"/>
    <mergeCell ref="F18:F21"/>
    <mergeCell ref="F22:F23"/>
    <mergeCell ref="F24:F25"/>
    <mergeCell ref="F4:F5"/>
    <mergeCell ref="F6:F7"/>
    <mergeCell ref="F8:F9"/>
    <mergeCell ref="F10:F11"/>
    <mergeCell ref="F12:F13"/>
    <mergeCell ref="F32:F33"/>
    <mergeCell ref="F34:F35"/>
    <mergeCell ref="F36:F37"/>
    <mergeCell ref="F38:F41"/>
    <mergeCell ref="F47:F49"/>
    <mergeCell ref="B45:F45"/>
    <mergeCell ref="D34:D35"/>
    <mergeCell ref="D36:D37"/>
    <mergeCell ref="D38:D41"/>
    <mergeCell ref="D32:D33"/>
    <mergeCell ref="H4:H5"/>
    <mergeCell ref="H6:H7"/>
    <mergeCell ref="H8:H9"/>
    <mergeCell ref="H10:H11"/>
    <mergeCell ref="H12:H13"/>
    <mergeCell ref="H14:H15"/>
    <mergeCell ref="H16:H17"/>
    <mergeCell ref="H18:H21"/>
    <mergeCell ref="H22:H23"/>
    <mergeCell ref="H24:H25"/>
    <mergeCell ref="H36:H37"/>
    <mergeCell ref="H38:H41"/>
    <mergeCell ref="H26:H27"/>
    <mergeCell ref="H28:H29"/>
    <mergeCell ref="H30:H31"/>
    <mergeCell ref="H32:H33"/>
    <mergeCell ref="H34:H35"/>
  </mergeCells>
  <phoneticPr fontId="54" type="noConversion"/>
  <dataValidations disablePrompts="1" count="1">
    <dataValidation type="list" allowBlank="1" showInputMessage="1" showErrorMessage="1" sqref="C47:C49">
      <formula1>"Excuted,N/A"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C18" sqref="C18"/>
    </sheetView>
  </sheetViews>
  <sheetFormatPr defaultColWidth="9" defaultRowHeight="13.5"/>
  <cols>
    <col min="3" max="3" width="33.875" customWidth="1"/>
    <col min="6" max="6" width="81.375" customWidth="1"/>
  </cols>
  <sheetData>
    <row r="4" spans="2:6">
      <c r="B4" s="244" t="s">
        <v>139</v>
      </c>
      <c r="C4" s="244"/>
      <c r="D4" s="244"/>
      <c r="E4" s="244"/>
      <c r="F4" s="244"/>
    </row>
    <row r="5" spans="2:6" ht="15">
      <c r="B5" s="245" t="s">
        <v>83</v>
      </c>
      <c r="C5" s="245"/>
      <c r="D5" s="26" t="s">
        <v>84</v>
      </c>
      <c r="E5" s="26" t="s">
        <v>86</v>
      </c>
      <c r="F5" s="26" t="s">
        <v>88</v>
      </c>
    </row>
    <row r="6" spans="2:6" ht="81">
      <c r="B6" s="27" t="s">
        <v>140</v>
      </c>
      <c r="C6" s="27" t="s">
        <v>141</v>
      </c>
      <c r="D6" s="28">
        <v>1</v>
      </c>
      <c r="E6" s="29"/>
      <c r="F6" s="30" t="s">
        <v>142</v>
      </c>
    </row>
    <row r="7" spans="2:6" ht="16.5">
      <c r="B7" s="246" t="s">
        <v>132</v>
      </c>
      <c r="C7" s="247"/>
      <c r="D7" s="31"/>
      <c r="E7" s="27"/>
      <c r="F7" s="32"/>
    </row>
    <row r="8" spans="2:6">
      <c r="B8" s="33"/>
      <c r="C8" s="33"/>
      <c r="D8" s="33"/>
      <c r="E8" s="33"/>
      <c r="F8" s="33"/>
    </row>
    <row r="9" spans="2:6">
      <c r="B9" s="244" t="s">
        <v>143</v>
      </c>
      <c r="C9" s="244"/>
      <c r="D9" s="244"/>
      <c r="E9" s="244"/>
      <c r="F9" s="244"/>
    </row>
    <row r="10" spans="2:6" ht="15">
      <c r="B10" s="248" t="s">
        <v>83</v>
      </c>
      <c r="C10" s="248"/>
      <c r="D10" s="34" t="s">
        <v>84</v>
      </c>
      <c r="E10" s="34" t="s">
        <v>86</v>
      </c>
      <c r="F10" s="34" t="s">
        <v>88</v>
      </c>
    </row>
    <row r="11" spans="2:6" ht="16.5">
      <c r="B11" s="241" t="s">
        <v>140</v>
      </c>
      <c r="C11" s="27" t="s">
        <v>173</v>
      </c>
      <c r="D11" s="242">
        <v>1</v>
      </c>
      <c r="E11" s="29"/>
      <c r="F11" s="35" t="s">
        <v>144</v>
      </c>
    </row>
    <row r="12" spans="2:6" ht="16.5">
      <c r="B12" s="241"/>
      <c r="C12" s="27" t="s">
        <v>145</v>
      </c>
      <c r="D12" s="243"/>
      <c r="E12" s="29"/>
      <c r="F12" s="36" t="s">
        <v>146</v>
      </c>
    </row>
    <row r="13" spans="2:6" ht="18">
      <c r="B13" s="239" t="s">
        <v>132</v>
      </c>
      <c r="C13" s="240"/>
      <c r="D13" s="37"/>
      <c r="E13" s="37"/>
      <c r="F13" s="30"/>
    </row>
  </sheetData>
  <mergeCells count="8">
    <mergeCell ref="B13:C13"/>
    <mergeCell ref="B11:B12"/>
    <mergeCell ref="D11:D12"/>
    <mergeCell ref="B4:F4"/>
    <mergeCell ref="B5:C5"/>
    <mergeCell ref="B7:C7"/>
    <mergeCell ref="B9:F9"/>
    <mergeCell ref="B10:C10"/>
  </mergeCells>
  <phoneticPr fontId="5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2"/>
  <sheetViews>
    <sheetView workbookViewId="0">
      <selection activeCell="G26" sqref="G26"/>
    </sheetView>
  </sheetViews>
  <sheetFormatPr defaultColWidth="9" defaultRowHeight="13.5"/>
  <cols>
    <col min="2" max="2" width="15.625" customWidth="1"/>
    <col min="3" max="3" width="12" customWidth="1"/>
    <col min="4" max="4" width="12.375" customWidth="1"/>
    <col min="5" max="5" width="12.75" customWidth="1"/>
    <col min="6" max="6" width="12.25" customWidth="1"/>
    <col min="8" max="8" width="17.25" customWidth="1"/>
    <col min="9" max="9" width="11" customWidth="1"/>
    <col min="10" max="10" width="17.75" customWidth="1"/>
    <col min="11" max="11" width="12.5" customWidth="1"/>
    <col min="12" max="12" width="13.625" customWidth="1"/>
  </cols>
  <sheetData>
    <row r="2" spans="2:13">
      <c r="B2" s="215" t="s">
        <v>147</v>
      </c>
      <c r="C2" s="216"/>
      <c r="D2" s="216"/>
      <c r="E2" s="216"/>
      <c r="F2" s="217"/>
      <c r="H2" s="249"/>
      <c r="I2" s="249"/>
      <c r="J2" s="249"/>
      <c r="K2" s="249"/>
      <c r="L2" s="249"/>
      <c r="M2" s="249"/>
    </row>
    <row r="3" spans="2:13" ht="13.5" customHeight="1">
      <c r="B3" s="8" t="s">
        <v>148</v>
      </c>
      <c r="C3" s="9" t="s">
        <v>149</v>
      </c>
      <c r="D3" s="9" t="s">
        <v>150</v>
      </c>
      <c r="E3" s="9" t="s">
        <v>151</v>
      </c>
      <c r="F3" s="10" t="s">
        <v>152</v>
      </c>
      <c r="H3" s="11"/>
      <c r="I3" s="20"/>
      <c r="J3" s="21"/>
      <c r="K3" s="20"/>
      <c r="L3" s="21"/>
      <c r="M3" s="15"/>
    </row>
    <row r="4" spans="2:13" ht="13.5" customHeight="1">
      <c r="B4" s="12" t="s">
        <v>86</v>
      </c>
      <c r="C4" s="13"/>
      <c r="D4" s="13"/>
      <c r="E4" s="13"/>
      <c r="F4" s="14"/>
      <c r="H4" s="11"/>
      <c r="I4" s="22"/>
      <c r="J4" s="22"/>
      <c r="K4" s="23"/>
      <c r="L4" s="22"/>
      <c r="M4" s="24"/>
    </row>
    <row r="5" spans="2:13" ht="14.25" customHeight="1">
      <c r="B5" s="11"/>
      <c r="C5" s="15"/>
      <c r="D5" s="15"/>
      <c r="E5" s="15"/>
      <c r="F5" s="15"/>
      <c r="H5" s="16"/>
      <c r="I5" s="15"/>
      <c r="J5" s="15"/>
      <c r="K5" s="25"/>
      <c r="L5" s="25"/>
      <c r="M5" s="25"/>
    </row>
    <row r="6" spans="2:13" ht="14.25" customHeight="1">
      <c r="B6" s="215" t="s">
        <v>153</v>
      </c>
      <c r="C6" s="216"/>
      <c r="D6" s="216"/>
      <c r="E6" s="216"/>
      <c r="F6" s="217"/>
    </row>
    <row r="7" spans="2:13" ht="13.5" customHeight="1">
      <c r="B7" s="8" t="s">
        <v>148</v>
      </c>
      <c r="C7" s="9" t="s">
        <v>149</v>
      </c>
      <c r="D7" s="9" t="s">
        <v>150</v>
      </c>
      <c r="E7" s="9" t="s">
        <v>151</v>
      </c>
      <c r="F7" s="10" t="s">
        <v>152</v>
      </c>
    </row>
    <row r="8" spans="2:13" ht="14.25" customHeight="1">
      <c r="B8" s="17" t="s">
        <v>86</v>
      </c>
      <c r="C8" s="18"/>
      <c r="D8" s="18"/>
      <c r="E8" s="18"/>
      <c r="F8" s="19"/>
    </row>
    <row r="9" spans="2:13" ht="14.25" customHeight="1"/>
    <row r="10" spans="2:13" ht="14.25" customHeight="1">
      <c r="B10" s="215" t="s">
        <v>154</v>
      </c>
      <c r="C10" s="216"/>
      <c r="D10" s="216"/>
      <c r="E10" s="216"/>
      <c r="F10" s="217"/>
    </row>
    <row r="11" spans="2:13" ht="13.5" customHeight="1">
      <c r="B11" s="8" t="s">
        <v>148</v>
      </c>
      <c r="C11" s="9" t="s">
        <v>149</v>
      </c>
      <c r="D11" s="9" t="s">
        <v>150</v>
      </c>
      <c r="E11" s="9" t="s">
        <v>151</v>
      </c>
      <c r="F11" s="10" t="s">
        <v>152</v>
      </c>
    </row>
    <row r="12" spans="2:13" ht="14.25" customHeight="1">
      <c r="B12" s="17" t="s">
        <v>86</v>
      </c>
      <c r="C12" s="18"/>
      <c r="D12" s="18"/>
      <c r="E12" s="18"/>
      <c r="F12" s="19"/>
    </row>
  </sheetData>
  <mergeCells count="4">
    <mergeCell ref="B2:F2"/>
    <mergeCell ref="H2:M2"/>
    <mergeCell ref="B6:F6"/>
    <mergeCell ref="B10:F10"/>
  </mergeCells>
  <phoneticPr fontId="5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opLeftCell="C1" zoomScale="130" zoomScaleNormal="130" workbookViewId="0">
      <selection activeCell="C15" sqref="C15"/>
    </sheetView>
  </sheetViews>
  <sheetFormatPr defaultColWidth="9" defaultRowHeight="13.5"/>
  <cols>
    <col min="1" max="1" width="9" style="1"/>
    <col min="2" max="2" width="12.375" style="1" customWidth="1"/>
    <col min="3" max="3" width="95" style="1" customWidth="1"/>
    <col min="4" max="257" width="9" style="1"/>
    <col min="258" max="258" width="13.5" style="1" customWidth="1"/>
    <col min="259" max="259" width="76.75" style="1" customWidth="1"/>
    <col min="260" max="513" width="9" style="1"/>
    <col min="514" max="514" width="13.5" style="1" customWidth="1"/>
    <col min="515" max="515" width="76.75" style="1" customWidth="1"/>
    <col min="516" max="769" width="9" style="1"/>
    <col min="770" max="770" width="13.5" style="1" customWidth="1"/>
    <col min="771" max="771" width="76.75" style="1" customWidth="1"/>
    <col min="772" max="1025" width="9" style="1"/>
    <col min="1026" max="1026" width="13.5" style="1" customWidth="1"/>
    <col min="1027" max="1027" width="76.75" style="1" customWidth="1"/>
    <col min="1028" max="1281" width="9" style="1"/>
    <col min="1282" max="1282" width="13.5" style="1" customWidth="1"/>
    <col min="1283" max="1283" width="76.75" style="1" customWidth="1"/>
    <col min="1284" max="1537" width="9" style="1"/>
    <col min="1538" max="1538" width="13.5" style="1" customWidth="1"/>
    <col min="1539" max="1539" width="76.75" style="1" customWidth="1"/>
    <col min="1540" max="1793" width="9" style="1"/>
    <col min="1794" max="1794" width="13.5" style="1" customWidth="1"/>
    <col min="1795" max="1795" width="76.75" style="1" customWidth="1"/>
    <col min="1796" max="2049" width="9" style="1"/>
    <col min="2050" max="2050" width="13.5" style="1" customWidth="1"/>
    <col min="2051" max="2051" width="76.75" style="1" customWidth="1"/>
    <col min="2052" max="2305" width="9" style="1"/>
    <col min="2306" max="2306" width="13.5" style="1" customWidth="1"/>
    <col min="2307" max="2307" width="76.75" style="1" customWidth="1"/>
    <col min="2308" max="2561" width="9" style="1"/>
    <col min="2562" max="2562" width="13.5" style="1" customWidth="1"/>
    <col min="2563" max="2563" width="76.75" style="1" customWidth="1"/>
    <col min="2564" max="2817" width="9" style="1"/>
    <col min="2818" max="2818" width="13.5" style="1" customWidth="1"/>
    <col min="2819" max="2819" width="76.75" style="1" customWidth="1"/>
    <col min="2820" max="3073" width="9" style="1"/>
    <col min="3074" max="3074" width="13.5" style="1" customWidth="1"/>
    <col min="3075" max="3075" width="76.75" style="1" customWidth="1"/>
    <col min="3076" max="3329" width="9" style="1"/>
    <col min="3330" max="3330" width="13.5" style="1" customWidth="1"/>
    <col min="3331" max="3331" width="76.75" style="1" customWidth="1"/>
    <col min="3332" max="3585" width="9" style="1"/>
    <col min="3586" max="3586" width="13.5" style="1" customWidth="1"/>
    <col min="3587" max="3587" width="76.75" style="1" customWidth="1"/>
    <col min="3588" max="3841" width="9" style="1"/>
    <col min="3842" max="3842" width="13.5" style="1" customWidth="1"/>
    <col min="3843" max="3843" width="76.75" style="1" customWidth="1"/>
    <col min="3844" max="4097" width="9" style="1"/>
    <col min="4098" max="4098" width="13.5" style="1" customWidth="1"/>
    <col min="4099" max="4099" width="76.75" style="1" customWidth="1"/>
    <col min="4100" max="4353" width="9" style="1"/>
    <col min="4354" max="4354" width="13.5" style="1" customWidth="1"/>
    <col min="4355" max="4355" width="76.75" style="1" customWidth="1"/>
    <col min="4356" max="4609" width="9" style="1"/>
    <col min="4610" max="4610" width="13.5" style="1" customWidth="1"/>
    <col min="4611" max="4611" width="76.75" style="1" customWidth="1"/>
    <col min="4612" max="4865" width="9" style="1"/>
    <col min="4866" max="4866" width="13.5" style="1" customWidth="1"/>
    <col min="4867" max="4867" width="76.75" style="1" customWidth="1"/>
    <col min="4868" max="5121" width="9" style="1"/>
    <col min="5122" max="5122" width="13.5" style="1" customWidth="1"/>
    <col min="5123" max="5123" width="76.75" style="1" customWidth="1"/>
    <col min="5124" max="5377" width="9" style="1"/>
    <col min="5378" max="5378" width="13.5" style="1" customWidth="1"/>
    <col min="5379" max="5379" width="76.75" style="1" customWidth="1"/>
    <col min="5380" max="5633" width="9" style="1"/>
    <col min="5634" max="5634" width="13.5" style="1" customWidth="1"/>
    <col min="5635" max="5635" width="76.75" style="1" customWidth="1"/>
    <col min="5636" max="5889" width="9" style="1"/>
    <col min="5890" max="5890" width="13.5" style="1" customWidth="1"/>
    <col min="5891" max="5891" width="76.75" style="1" customWidth="1"/>
    <col min="5892" max="6145" width="9" style="1"/>
    <col min="6146" max="6146" width="13.5" style="1" customWidth="1"/>
    <col min="6147" max="6147" width="76.75" style="1" customWidth="1"/>
    <col min="6148" max="6401" width="9" style="1"/>
    <col min="6402" max="6402" width="13.5" style="1" customWidth="1"/>
    <col min="6403" max="6403" width="76.75" style="1" customWidth="1"/>
    <col min="6404" max="6657" width="9" style="1"/>
    <col min="6658" max="6658" width="13.5" style="1" customWidth="1"/>
    <col min="6659" max="6659" width="76.75" style="1" customWidth="1"/>
    <col min="6660" max="6913" width="9" style="1"/>
    <col min="6914" max="6914" width="13.5" style="1" customWidth="1"/>
    <col min="6915" max="6915" width="76.75" style="1" customWidth="1"/>
    <col min="6916" max="7169" width="9" style="1"/>
    <col min="7170" max="7170" width="13.5" style="1" customWidth="1"/>
    <col min="7171" max="7171" width="76.75" style="1" customWidth="1"/>
    <col min="7172" max="7425" width="9" style="1"/>
    <col min="7426" max="7426" width="13.5" style="1" customWidth="1"/>
    <col min="7427" max="7427" width="76.75" style="1" customWidth="1"/>
    <col min="7428" max="7681" width="9" style="1"/>
    <col min="7682" max="7682" width="13.5" style="1" customWidth="1"/>
    <col min="7683" max="7683" width="76.75" style="1" customWidth="1"/>
    <col min="7684" max="7937" width="9" style="1"/>
    <col min="7938" max="7938" width="13.5" style="1" customWidth="1"/>
    <col min="7939" max="7939" width="76.75" style="1" customWidth="1"/>
    <col min="7940" max="8193" width="9" style="1"/>
    <col min="8194" max="8194" width="13.5" style="1" customWidth="1"/>
    <col min="8195" max="8195" width="76.75" style="1" customWidth="1"/>
    <col min="8196" max="8449" width="9" style="1"/>
    <col min="8450" max="8450" width="13.5" style="1" customWidth="1"/>
    <col min="8451" max="8451" width="76.75" style="1" customWidth="1"/>
    <col min="8452" max="8705" width="9" style="1"/>
    <col min="8706" max="8706" width="13.5" style="1" customWidth="1"/>
    <col min="8707" max="8707" width="76.75" style="1" customWidth="1"/>
    <col min="8708" max="8961" width="9" style="1"/>
    <col min="8962" max="8962" width="13.5" style="1" customWidth="1"/>
    <col min="8963" max="8963" width="76.75" style="1" customWidth="1"/>
    <col min="8964" max="9217" width="9" style="1"/>
    <col min="9218" max="9218" width="13.5" style="1" customWidth="1"/>
    <col min="9219" max="9219" width="76.75" style="1" customWidth="1"/>
    <col min="9220" max="9473" width="9" style="1"/>
    <col min="9474" max="9474" width="13.5" style="1" customWidth="1"/>
    <col min="9475" max="9475" width="76.75" style="1" customWidth="1"/>
    <col min="9476" max="9729" width="9" style="1"/>
    <col min="9730" max="9730" width="13.5" style="1" customWidth="1"/>
    <col min="9731" max="9731" width="76.75" style="1" customWidth="1"/>
    <col min="9732" max="9985" width="9" style="1"/>
    <col min="9986" max="9986" width="13.5" style="1" customWidth="1"/>
    <col min="9987" max="9987" width="76.75" style="1" customWidth="1"/>
    <col min="9988" max="10241" width="9" style="1"/>
    <col min="10242" max="10242" width="13.5" style="1" customWidth="1"/>
    <col min="10243" max="10243" width="76.75" style="1" customWidth="1"/>
    <col min="10244" max="10497" width="9" style="1"/>
    <col min="10498" max="10498" width="13.5" style="1" customWidth="1"/>
    <col min="10499" max="10499" width="76.75" style="1" customWidth="1"/>
    <col min="10500" max="10753" width="9" style="1"/>
    <col min="10754" max="10754" width="13.5" style="1" customWidth="1"/>
    <col min="10755" max="10755" width="76.75" style="1" customWidth="1"/>
    <col min="10756" max="11009" width="9" style="1"/>
    <col min="11010" max="11010" width="13.5" style="1" customWidth="1"/>
    <col min="11011" max="11011" width="76.75" style="1" customWidth="1"/>
    <col min="11012" max="11265" width="9" style="1"/>
    <col min="11266" max="11266" width="13.5" style="1" customWidth="1"/>
    <col min="11267" max="11267" width="76.75" style="1" customWidth="1"/>
    <col min="11268" max="11521" width="9" style="1"/>
    <col min="11522" max="11522" width="13.5" style="1" customWidth="1"/>
    <col min="11523" max="11523" width="76.75" style="1" customWidth="1"/>
    <col min="11524" max="11777" width="9" style="1"/>
    <col min="11778" max="11778" width="13.5" style="1" customWidth="1"/>
    <col min="11779" max="11779" width="76.75" style="1" customWidth="1"/>
    <col min="11780" max="12033" width="9" style="1"/>
    <col min="12034" max="12034" width="13.5" style="1" customWidth="1"/>
    <col min="12035" max="12035" width="76.75" style="1" customWidth="1"/>
    <col min="12036" max="12289" width="9" style="1"/>
    <col min="12290" max="12290" width="13.5" style="1" customWidth="1"/>
    <col min="12291" max="12291" width="76.75" style="1" customWidth="1"/>
    <col min="12292" max="12545" width="9" style="1"/>
    <col min="12546" max="12546" width="13.5" style="1" customWidth="1"/>
    <col min="12547" max="12547" width="76.75" style="1" customWidth="1"/>
    <col min="12548" max="12801" width="9" style="1"/>
    <col min="12802" max="12802" width="13.5" style="1" customWidth="1"/>
    <col min="12803" max="12803" width="76.75" style="1" customWidth="1"/>
    <col min="12804" max="13057" width="9" style="1"/>
    <col min="13058" max="13058" width="13.5" style="1" customWidth="1"/>
    <col min="13059" max="13059" width="76.75" style="1" customWidth="1"/>
    <col min="13060" max="13313" width="9" style="1"/>
    <col min="13314" max="13314" width="13.5" style="1" customWidth="1"/>
    <col min="13315" max="13315" width="76.75" style="1" customWidth="1"/>
    <col min="13316" max="13569" width="9" style="1"/>
    <col min="13570" max="13570" width="13.5" style="1" customWidth="1"/>
    <col min="13571" max="13571" width="76.75" style="1" customWidth="1"/>
    <col min="13572" max="13825" width="9" style="1"/>
    <col min="13826" max="13826" width="13.5" style="1" customWidth="1"/>
    <col min="13827" max="13827" width="76.75" style="1" customWidth="1"/>
    <col min="13828" max="14081" width="9" style="1"/>
    <col min="14082" max="14082" width="13.5" style="1" customWidth="1"/>
    <col min="14083" max="14083" width="76.75" style="1" customWidth="1"/>
    <col min="14084" max="14337" width="9" style="1"/>
    <col min="14338" max="14338" width="13.5" style="1" customWidth="1"/>
    <col min="14339" max="14339" width="76.75" style="1" customWidth="1"/>
    <col min="14340" max="14593" width="9" style="1"/>
    <col min="14594" max="14594" width="13.5" style="1" customWidth="1"/>
    <col min="14595" max="14595" width="76.75" style="1" customWidth="1"/>
    <col min="14596" max="14849" width="9" style="1"/>
    <col min="14850" max="14850" width="13.5" style="1" customWidth="1"/>
    <col min="14851" max="14851" width="76.75" style="1" customWidth="1"/>
    <col min="14852" max="15105" width="9" style="1"/>
    <col min="15106" max="15106" width="13.5" style="1" customWidth="1"/>
    <col min="15107" max="15107" width="76.75" style="1" customWidth="1"/>
    <col min="15108" max="15361" width="9" style="1"/>
    <col min="15362" max="15362" width="13.5" style="1" customWidth="1"/>
    <col min="15363" max="15363" width="76.75" style="1" customWidth="1"/>
    <col min="15364" max="15617" width="9" style="1"/>
    <col min="15618" max="15618" width="13.5" style="1" customWidth="1"/>
    <col min="15619" max="15619" width="76.75" style="1" customWidth="1"/>
    <col min="15620" max="15873" width="9" style="1"/>
    <col min="15874" max="15874" width="13.5" style="1" customWidth="1"/>
    <col min="15875" max="15875" width="76.75" style="1" customWidth="1"/>
    <col min="15876" max="16129" width="9" style="1"/>
    <col min="16130" max="16130" width="13.5" style="1" customWidth="1"/>
    <col min="16131" max="16131" width="76.75" style="1" customWidth="1"/>
    <col min="16132" max="16384" width="9" style="1"/>
  </cols>
  <sheetData>
    <row r="1" spans="2:4">
      <c r="B1" s="251" t="s">
        <v>88</v>
      </c>
      <c r="C1" s="251"/>
    </row>
    <row r="2" spans="2:4">
      <c r="B2" s="251"/>
      <c r="C2" s="251"/>
    </row>
    <row r="3" spans="2:4" ht="16.5">
      <c r="B3" s="250"/>
      <c r="C3" s="250"/>
    </row>
    <row r="4" spans="2:4" ht="16.5">
      <c r="B4" s="2" t="s">
        <v>155</v>
      </c>
      <c r="C4" s="3" t="s">
        <v>156</v>
      </c>
    </row>
    <row r="5" spans="2:4" ht="16.5">
      <c r="B5" s="2" t="s">
        <v>157</v>
      </c>
      <c r="C5" s="3" t="s">
        <v>158</v>
      </c>
    </row>
    <row r="6" spans="2:4" ht="49.5">
      <c r="B6" s="4" t="s">
        <v>159</v>
      </c>
      <c r="C6" s="5" t="s">
        <v>160</v>
      </c>
    </row>
    <row r="7" spans="2:4" ht="33">
      <c r="B7" s="2" t="s">
        <v>161</v>
      </c>
      <c r="C7" s="5" t="s">
        <v>162</v>
      </c>
    </row>
    <row r="8" spans="2:4" ht="99">
      <c r="B8" s="2" t="s">
        <v>163</v>
      </c>
      <c r="C8" s="5" t="s">
        <v>164</v>
      </c>
    </row>
    <row r="9" spans="2:4" ht="115.5">
      <c r="B9" s="2" t="s">
        <v>165</v>
      </c>
      <c r="C9" s="5" t="s">
        <v>166</v>
      </c>
    </row>
    <row r="10" spans="2:4" ht="16.5">
      <c r="B10" s="2"/>
      <c r="C10" s="5"/>
    </row>
    <row r="11" spans="2:4" ht="16.5">
      <c r="B11" s="2"/>
      <c r="C11" s="5"/>
    </row>
    <row r="12" spans="2:4" ht="16.5">
      <c r="B12" s="2"/>
      <c r="C12" s="5"/>
    </row>
    <row r="13" spans="2:4" ht="16.5">
      <c r="B13" s="2"/>
      <c r="C13" s="5"/>
    </row>
    <row r="14" spans="2:4" ht="16.5">
      <c r="B14" s="2"/>
      <c r="C14" s="5"/>
    </row>
    <row r="15" spans="2:4" ht="16.5">
      <c r="B15" s="2"/>
      <c r="C15" s="5"/>
      <c r="D15" s="6"/>
    </row>
    <row r="16" spans="2:4" ht="16.5">
      <c r="B16" s="2"/>
      <c r="C16" s="5"/>
    </row>
    <row r="17" spans="2:3" ht="16.5">
      <c r="B17" s="2"/>
      <c r="C17" s="5"/>
    </row>
    <row r="18" spans="2:3" ht="16.5">
      <c r="B18" s="2"/>
      <c r="C18" s="5"/>
    </row>
    <row r="19" spans="2:3" ht="16.5">
      <c r="B19" s="7"/>
      <c r="C19" s="7"/>
    </row>
  </sheetData>
  <mergeCells count="2">
    <mergeCell ref="B3:C3"/>
    <mergeCell ref="B1:C2"/>
  </mergeCells>
  <phoneticPr fontId="54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N24"/>
  <sheetViews>
    <sheetView workbookViewId="0">
      <selection activeCell="P17" sqref="P17"/>
    </sheetView>
  </sheetViews>
  <sheetFormatPr defaultRowHeight="13.5"/>
  <cols>
    <col min="14" max="14" width="14.125" bestFit="1" customWidth="1"/>
  </cols>
  <sheetData>
    <row r="10" spans="7:14">
      <c r="I10" s="136"/>
    </row>
    <row r="14" spans="7:14">
      <c r="G14" s="142"/>
      <c r="H14" s="143" t="s">
        <v>214</v>
      </c>
      <c r="I14" s="143" t="s">
        <v>213</v>
      </c>
      <c r="J14" s="143" t="s">
        <v>212</v>
      </c>
      <c r="K14" s="143" t="s">
        <v>210</v>
      </c>
      <c r="L14" s="143" t="s">
        <v>211</v>
      </c>
      <c r="M14" s="143" t="s">
        <v>209</v>
      </c>
      <c r="N14" s="143" t="s">
        <v>218</v>
      </c>
    </row>
    <row r="15" spans="7:14">
      <c r="G15" s="142" t="s">
        <v>220</v>
      </c>
      <c r="H15" s="141">
        <v>8</v>
      </c>
      <c r="I15" s="141">
        <v>4</v>
      </c>
      <c r="J15" s="141">
        <v>1</v>
      </c>
      <c r="K15" s="141">
        <v>13</v>
      </c>
      <c r="L15" s="141">
        <v>40</v>
      </c>
      <c r="M15" s="141">
        <v>66</v>
      </c>
      <c r="N15" s="141">
        <v>13</v>
      </c>
    </row>
    <row r="16" spans="7:14">
      <c r="G16" s="142" t="s">
        <v>219</v>
      </c>
      <c r="H16" s="141">
        <v>0</v>
      </c>
      <c r="I16" s="141">
        <v>1</v>
      </c>
      <c r="J16" s="141">
        <v>0</v>
      </c>
      <c r="K16" s="141">
        <v>0</v>
      </c>
      <c r="L16" s="141">
        <v>37</v>
      </c>
      <c r="M16" s="141">
        <v>38</v>
      </c>
      <c r="N16" s="141">
        <v>2</v>
      </c>
    </row>
    <row r="17" spans="7:13">
      <c r="I17" s="136"/>
    </row>
    <row r="18" spans="7:13">
      <c r="H18" s="137"/>
      <c r="I18" s="137"/>
      <c r="J18" s="137"/>
    </row>
    <row r="19" spans="7:13">
      <c r="G19" s="136"/>
      <c r="H19" s="138"/>
      <c r="I19" s="138"/>
      <c r="J19" s="137"/>
    </row>
    <row r="20" spans="7:13">
      <c r="G20" s="136"/>
      <c r="H20" s="138"/>
      <c r="I20" s="139"/>
      <c r="J20" s="137"/>
    </row>
    <row r="21" spans="7:13">
      <c r="G21" s="142"/>
      <c r="H21" s="143" t="s">
        <v>217</v>
      </c>
      <c r="I21" s="143" t="s">
        <v>216</v>
      </c>
      <c r="J21" s="143" t="s">
        <v>215</v>
      </c>
      <c r="K21" s="137"/>
    </row>
    <row r="22" spans="7:13">
      <c r="G22" s="142" t="s">
        <v>221</v>
      </c>
      <c r="H22" s="140">
        <v>28</v>
      </c>
      <c r="I22" s="141">
        <v>20</v>
      </c>
      <c r="J22" s="141">
        <v>18</v>
      </c>
      <c r="K22" s="138"/>
    </row>
    <row r="23" spans="7:13">
      <c r="G23" s="142" t="s">
        <v>219</v>
      </c>
      <c r="H23" s="140">
        <v>0</v>
      </c>
      <c r="I23" s="135">
        <v>13</v>
      </c>
      <c r="J23" s="141">
        <v>25</v>
      </c>
      <c r="K23" s="138"/>
    </row>
    <row r="24" spans="7:13">
      <c r="H24" s="138"/>
      <c r="I24" s="138"/>
      <c r="J24" s="138"/>
      <c r="K24" s="138"/>
      <c r="L24" s="138"/>
      <c r="M24" s="138"/>
    </row>
  </sheetData>
  <phoneticPr fontId="5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综合测试总结 </vt:lpstr>
      <vt:lpstr>功能测试总结</vt:lpstr>
      <vt:lpstr>功能软件问题统计分析表</vt:lpstr>
      <vt:lpstr>遗留问题分析表</vt:lpstr>
      <vt:lpstr>功能测试评分标准 </vt:lpstr>
      <vt:lpstr>性能安全评分标准</vt:lpstr>
      <vt:lpstr>历史数据</vt:lpstr>
      <vt:lpstr>说明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2012-03-14T06:47:00Z</cp:lastPrinted>
  <dcterms:created xsi:type="dcterms:W3CDTF">2012-03-01T08:39:00Z</dcterms:created>
  <dcterms:modified xsi:type="dcterms:W3CDTF">2019-04-11T08:12:18Z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