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krawcz\Desktop\GitUploads\SHARPy_Scaled_Skydweller\OSU_Contribution\Input Files\"/>
    </mc:Choice>
  </mc:AlternateContent>
  <xr:revisionPtr revIDLastSave="0" documentId="13_ncr:1_{C45C66FD-3573-451A-A48A-9A092D507135}" xr6:coauthVersionLast="47" xr6:coauthVersionMax="47" xr10:uidLastSave="{00000000-0000-0000-0000-000000000000}"/>
  <bookViews>
    <workbookView xWindow="-25320" yWindow="195" windowWidth="25440" windowHeight="15390" firstSheet="2" activeTab="5" xr2:uid="{800BE82D-4782-4692-9480-77A9996CABBA}"/>
  </bookViews>
  <sheets>
    <sheet name="Update" sheetId="4" r:id="rId1"/>
    <sheet name="Airfoils" sheetId="2" r:id="rId2"/>
    <sheet name="Polars" sheetId="9" r:id="rId3"/>
    <sheet name="Applied_Forces_Lumped_Masses" sheetId="3" r:id="rId4"/>
    <sheet name="Control_Surfaces" sheetId="5" r:id="rId5"/>
    <sheet name="Master" sheetId="1" r:id="rId6"/>
    <sheet name="Copy" sheetId="10" r:id="rId7"/>
  </sheets>
  <definedNames>
    <definedName name="solver_adj" localSheetId="5" hidden="1">Master!#REF!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0</definedName>
    <definedName name="solver_nwt" localSheetId="5" hidden="1">1</definedName>
    <definedName name="solver_opt" localSheetId="5" hidden="1">Master!#REF!</definedName>
    <definedName name="solver_pre" localSheetId="5" hidden="1">0.000001</definedName>
    <definedName name="solver_rbv" localSheetId="5" hidden="1">1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3</definedName>
    <definedName name="solver_val" localSheetId="5" hidden="1">325.5</definedName>
    <definedName name="solver_ver" localSheetId="5" hidden="1">3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3" l="1"/>
  <c r="M6" i="3" s="1"/>
  <c r="M3" i="3"/>
  <c r="M5" i="3" s="1"/>
  <c r="V7" i="1"/>
  <c r="U3" i="1"/>
  <c r="T28" i="10"/>
  <c r="T29" i="10"/>
  <c r="T31" i="10" s="1"/>
  <c r="T30" i="10"/>
  <c r="AA7" i="1" l="1"/>
  <c r="X7" i="1"/>
  <c r="X6" i="1"/>
  <c r="AA6" i="1" s="1"/>
  <c r="X4" i="1"/>
  <c r="AA4" i="1" s="1"/>
  <c r="X5" i="1"/>
  <c r="AA5" i="1" s="1"/>
  <c r="X3" i="1"/>
  <c r="AA3" i="1" s="1"/>
  <c r="C3" i="1"/>
  <c r="D3" i="1"/>
  <c r="E3" i="1"/>
  <c r="F3" i="1"/>
  <c r="H3" i="1"/>
  <c r="R3" i="1"/>
  <c r="S3" i="1"/>
  <c r="T3" i="1"/>
  <c r="V3" i="1"/>
  <c r="U4" i="1" s="1"/>
  <c r="AL3" i="1"/>
  <c r="AN3" i="1"/>
  <c r="AO3" i="1"/>
  <c r="AQ3" i="1"/>
  <c r="AS3" i="1"/>
  <c r="AT3" i="1"/>
  <c r="AU3" i="1"/>
  <c r="C4" i="1"/>
  <c r="E4" i="1"/>
  <c r="F4" i="1"/>
  <c r="H4" i="1"/>
  <c r="R4" i="1"/>
  <c r="S4" i="1"/>
  <c r="T4" i="1"/>
  <c r="V4" i="1"/>
  <c r="U5" i="1" s="1"/>
  <c r="AL4" i="1"/>
  <c r="AN4" i="1"/>
  <c r="AO4" i="1"/>
  <c r="AQ4" i="1"/>
  <c r="AS4" i="1"/>
  <c r="AT4" i="1"/>
  <c r="AU4" i="1"/>
  <c r="C5" i="1"/>
  <c r="E5" i="1"/>
  <c r="F5" i="1"/>
  <c r="H5" i="1"/>
  <c r="R5" i="1"/>
  <c r="S5" i="1"/>
  <c r="T5" i="1"/>
  <c r="V5" i="1"/>
  <c r="U6" i="1" s="1"/>
  <c r="AL5" i="1"/>
  <c r="AN5" i="1"/>
  <c r="AO5" i="1"/>
  <c r="AQ5" i="1"/>
  <c r="AS5" i="1"/>
  <c r="AT5" i="1"/>
  <c r="AU5" i="1"/>
  <c r="C6" i="1"/>
  <c r="E6" i="1"/>
  <c r="F6" i="1"/>
  <c r="R6" i="1"/>
  <c r="S6" i="1"/>
  <c r="T6" i="1"/>
  <c r="V6" i="1"/>
  <c r="U7" i="1" s="1"/>
  <c r="AL6" i="1"/>
  <c r="AN6" i="1"/>
  <c r="AO6" i="1"/>
  <c r="AQ6" i="1"/>
  <c r="AS6" i="1"/>
  <c r="AT6" i="1"/>
  <c r="AU6" i="1"/>
  <c r="C7" i="1"/>
  <c r="F7" i="1"/>
  <c r="AC7" i="1"/>
  <c r="AD7" i="1"/>
  <c r="AE7" i="1"/>
  <c r="AL7" i="1"/>
  <c r="AN7" i="1"/>
  <c r="AO7" i="1"/>
  <c r="AQ7" i="1"/>
  <c r="AS7" i="1"/>
  <c r="AU7" i="1"/>
  <c r="B30" i="10"/>
  <c r="B32" i="10" s="1"/>
  <c r="B31" i="10"/>
  <c r="B33" i="10" s="1"/>
  <c r="AU22" i="10"/>
  <c r="AT22" i="10"/>
  <c r="AS22" i="10"/>
  <c r="AQ22" i="10"/>
  <c r="AO22" i="10"/>
  <c r="AN22" i="10"/>
  <c r="AL22" i="10"/>
  <c r="AA22" i="10"/>
  <c r="X22" i="10"/>
  <c r="R22" i="10"/>
  <c r="Q22" i="10"/>
  <c r="P22" i="10"/>
  <c r="O22" i="10"/>
  <c r="G22" i="10"/>
  <c r="E22" i="10"/>
  <c r="AU21" i="10"/>
  <c r="AT21" i="10"/>
  <c r="AS21" i="10"/>
  <c r="AQ21" i="10"/>
  <c r="AO21" i="10"/>
  <c r="AN21" i="10"/>
  <c r="AL21" i="10"/>
  <c r="AA21" i="10"/>
  <c r="X21" i="10"/>
  <c r="R21" i="10"/>
  <c r="Q21" i="10"/>
  <c r="P21" i="10"/>
  <c r="O21" i="10"/>
  <c r="G21" i="10"/>
  <c r="E21" i="10"/>
  <c r="AU20" i="10"/>
  <c r="AT20" i="10"/>
  <c r="AS20" i="10"/>
  <c r="AQ20" i="10"/>
  <c r="AP20" i="10"/>
  <c r="AO20" i="10"/>
  <c r="AN20" i="10"/>
  <c r="AL20" i="10"/>
  <c r="AK20" i="10"/>
  <c r="X20" i="10"/>
  <c r="T20" i="10"/>
  <c r="S20" i="10"/>
  <c r="R20" i="10"/>
  <c r="N20" i="10"/>
  <c r="M20" i="10"/>
  <c r="L20" i="10"/>
  <c r="H20" i="10"/>
  <c r="G20" i="10"/>
  <c r="E20" i="10"/>
  <c r="C20" i="10"/>
  <c r="AU19" i="10"/>
  <c r="AT19" i="10"/>
  <c r="AS19" i="10"/>
  <c r="AQ19" i="10"/>
  <c r="AP19" i="10"/>
  <c r="AO19" i="10"/>
  <c r="AN19" i="10"/>
  <c r="AL19" i="10"/>
  <c r="AK19" i="10"/>
  <c r="X19" i="10"/>
  <c r="T19" i="10"/>
  <c r="S19" i="10"/>
  <c r="R19" i="10"/>
  <c r="N19" i="10"/>
  <c r="M19" i="10"/>
  <c r="L19" i="10"/>
  <c r="H19" i="10"/>
  <c r="G19" i="10"/>
  <c r="F19" i="10"/>
  <c r="E19" i="10"/>
  <c r="C19" i="10"/>
  <c r="AU18" i="10"/>
  <c r="AT18" i="10"/>
  <c r="AS18" i="10"/>
  <c r="AQ18" i="10"/>
  <c r="AO18" i="10"/>
  <c r="AN18" i="10"/>
  <c r="AL18" i="10"/>
  <c r="AE18" i="10"/>
  <c r="AD18" i="10"/>
  <c r="AC18" i="10"/>
  <c r="AA18" i="10"/>
  <c r="X18" i="10"/>
  <c r="T18" i="10"/>
  <c r="R18" i="10"/>
  <c r="Q18" i="10"/>
  <c r="P18" i="10"/>
  <c r="O18" i="10"/>
  <c r="H18" i="10"/>
  <c r="F18" i="10"/>
  <c r="E18" i="10"/>
  <c r="C18" i="10"/>
  <c r="AU17" i="10"/>
  <c r="AT17" i="10"/>
  <c r="AS17" i="10"/>
  <c r="AQ17" i="10"/>
  <c r="AO17" i="10"/>
  <c r="AN17" i="10"/>
  <c r="AL17" i="10"/>
  <c r="AE17" i="10"/>
  <c r="AD17" i="10"/>
  <c r="AC17" i="10"/>
  <c r="AA17" i="10"/>
  <c r="X17" i="10"/>
  <c r="T17" i="10"/>
  <c r="S17" i="10"/>
  <c r="S18" i="10" s="1"/>
  <c r="R17" i="10"/>
  <c r="Q17" i="10"/>
  <c r="P17" i="10"/>
  <c r="O17" i="10"/>
  <c r="H17" i="10"/>
  <c r="F17" i="10"/>
  <c r="E17" i="10"/>
  <c r="C17" i="10"/>
  <c r="AU16" i="10"/>
  <c r="AT16" i="10"/>
  <c r="AS16" i="10"/>
  <c r="AQ16" i="10"/>
  <c r="AO16" i="10"/>
  <c r="AN16" i="10"/>
  <c r="AL16" i="10"/>
  <c r="AE16" i="10"/>
  <c r="AD16" i="10"/>
  <c r="AC16" i="10"/>
  <c r="AA16" i="10"/>
  <c r="X16" i="10"/>
  <c r="T16" i="10"/>
  <c r="S16" i="10"/>
  <c r="R16" i="10"/>
  <c r="Q16" i="10"/>
  <c r="P16" i="10"/>
  <c r="O16" i="10"/>
  <c r="H16" i="10"/>
  <c r="F16" i="10"/>
  <c r="E16" i="10"/>
  <c r="C16" i="10"/>
  <c r="AU15" i="10"/>
  <c r="AT15" i="10"/>
  <c r="AS15" i="10"/>
  <c r="AQ15" i="10"/>
  <c r="AO15" i="10"/>
  <c r="AN15" i="10"/>
  <c r="AL15" i="10"/>
  <c r="AE15" i="10"/>
  <c r="AD15" i="10"/>
  <c r="AC15" i="10"/>
  <c r="AA15" i="10"/>
  <c r="X15" i="10"/>
  <c r="T15" i="10"/>
  <c r="S15" i="10"/>
  <c r="R15" i="10"/>
  <c r="Q15" i="10"/>
  <c r="P15" i="10"/>
  <c r="O15" i="10"/>
  <c r="H15" i="10"/>
  <c r="F15" i="10"/>
  <c r="E15" i="10"/>
  <c r="C15" i="10"/>
  <c r="AU14" i="10"/>
  <c r="AT14" i="10"/>
  <c r="AS14" i="10"/>
  <c r="AQ14" i="10"/>
  <c r="AO14" i="10"/>
  <c r="AN14" i="10"/>
  <c r="AL14" i="10"/>
  <c r="AA14" i="10"/>
  <c r="X14" i="10"/>
  <c r="T14" i="10"/>
  <c r="S14" i="10"/>
  <c r="R14" i="10"/>
  <c r="Q14" i="10"/>
  <c r="P14" i="10"/>
  <c r="O14" i="10"/>
  <c r="H14" i="10"/>
  <c r="F14" i="10"/>
  <c r="E14" i="10"/>
  <c r="D14" i="10"/>
  <c r="C14" i="10"/>
  <c r="AU13" i="10"/>
  <c r="AT13" i="10"/>
  <c r="AS13" i="10"/>
  <c r="AQ13" i="10"/>
  <c r="AP13" i="10"/>
  <c r="AO13" i="10"/>
  <c r="AN13" i="10"/>
  <c r="AL13" i="10"/>
  <c r="AK13" i="10"/>
  <c r="V13" i="10"/>
  <c r="U13" i="10"/>
  <c r="T13" i="10"/>
  <c r="S13" i="10"/>
  <c r="R13" i="10"/>
  <c r="N13" i="10"/>
  <c r="M13" i="10"/>
  <c r="L13" i="10"/>
  <c r="H13" i="10"/>
  <c r="G13" i="10"/>
  <c r="F13" i="10"/>
  <c r="E13" i="10"/>
  <c r="D13" i="10"/>
  <c r="C13" i="10"/>
  <c r="AU12" i="10"/>
  <c r="AT12" i="10"/>
  <c r="AS12" i="10"/>
  <c r="AQ12" i="10"/>
  <c r="AP12" i="10"/>
  <c r="AO12" i="10"/>
  <c r="AN12" i="10"/>
  <c r="AL12" i="10"/>
  <c r="AK12" i="10"/>
  <c r="AE12" i="10"/>
  <c r="AD12" i="10"/>
  <c r="AC12" i="10"/>
  <c r="T12" i="10"/>
  <c r="S12" i="10"/>
  <c r="R12" i="10"/>
  <c r="N12" i="10"/>
  <c r="M12" i="10"/>
  <c r="L12" i="10"/>
  <c r="H12" i="10"/>
  <c r="G12" i="10"/>
  <c r="F12" i="10"/>
  <c r="E12" i="10"/>
  <c r="D12" i="10"/>
  <c r="C12" i="10"/>
  <c r="AU11" i="10"/>
  <c r="AT11" i="10"/>
  <c r="AS11" i="10"/>
  <c r="AQ11" i="10"/>
  <c r="AP11" i="10"/>
  <c r="AO11" i="10"/>
  <c r="AN11" i="10"/>
  <c r="AL11" i="10"/>
  <c r="AK11" i="10"/>
  <c r="AE11" i="10"/>
  <c r="AD11" i="10"/>
  <c r="AC11" i="10"/>
  <c r="T11" i="10"/>
  <c r="S11" i="10"/>
  <c r="R11" i="10"/>
  <c r="N11" i="10"/>
  <c r="M11" i="10"/>
  <c r="L11" i="10"/>
  <c r="H11" i="10"/>
  <c r="G11" i="10"/>
  <c r="F11" i="10"/>
  <c r="E11" i="10"/>
  <c r="D11" i="10"/>
  <c r="C11" i="10"/>
  <c r="AU10" i="10"/>
  <c r="AT10" i="10"/>
  <c r="AS10" i="10"/>
  <c r="AQ10" i="10"/>
  <c r="AP10" i="10"/>
  <c r="AO10" i="10"/>
  <c r="AN10" i="10"/>
  <c r="AL10" i="10"/>
  <c r="AK10" i="10"/>
  <c r="T10" i="10"/>
  <c r="S10" i="10"/>
  <c r="R10" i="10"/>
  <c r="N10" i="10"/>
  <c r="M10" i="10"/>
  <c r="L10" i="10"/>
  <c r="H10" i="10"/>
  <c r="G10" i="10"/>
  <c r="F10" i="10"/>
  <c r="E10" i="10"/>
  <c r="D10" i="10"/>
  <c r="C10" i="10"/>
  <c r="AU9" i="10"/>
  <c r="AT9" i="10"/>
  <c r="AS9" i="10"/>
  <c r="AQ9" i="10"/>
  <c r="AP9" i="10"/>
  <c r="AO9" i="10"/>
  <c r="AN9" i="10"/>
  <c r="AL9" i="10"/>
  <c r="AK9" i="10"/>
  <c r="T9" i="10"/>
  <c r="S9" i="10"/>
  <c r="R9" i="10"/>
  <c r="N9" i="10"/>
  <c r="M9" i="10"/>
  <c r="L9" i="10"/>
  <c r="H9" i="10"/>
  <c r="G9" i="10"/>
  <c r="F9" i="10"/>
  <c r="E9" i="10"/>
  <c r="D9" i="10"/>
  <c r="C9" i="10"/>
  <c r="AU8" i="10"/>
  <c r="AT8" i="10"/>
  <c r="AS8" i="10"/>
  <c r="AQ8" i="10"/>
  <c r="AP8" i="10"/>
  <c r="AO8" i="10"/>
  <c r="AN8" i="10"/>
  <c r="AL8" i="10"/>
  <c r="AK8" i="10"/>
  <c r="V8" i="10"/>
  <c r="U8" i="10"/>
  <c r="T8" i="10"/>
  <c r="S8" i="10"/>
  <c r="R8" i="10"/>
  <c r="N8" i="10"/>
  <c r="M8" i="10"/>
  <c r="L8" i="10"/>
  <c r="H8" i="10"/>
  <c r="G8" i="10"/>
  <c r="F8" i="10"/>
  <c r="E8" i="10"/>
  <c r="D8" i="10"/>
  <c r="C8" i="10"/>
  <c r="AU7" i="10"/>
  <c r="AT7" i="10"/>
  <c r="AS7" i="10"/>
  <c r="AQ7" i="10"/>
  <c r="AO7" i="10"/>
  <c r="AN7" i="10"/>
  <c r="AL7" i="10"/>
  <c r="AE7" i="10"/>
  <c r="AD7" i="10"/>
  <c r="AC7" i="10"/>
  <c r="AA7" i="10"/>
  <c r="X7" i="10"/>
  <c r="V7" i="10"/>
  <c r="F7" i="10"/>
  <c r="C7" i="10"/>
  <c r="AU6" i="10"/>
  <c r="AT6" i="10"/>
  <c r="AS6" i="10"/>
  <c r="AQ6" i="10"/>
  <c r="AO6" i="10"/>
  <c r="AN6" i="10"/>
  <c r="AL6" i="10"/>
  <c r="AA6" i="10"/>
  <c r="X6" i="10"/>
  <c r="V6" i="10"/>
  <c r="U7" i="10" s="1"/>
  <c r="T6" i="10"/>
  <c r="S6" i="10"/>
  <c r="R6" i="10"/>
  <c r="F6" i="10"/>
  <c r="E6" i="10"/>
  <c r="C6" i="10"/>
  <c r="AU5" i="10"/>
  <c r="AT5" i="10"/>
  <c r="AS5" i="10"/>
  <c r="AQ5" i="10"/>
  <c r="AO5" i="10"/>
  <c r="AN5" i="10"/>
  <c r="AL5" i="10"/>
  <c r="AA5" i="10"/>
  <c r="X5" i="10"/>
  <c r="V5" i="10"/>
  <c r="U6" i="10" s="1"/>
  <c r="T5" i="10"/>
  <c r="S5" i="10"/>
  <c r="R5" i="10"/>
  <c r="H5" i="10"/>
  <c r="F5" i="10"/>
  <c r="E5" i="10"/>
  <c r="C5" i="10"/>
  <c r="AU4" i="10"/>
  <c r="AT4" i="10"/>
  <c r="AS4" i="10"/>
  <c r="AQ4" i="10"/>
  <c r="AO4" i="10"/>
  <c r="AN4" i="10"/>
  <c r="AL4" i="10"/>
  <c r="AA4" i="10"/>
  <c r="X4" i="10"/>
  <c r="V4" i="10"/>
  <c r="U5" i="10" s="1"/>
  <c r="T4" i="10"/>
  <c r="S4" i="10"/>
  <c r="R4" i="10"/>
  <c r="H4" i="10"/>
  <c r="F4" i="10"/>
  <c r="E4" i="10"/>
  <c r="C4" i="10"/>
  <c r="AU3" i="10"/>
  <c r="AT3" i="10"/>
  <c r="AS3" i="10"/>
  <c r="AQ3" i="10"/>
  <c r="AO3" i="10"/>
  <c r="AN3" i="10"/>
  <c r="AL3" i="10"/>
  <c r="AA3" i="10"/>
  <c r="X3" i="10"/>
  <c r="V3" i="10"/>
  <c r="U4" i="10" s="1"/>
  <c r="U3" i="10"/>
  <c r="T3" i="10"/>
  <c r="S3" i="10"/>
  <c r="R3" i="10"/>
  <c r="H3" i="10"/>
  <c r="F3" i="10"/>
  <c r="E3" i="10"/>
  <c r="D3" i="10"/>
  <c r="C3" i="10"/>
  <c r="B30" i="4" l="1"/>
  <c r="P19" i="4"/>
  <c r="C7" i="4"/>
  <c r="C4" i="4" l="1"/>
  <c r="C22" i="4"/>
  <c r="D22" i="4"/>
  <c r="P3" i="4"/>
  <c r="P17" i="4"/>
  <c r="P18" i="4"/>
  <c r="P20" i="4"/>
  <c r="P21" i="4"/>
  <c r="Y7" i="4"/>
  <c r="Y5" i="4"/>
  <c r="Y6" i="4"/>
  <c r="Y4" i="4"/>
  <c r="Y21" i="4"/>
  <c r="Y19" i="4"/>
  <c r="Y20" i="4"/>
  <c r="Y18" i="4"/>
  <c r="W19" i="4"/>
  <c r="W20" i="4"/>
  <c r="W21" i="4"/>
  <c r="W18" i="4"/>
  <c r="W5" i="4"/>
  <c r="W6" i="4"/>
  <c r="W7" i="4"/>
  <c r="W4" i="4"/>
  <c r="S4" i="4"/>
  <c r="P25" i="4"/>
  <c r="F35" i="4"/>
  <c r="S19" i="4"/>
  <c r="S20" i="4"/>
  <c r="S21" i="4"/>
  <c r="S18" i="4"/>
  <c r="S5" i="4"/>
  <c r="S6" i="4"/>
  <c r="S7" i="4"/>
  <c r="F32" i="4" l="1"/>
  <c r="B32" i="4" l="1"/>
  <c r="C25" i="4"/>
  <c r="D24" i="4"/>
  <c r="C24" i="4"/>
  <c r="B24" i="4"/>
  <c r="D23" i="4"/>
  <c r="C23" i="4"/>
  <c r="B23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B7" i="4"/>
  <c r="D6" i="4"/>
  <c r="C6" i="4"/>
  <c r="B6" i="4"/>
  <c r="D5" i="4"/>
  <c r="C5" i="4"/>
  <c r="B5" i="4"/>
  <c r="D4" i="4"/>
  <c r="B4" i="4"/>
  <c r="P8" i="4" l="1"/>
  <c r="P7" i="4"/>
  <c r="C12" i="4"/>
  <c r="P10" i="4"/>
  <c r="P14" i="4"/>
  <c r="P4" i="4"/>
  <c r="P23" i="4"/>
  <c r="P9" i="4"/>
  <c r="B22" i="4"/>
  <c r="P5" i="4"/>
  <c r="B25" i="4"/>
  <c r="D12" i="4"/>
  <c r="P16" i="4"/>
  <c r="F34" i="4" s="1"/>
  <c r="P11" i="4"/>
  <c r="P15" i="4"/>
  <c r="P6" i="4"/>
  <c r="P24" i="4"/>
  <c r="F33" i="4" s="1"/>
  <c r="P13" i="4"/>
  <c r="B12" i="4"/>
  <c r="F30" i="4" l="1"/>
  <c r="G32" i="4"/>
  <c r="P12" i="4"/>
  <c r="P22" i="4"/>
  <c r="F31" i="4" s="1"/>
  <c r="F36" i="4" l="1"/>
  <c r="G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Zack</author>
  </authors>
  <commentList>
    <comment ref="P2" authorId="0" shapeId="0" xr:uid="{31A457E9-1586-44F1-93A2-F9DD4E1F57B3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Is an output. No need to change ever.</t>
        </r>
      </text>
    </comment>
    <comment ref="Q2" authorId="0" shapeId="0" xr:uid="{771CF7E0-FE8A-4122-9E87-B4F63E7F7745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location of the cg of the section. Forward of the EA is positive (+) while behind the EA is negative (-)</t>
        </r>
      </text>
    </comment>
    <comment ref="R2" authorId="0" shapeId="0" xr:uid="{46D9ECA2-89C9-46A1-A251-F0DA27423B79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location of the cg of the section. Forward of the EA is positive (+) while behind the EA is negative (-)</t>
        </r>
      </text>
    </comment>
    <comment ref="U2" authorId="0" shapeId="0" xr:uid="{7485D49C-962F-44A6-A410-3C98190776D4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LE up. Positive (+) is LE down</t>
        </r>
      </text>
    </comment>
    <comment ref="V2" authorId="0" shapeId="0" xr:uid="{EB2FD7DA-1C64-425B-A72C-7F33E6F59BC6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LE up. Positive (+) is LE down</t>
        </r>
      </text>
    </comment>
    <comment ref="W2" authorId="0" shapeId="0" xr:uid="{30BEB078-F591-4632-9526-C7493274A1CA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X2" authorId="0" shapeId="0" xr:uid="{45F1805D-2C49-4393-8800-1F2C108A6BBC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Y2" authorId="0" shapeId="0" xr:uid="{2CAA87FF-438F-4E78-8E9D-BB05EFB01B7F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 </t>
        </r>
      </text>
    </comment>
    <comment ref="Z2" authorId="0" shapeId="0" xr:uid="{4537741A-B194-4F62-BAF0-997DB3739411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</t>
        </r>
      </text>
    </comment>
    <comment ref="P39" authorId="0" shapeId="0" xr:uid="{1B65AD3C-108A-4C88-9E38-DB92657DAF14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Is an output. No need to change ever.</t>
        </r>
      </text>
    </comment>
    <comment ref="U39" authorId="0" shapeId="0" xr:uid="{5BE48C5D-DBAE-456A-BF29-1BBABDED6297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up</t>
        </r>
      </text>
    </comment>
    <comment ref="V39" authorId="0" shapeId="0" xr:uid="{C1447554-44DD-4E53-96A4-9FFF5526BBA8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up</t>
        </r>
      </text>
    </comment>
    <comment ref="W39" authorId="0" shapeId="0" xr:uid="{0FBDC105-B13A-42FA-9D0B-937B8279418A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X39" authorId="0" shapeId="0" xr:uid="{1078EAC5-7C45-465A-87DC-DB2444EFCA28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Y39" authorId="0" shapeId="0" xr:uid="{19319633-FCF6-4E4E-AC6D-B0E38720C186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 </t>
        </r>
      </text>
    </comment>
    <comment ref="Z39" authorId="0" shapeId="0" xr:uid="{8298369C-2F10-4784-A5D1-40C43AE01EF0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Zack</author>
  </authors>
  <commentList>
    <comment ref="C2" authorId="0" shapeId="0" xr:uid="{1F7D7727-F921-46AB-A451-9FC3F3C4022E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0 = static
1 = dynamic
Just leave at 0 for your uses</t>
        </r>
      </text>
    </comment>
    <comment ref="D2" authorId="0" shapeId="0" xr:uid="{35812FE5-5F53-4579-851B-9796DDF5AF7C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length of the control surface in relation to the % chord. For example, .2 would mean that the control surface length = .2 * chord. </t>
        </r>
      </text>
    </comment>
    <comment ref="E2" authorId="0" shapeId="0" xr:uid="{822BD7B8-2551-4EC2-81CE-7807F5219978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Negative (-) is LE down, while Positive (+) is LE up</t>
        </r>
      </text>
    </comment>
    <comment ref="I2" authorId="0" shapeId="0" xr:uid="{9AE1CEF2-823D-49AE-837A-DF2ABC556475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Negative (-) is LE down, while Positive (+) is LE up</t>
        </r>
      </text>
    </comment>
    <comment ref="N2" authorId="0" shapeId="0" xr:uid="{F749511B-E973-4286-B9F3-E1BC24B975B0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HSTAB flag for static trim input. Simply states which control surface is the HSTAB</t>
        </r>
      </text>
    </comment>
  </commentList>
</comments>
</file>

<file path=xl/sharedStrings.xml><?xml version="1.0" encoding="utf-8"?>
<sst xmlns="http://schemas.openxmlformats.org/spreadsheetml/2006/main" count="481" uniqueCount="170">
  <si>
    <t>Elastic Axis Coord</t>
  </si>
  <si>
    <t>n_elements</t>
  </si>
  <si>
    <t>Stiffness Start</t>
  </si>
  <si>
    <t>Stiffness End</t>
  </si>
  <si>
    <t>Section</t>
  </si>
  <si>
    <t>WING</t>
  </si>
  <si>
    <t>FUSE CONNECTION</t>
  </si>
  <si>
    <t>HSTAB CONNECTION</t>
  </si>
  <si>
    <t>FRONT FUSELAGE</t>
  </si>
  <si>
    <t>MIDDLE FUSELAGE</t>
  </si>
  <si>
    <t xml:space="preserve">HSTAB </t>
  </si>
  <si>
    <t>END FUSELAGE</t>
  </si>
  <si>
    <t>VTAIL</t>
  </si>
  <si>
    <t>Mass (kg/m)</t>
  </si>
  <si>
    <t>Mass Moment of Inertia Start</t>
  </si>
  <si>
    <t>Mass Moment of Inertia End</t>
  </si>
  <si>
    <t xml:space="preserve">Aero Start </t>
  </si>
  <si>
    <t>Aero End</t>
  </si>
  <si>
    <t>Sym</t>
  </si>
  <si>
    <t>yes</t>
  </si>
  <si>
    <t>Identification: 1</t>
  </si>
  <si>
    <t>Identification: 0</t>
  </si>
  <si>
    <t>Identification: 2</t>
  </si>
  <si>
    <t>Cg (center grav location)</t>
  </si>
  <si>
    <t>Original Values</t>
  </si>
  <si>
    <t xml:space="preserve">Mass </t>
  </si>
  <si>
    <t xml:space="preserve">Wing Scale </t>
  </si>
  <si>
    <t>Htail Scale</t>
  </si>
  <si>
    <t>Current Wing Semi-Span</t>
  </si>
  <si>
    <t>Current Htail Semi-Span</t>
  </si>
  <si>
    <t>ah95160c</t>
  </si>
  <si>
    <t>MH212</t>
  </si>
  <si>
    <t>NACA 63015F</t>
  </si>
  <si>
    <t>Frame of Ref.</t>
  </si>
  <si>
    <t>right</t>
  </si>
  <si>
    <t>v_fin</t>
  </si>
  <si>
    <t>Applied Forces</t>
  </si>
  <si>
    <t>Name</t>
  </si>
  <si>
    <t>fuselage</t>
  </si>
  <si>
    <t xml:space="preserve">Aerodynamic Inputs </t>
  </si>
  <si>
    <t>Fuselage</t>
  </si>
  <si>
    <t>HSTAB</t>
  </si>
  <si>
    <t>VSTAB</t>
  </si>
  <si>
    <t>Mass (kg)</t>
  </si>
  <si>
    <t>Fx (N)</t>
  </si>
  <si>
    <t>Fy (N)</t>
  </si>
  <si>
    <t>Fz (N)</t>
  </si>
  <si>
    <t>Mx (N-m)</t>
  </si>
  <si>
    <t>My (N-m)</t>
  </si>
  <si>
    <t>Mz (N-m)</t>
  </si>
  <si>
    <t>Lumped Mass Paramaters</t>
  </si>
  <si>
    <t>Inner Gondola Right Wing</t>
  </si>
  <si>
    <t>Outer Gondola Right Wing</t>
  </si>
  <si>
    <t>Inner Gondola Left Wing</t>
  </si>
  <si>
    <t>Outer Gondola Left Wing</t>
  </si>
  <si>
    <t>Wings</t>
  </si>
  <si>
    <t>Mass Section (kg)</t>
  </si>
  <si>
    <t xml:space="preserve">Semi-Span (kg) </t>
  </si>
  <si>
    <t>Connections</t>
  </si>
  <si>
    <t>Lumped</t>
  </si>
  <si>
    <t>Total</t>
  </si>
  <si>
    <t>Chordwise Cg location From EA</t>
  </si>
  <si>
    <t>Mass Breakdown:</t>
  </si>
  <si>
    <t>Aero Surface Scale:</t>
  </si>
  <si>
    <t>EA_start</t>
  </si>
  <si>
    <t>GJ_start</t>
  </si>
  <si>
    <t>EIy_start</t>
  </si>
  <si>
    <t>EIz_Start</t>
  </si>
  <si>
    <t>EA_end</t>
  </si>
  <si>
    <t>GAy_end</t>
  </si>
  <si>
    <t>GAz_end</t>
  </si>
  <si>
    <t>GJ_end</t>
  </si>
  <si>
    <t>EIy_end</t>
  </si>
  <si>
    <t>EIz_end</t>
  </si>
  <si>
    <t>Cg_start_X</t>
  </si>
  <si>
    <t>Cg_start_Y</t>
  </si>
  <si>
    <t>Cg_start_Z</t>
  </si>
  <si>
    <t>Cg_end_X</t>
  </si>
  <si>
    <t>Cg_end_Y</t>
  </si>
  <si>
    <t>Cg_end_Z</t>
  </si>
  <si>
    <t>Ixx_start</t>
  </si>
  <si>
    <t>Iyy_start</t>
  </si>
  <si>
    <t>Izz_start</t>
  </si>
  <si>
    <t>Ixx_end</t>
  </si>
  <si>
    <t>Iyy_end</t>
  </si>
  <si>
    <t>Izz_end</t>
  </si>
  <si>
    <t>Frame_Ref</t>
  </si>
  <si>
    <t>GAy_start</t>
  </si>
  <si>
    <t>GAz_start</t>
  </si>
  <si>
    <t>Lumped_Mass (kg)</t>
  </si>
  <si>
    <t>x_location_lump (m)</t>
  </si>
  <si>
    <t>y_location_lump (m)</t>
  </si>
  <si>
    <t>z_location_lump (m)</t>
  </si>
  <si>
    <t>x_location_app (m)</t>
  </si>
  <si>
    <t>y_location_app (m)</t>
  </si>
  <si>
    <t>z_location_app (m)</t>
  </si>
  <si>
    <t>control_surface_type</t>
  </si>
  <si>
    <t>deflection_start (radians)</t>
  </si>
  <si>
    <t>Start_X_Con (m)</t>
  </si>
  <si>
    <t xml:space="preserve">Start_Y_Con (m) </t>
  </si>
  <si>
    <t xml:space="preserve">Start_Z_Con (m) </t>
  </si>
  <si>
    <t>deflection_end (radians)</t>
  </si>
  <si>
    <t>End_X_Con (m)</t>
  </si>
  <si>
    <t xml:space="preserve">End_Y_Con (m) </t>
  </si>
  <si>
    <t xml:space="preserve">End_Z_Con (m) </t>
  </si>
  <si>
    <t>Sym_Con</t>
  </si>
  <si>
    <t xml:space="preserve">control_surface_chord (%) </t>
  </si>
  <si>
    <t>start_X (m)</t>
  </si>
  <si>
    <t>start_Y (m)</t>
  </si>
  <si>
    <t>start_Z (m)</t>
  </si>
  <si>
    <t>end_X (m)</t>
  </si>
  <si>
    <t>end_Y (m)</t>
  </si>
  <si>
    <t>end_Z (m)</t>
  </si>
  <si>
    <t>Mass_Start (kg/m)</t>
  </si>
  <si>
    <t xml:space="preserve">Mass_End (kg/m) </t>
  </si>
  <si>
    <t>Airfoil_End</t>
  </si>
  <si>
    <t>Sweep_End</t>
  </si>
  <si>
    <t>Airfoil_Start</t>
  </si>
  <si>
    <t>Sweep_Start</t>
  </si>
  <si>
    <t>Chordwise_Panels</t>
  </si>
  <si>
    <t>Chord_Start (m)</t>
  </si>
  <si>
    <t>Twist_Start (radians)</t>
  </si>
  <si>
    <t>Aero_Elastic_Axis_Location_Start (%)</t>
  </si>
  <si>
    <t>Chord_End (m)</t>
  </si>
  <si>
    <t>Twist_End (radians)</t>
  </si>
  <si>
    <t>Aero_Elastic_Axis_Location_End (%)</t>
  </si>
  <si>
    <r>
      <t xml:space="preserve">start_X </t>
    </r>
    <r>
      <rPr>
        <b/>
        <sz val="11"/>
        <color theme="1"/>
        <rFont val="Calibri"/>
        <family val="2"/>
        <scheme val="minor"/>
      </rPr>
      <t>(m)</t>
    </r>
  </si>
  <si>
    <r>
      <t xml:space="preserve">start_Y </t>
    </r>
    <r>
      <rPr>
        <b/>
        <sz val="11"/>
        <color theme="1"/>
        <rFont val="Calibri"/>
        <family val="2"/>
        <scheme val="minor"/>
      </rPr>
      <t>(m)</t>
    </r>
  </si>
  <si>
    <r>
      <t xml:space="preserve">start_Z </t>
    </r>
    <r>
      <rPr>
        <b/>
        <sz val="11"/>
        <color theme="1"/>
        <rFont val="Calibri"/>
        <family val="2"/>
        <scheme val="minor"/>
      </rPr>
      <t>(m)</t>
    </r>
  </si>
  <si>
    <r>
      <t xml:space="preserve">end_X </t>
    </r>
    <r>
      <rPr>
        <b/>
        <sz val="11"/>
        <color theme="1"/>
        <rFont val="Calibri"/>
        <family val="2"/>
        <scheme val="minor"/>
      </rPr>
      <t>(m)</t>
    </r>
  </si>
  <si>
    <r>
      <t xml:space="preserve">End_Y </t>
    </r>
    <r>
      <rPr>
        <b/>
        <sz val="11"/>
        <color theme="1"/>
        <rFont val="Calibri"/>
        <family val="2"/>
        <scheme val="minor"/>
      </rPr>
      <t>(m)</t>
    </r>
  </si>
  <si>
    <r>
      <t xml:space="preserve">End_Z </t>
    </r>
    <r>
      <rPr>
        <b/>
        <sz val="11"/>
        <color theme="1"/>
        <rFont val="Calibri"/>
        <family val="2"/>
        <scheme val="minor"/>
      </rPr>
      <t>(m)</t>
    </r>
  </si>
  <si>
    <r>
      <t xml:space="preserve">Mass_Start </t>
    </r>
    <r>
      <rPr>
        <b/>
        <sz val="11"/>
        <color theme="1"/>
        <rFont val="Calibri"/>
        <family val="2"/>
        <scheme val="minor"/>
      </rPr>
      <t>(kg/m)</t>
    </r>
  </si>
  <si>
    <r>
      <t xml:space="preserve">Mass_End </t>
    </r>
    <r>
      <rPr>
        <b/>
        <sz val="11"/>
        <color theme="1"/>
        <rFont val="Calibri"/>
        <family val="2"/>
        <scheme val="minor"/>
      </rPr>
      <t>(kg/m)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</si>
  <si>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Cg_Start_Y </t>
    </r>
    <r>
      <rPr>
        <b/>
        <sz val="11"/>
        <color theme="1"/>
        <rFont val="Calibri"/>
        <family val="2"/>
        <scheme val="minor"/>
      </rPr>
      <t>(m)</t>
    </r>
  </si>
  <si>
    <t>Cg_Start_Y (m)</t>
  </si>
  <si>
    <r>
      <t xml:space="preserve">Chord_Start </t>
    </r>
    <r>
      <rPr>
        <b/>
        <sz val="11"/>
        <color theme="1"/>
        <rFont val="Calibri"/>
        <family val="2"/>
        <scheme val="minor"/>
      </rPr>
      <t>(m)</t>
    </r>
  </si>
  <si>
    <r>
      <t xml:space="preserve">Chord_End </t>
    </r>
    <r>
      <rPr>
        <b/>
        <sz val="11"/>
        <color theme="1"/>
        <rFont val="Calibri"/>
        <family val="2"/>
        <scheme val="minor"/>
      </rPr>
      <t>(m)</t>
    </r>
  </si>
  <si>
    <r>
      <t xml:space="preserve">Twist_Start </t>
    </r>
    <r>
      <rPr>
        <b/>
        <sz val="11"/>
        <color theme="1"/>
        <rFont val="Calibri"/>
        <family val="2"/>
        <scheme val="minor"/>
      </rPr>
      <t>(radians)</t>
    </r>
  </si>
  <si>
    <r>
      <t xml:space="preserve">Twist_End </t>
    </r>
    <r>
      <rPr>
        <b/>
        <sz val="11"/>
        <color theme="1"/>
        <rFont val="Calibri"/>
        <family val="2"/>
        <scheme val="minor"/>
      </rPr>
      <t>(radians)</t>
    </r>
  </si>
  <si>
    <r>
      <t>Aero_Elastic_Axis_Location_Start</t>
    </r>
    <r>
      <rPr>
        <b/>
        <sz val="11"/>
        <color theme="1"/>
        <rFont val="Calibri"/>
        <family val="2"/>
        <scheme val="minor"/>
      </rPr>
      <t xml:space="preserve"> (%)</t>
    </r>
  </si>
  <si>
    <t>End_Y (m)</t>
  </si>
  <si>
    <t>End_Z (m)</t>
  </si>
  <si>
    <t>Aero_Elastic_Axis_Location_Start  (%)</t>
  </si>
  <si>
    <r>
      <rPr>
        <sz val="11"/>
        <color theme="1"/>
        <rFont val="Calibri"/>
        <family val="2"/>
        <scheme val="minor"/>
      </rPr>
      <t>Cg_End_Y</t>
    </r>
    <r>
      <rPr>
        <b/>
        <sz val="11"/>
        <color theme="1"/>
        <rFont val="Calibri"/>
        <family val="2"/>
        <scheme val="minor"/>
      </rPr>
      <t xml:space="preserve"> (m)</t>
    </r>
  </si>
  <si>
    <r>
      <t xml:space="preserve">Aero_Elastic_Axis_Location_End </t>
    </r>
    <r>
      <rPr>
        <b/>
        <sz val="11"/>
        <color theme="1"/>
        <rFont val="Calibri"/>
        <family val="2"/>
        <scheme val="minor"/>
      </rPr>
      <t>(%)</t>
    </r>
  </si>
  <si>
    <r>
      <t xml:space="preserve">Control Surfaces </t>
    </r>
    <r>
      <rPr>
        <b/>
        <sz val="14"/>
        <color rgb="FFFF0000"/>
        <rFont val="Calibri"/>
        <family val="2"/>
        <scheme val="minor"/>
      </rPr>
      <t>NOTE: Do surfaces in this order ( Wings, Hstab, Vstab)</t>
    </r>
  </si>
  <si>
    <t>Instrument Board</t>
  </si>
  <si>
    <t>Main Landing Gear</t>
  </si>
  <si>
    <t>Tail Wheel</t>
  </si>
  <si>
    <t>SATCOM Antenna</t>
  </si>
  <si>
    <t>SATCOM Amp</t>
  </si>
  <si>
    <t>Beam_Opt</t>
  </si>
  <si>
    <t>Lump Ixx (kg-m2)</t>
  </si>
  <si>
    <t>Lump Iyy (kg-m2)</t>
  </si>
  <si>
    <t>Lump Izz (kg-m2)</t>
  </si>
  <si>
    <t>Hinge Coorc Location</t>
  </si>
  <si>
    <t>Ref #</t>
  </si>
  <si>
    <t>Airfoil: 0</t>
  </si>
  <si>
    <t>Airfoil: 1</t>
  </si>
  <si>
    <t>Airfoil: 2</t>
  </si>
  <si>
    <t>flat</t>
  </si>
  <si>
    <t>AoA (rad)</t>
  </si>
  <si>
    <t>CL</t>
  </si>
  <si>
    <t>CD</t>
  </si>
  <si>
    <t>CM</t>
  </si>
  <si>
    <t>Auto pilot</t>
  </si>
  <si>
    <t>lights and wiring</t>
  </si>
  <si>
    <t>payload</t>
  </si>
  <si>
    <t>auto pilot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</si>
</sst>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8" borderId="14" applyNumberFormat="0" applyFont="0" applyAlignment="0" applyProtection="0"/>
  </cellStyleXfs>
  <cellXfs count="284">
    <xf numFmtId="0" fontId="0" fillId="0" borderId="0" xfId="0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0" fillId="3" borderId="0" xfId="0" applyFill="1"/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4" borderId="0" xfId="0" applyFill="1"/>
    <xf numFmtId="0" fontId="0" fillId="6" borderId="0" xfId="0" applyFill="1"/>
    <xf numFmtId="2" fontId="0" fillId="6" borderId="0" xfId="0" applyNumberFormat="1" applyFill="1" applyAlignment="1">
      <alignment horizontal="center" vertical="center"/>
    </xf>
    <xf numFmtId="0" fontId="0" fillId="7" borderId="0" xfId="0" applyFill="1"/>
    <xf numFmtId="2" fontId="0" fillId="7" borderId="0" xfId="0" applyNumberFormat="1" applyFill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7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1" fillId="0" borderId="12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11" fontId="0" fillId="2" borderId="4" xfId="0" applyNumberFormat="1" applyFill="1" applyBorder="1" applyAlignment="1">
      <alignment horizontal="center"/>
    </xf>
    <xf numFmtId="11" fontId="0" fillId="2" borderId="5" xfId="0" applyNumberFormat="1" applyFill="1" applyBorder="1" applyAlignment="1">
      <alignment horizontal="center"/>
    </xf>
    <xf numFmtId="11" fontId="0" fillId="2" borderId="6" xfId="0" applyNumberFormat="1" applyFill="1" applyBorder="1" applyAlignment="1">
      <alignment horizontal="center"/>
    </xf>
    <xf numFmtId="11" fontId="2" fillId="2" borderId="5" xfId="0" applyNumberFormat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2" borderId="8" xfId="0" applyFont="1" applyFill="1" applyBorder="1" applyAlignment="1">
      <alignment horizontal="center"/>
    </xf>
    <xf numFmtId="11" fontId="2" fillId="2" borderId="7" xfId="0" applyNumberFormat="1" applyFont="1" applyFill="1" applyBorder="1" applyAlignment="1">
      <alignment horizontal="center" vertical="center"/>
    </xf>
    <xf numFmtId="11" fontId="0" fillId="2" borderId="0" xfId="0" applyNumberFormat="1" applyFill="1" applyAlignment="1">
      <alignment horizontal="center"/>
    </xf>
    <xf numFmtId="11" fontId="0" fillId="2" borderId="8" xfId="0" applyNumberFormat="1" applyFill="1" applyBorder="1" applyAlignment="1">
      <alignment horizontal="center"/>
    </xf>
    <xf numFmtId="11" fontId="2" fillId="2" borderId="0" xfId="0" applyNumberFormat="1" applyFont="1" applyFill="1" applyAlignment="1">
      <alignment horizontal="center" vertical="center"/>
    </xf>
    <xf numFmtId="11" fontId="0" fillId="2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11" fontId="0" fillId="3" borderId="7" xfId="0" applyNumberFormat="1" applyFill="1" applyBorder="1" applyAlignment="1">
      <alignment horizontal="center"/>
    </xf>
    <xf numFmtId="11" fontId="0" fillId="3" borderId="0" xfId="0" applyNumberFormat="1" applyFill="1" applyAlignment="1">
      <alignment horizontal="center"/>
    </xf>
    <xf numFmtId="11" fontId="0" fillId="3" borderId="8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11" fontId="0" fillId="4" borderId="7" xfId="0" applyNumberFormat="1" applyFill="1" applyBorder="1" applyAlignment="1">
      <alignment horizontal="center"/>
    </xf>
    <xf numFmtId="11" fontId="0" fillId="4" borderId="0" xfId="0" applyNumberFormat="1" applyFill="1" applyAlignment="1">
      <alignment horizontal="center"/>
    </xf>
    <xf numFmtId="11" fontId="0" fillId="4" borderId="8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0" xfId="0" applyFill="1" applyAlignment="1">
      <alignment horizontal="center"/>
    </xf>
    <xf numFmtId="11" fontId="0" fillId="5" borderId="7" xfId="0" applyNumberFormat="1" applyFill="1" applyBorder="1" applyAlignment="1">
      <alignment horizontal="center"/>
    </xf>
    <xf numFmtId="11" fontId="0" fillId="5" borderId="0" xfId="0" applyNumberFormat="1" applyFill="1" applyAlignment="1">
      <alignment horizontal="center"/>
    </xf>
    <xf numFmtId="11" fontId="0" fillId="5" borderId="8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0" xfId="0" applyFill="1" applyAlignment="1">
      <alignment horizontal="center"/>
    </xf>
    <xf numFmtId="11" fontId="0" fillId="7" borderId="7" xfId="0" applyNumberFormat="1" applyFill="1" applyBorder="1" applyAlignment="1">
      <alignment horizontal="center"/>
    </xf>
    <xf numFmtId="11" fontId="0" fillId="7" borderId="0" xfId="0" applyNumberFormat="1" applyFill="1" applyAlignment="1">
      <alignment horizontal="center"/>
    </xf>
    <xf numFmtId="11" fontId="0" fillId="7" borderId="8" xfId="0" applyNumberForma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11" fontId="0" fillId="0" borderId="0" xfId="0" applyNumberFormat="1" applyAlignment="1">
      <alignment horizontal="center"/>
    </xf>
    <xf numFmtId="11" fontId="2" fillId="0" borderId="5" xfId="0" applyNumberFormat="1" applyFont="1" applyBorder="1" applyAlignment="1">
      <alignment horizontal="center" vertical="center"/>
    </xf>
    <xf numFmtId="11" fontId="0" fillId="0" borderId="5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2" fillId="0" borderId="0" xfId="0" applyNumberFormat="1" applyFont="1" applyAlignment="1">
      <alignment horizontal="center" vertical="center"/>
    </xf>
    <xf numFmtId="11" fontId="0" fillId="0" borderId="8" xfId="0" applyNumberForma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164" fontId="6" fillId="2" borderId="0" xfId="0" applyNumberFormat="1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6" borderId="0" xfId="0" applyNumberFormat="1" applyFont="1" applyFill="1" applyAlignment="1">
      <alignment horizontal="center" vertical="center"/>
    </xf>
    <xf numFmtId="164" fontId="6" fillId="7" borderId="0" xfId="0" applyNumberFormat="1" applyFont="1" applyFill="1" applyAlignment="1">
      <alignment horizontal="center" vertical="center"/>
    </xf>
    <xf numFmtId="0" fontId="0" fillId="8" borderId="14" xfId="1" applyFont="1" applyAlignment="1">
      <alignment horizontal="center"/>
    </xf>
    <xf numFmtId="0" fontId="0" fillId="5" borderId="0" xfId="0" applyFill="1"/>
    <xf numFmtId="2" fontId="0" fillId="5" borderId="8" xfId="0" applyNumberFormat="1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2" fontId="0" fillId="7" borderId="8" xfId="0" applyNumberFormat="1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2" xfId="0" applyNumberForma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3" fillId="2" borderId="6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2" borderId="10" xfId="0" applyNumberFormat="1" applyFont="1" applyFill="1" applyBorder="1" applyAlignment="1">
      <alignment horizontal="center" vertical="center"/>
    </xf>
    <xf numFmtId="0" fontId="0" fillId="2" borderId="0" xfId="0" applyFill="1"/>
    <xf numFmtId="2" fontId="3" fillId="2" borderId="11" xfId="0" applyNumberFormat="1" applyFont="1" applyFill="1" applyBorder="1" applyAlignment="1">
      <alignment horizontal="center" vertical="center"/>
    </xf>
    <xf numFmtId="2" fontId="3" fillId="3" borderId="11" xfId="0" applyNumberFormat="1" applyFont="1" applyFill="1" applyBorder="1" applyAlignment="1">
      <alignment horizontal="center" vertical="center"/>
    </xf>
    <xf numFmtId="2" fontId="3" fillId="4" borderId="11" xfId="0" applyNumberFormat="1" applyFont="1" applyFill="1" applyBorder="1" applyAlignment="1">
      <alignment horizontal="center" vertical="center"/>
    </xf>
    <xf numFmtId="2" fontId="3" fillId="5" borderId="11" xfId="0" applyNumberFormat="1" applyFont="1" applyFill="1" applyBorder="1" applyAlignment="1">
      <alignment horizontal="center" vertical="center"/>
    </xf>
    <xf numFmtId="2" fontId="3" fillId="6" borderId="11" xfId="0" applyNumberFormat="1" applyFont="1" applyFill="1" applyBorder="1" applyAlignment="1">
      <alignment horizontal="center" vertical="center"/>
    </xf>
    <xf numFmtId="2" fontId="3" fillId="7" borderId="11" xfId="0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horizontal="center"/>
    </xf>
    <xf numFmtId="2" fontId="3" fillId="9" borderId="0" xfId="0" applyNumberFormat="1" applyFont="1" applyFill="1" applyAlignment="1">
      <alignment horizontal="center"/>
    </xf>
    <xf numFmtId="0" fontId="0" fillId="0" borderId="15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8" xfId="0" applyFont="1" applyFill="1" applyBorder="1" applyAlignment="1">
      <alignment horizontal="center"/>
    </xf>
    <xf numFmtId="11" fontId="2" fillId="5" borderId="0" xfId="0" applyNumberFormat="1" applyFont="1" applyFill="1" applyAlignment="1">
      <alignment horizontal="center" vertical="center"/>
    </xf>
    <xf numFmtId="2" fontId="0" fillId="5" borderId="0" xfId="0" applyNumberFormat="1" applyFill="1" applyAlignment="1">
      <alignment horizontal="center"/>
    </xf>
    <xf numFmtId="2" fontId="0" fillId="5" borderId="7" xfId="0" applyNumberForma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8" xfId="0" applyFont="1" applyFill="1" applyBorder="1" applyAlignment="1">
      <alignment horizontal="center"/>
    </xf>
    <xf numFmtId="11" fontId="0" fillId="6" borderId="0" xfId="0" applyNumberFormat="1" applyFill="1" applyAlignment="1">
      <alignment horizontal="center"/>
    </xf>
    <xf numFmtId="11" fontId="0" fillId="6" borderId="7" xfId="0" applyNumberFormat="1" applyFill="1" applyBorder="1" applyAlignment="1">
      <alignment horizontal="center"/>
    </xf>
    <xf numFmtId="11" fontId="2" fillId="6" borderId="0" xfId="0" applyNumberFormat="1" applyFont="1" applyFill="1" applyAlignment="1">
      <alignment horizontal="center" vertical="center"/>
    </xf>
    <xf numFmtId="2" fontId="0" fillId="6" borderId="0" xfId="0" applyNumberFormat="1" applyFill="1" applyAlignment="1">
      <alignment horizontal="center"/>
    </xf>
    <xf numFmtId="2" fontId="0" fillId="6" borderId="7" xfId="0" applyNumberForma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8" xfId="0" applyFont="1" applyFill="1" applyBorder="1" applyAlignment="1">
      <alignment horizontal="center"/>
    </xf>
    <xf numFmtId="11" fontId="2" fillId="7" borderId="0" xfId="0" applyNumberFormat="1" applyFont="1" applyFill="1" applyAlignment="1">
      <alignment horizontal="center" vertical="center"/>
    </xf>
    <xf numFmtId="2" fontId="0" fillId="7" borderId="0" xfId="0" applyNumberFormat="1" applyFill="1" applyAlignment="1">
      <alignment horizontal="center"/>
    </xf>
    <xf numFmtId="2" fontId="0" fillId="7" borderId="7" xfId="0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1" fontId="2" fillId="0" borderId="7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1" fontId="0" fillId="0" borderId="7" xfId="0" applyNumberForma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10" borderId="7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10" borderId="8" xfId="0" applyFont="1" applyFill="1" applyBorder="1" applyAlignment="1">
      <alignment horizontal="center"/>
    </xf>
    <xf numFmtId="11" fontId="0" fillId="10" borderId="0" xfId="0" applyNumberFormat="1" applyFill="1" applyAlignment="1">
      <alignment horizontal="center"/>
    </xf>
    <xf numFmtId="11" fontId="0" fillId="10" borderId="7" xfId="0" applyNumberFormat="1" applyFill="1" applyBorder="1" applyAlignment="1">
      <alignment horizontal="center"/>
    </xf>
    <xf numFmtId="11" fontId="2" fillId="10" borderId="0" xfId="0" applyNumberFormat="1" applyFont="1" applyFill="1" applyAlignment="1">
      <alignment horizontal="center" vertical="center"/>
    </xf>
    <xf numFmtId="164" fontId="0" fillId="10" borderId="0" xfId="0" applyNumberFormat="1" applyFill="1" applyAlignment="1">
      <alignment horizontal="center" vertical="center"/>
    </xf>
    <xf numFmtId="2" fontId="0" fillId="10" borderId="0" xfId="0" applyNumberFormat="1" applyFill="1" applyAlignment="1">
      <alignment horizontal="center"/>
    </xf>
    <xf numFmtId="2" fontId="0" fillId="10" borderId="7" xfId="0" applyNumberFormat="1" applyFill="1" applyBorder="1" applyAlignment="1">
      <alignment horizontal="center"/>
    </xf>
    <xf numFmtId="2" fontId="0" fillId="10" borderId="8" xfId="0" applyNumberFormat="1" applyFill="1" applyBorder="1" applyAlignment="1">
      <alignment horizontal="center"/>
    </xf>
    <xf numFmtId="2" fontId="0" fillId="10" borderId="0" xfId="0" applyNumberFormat="1" applyFill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15" xfId="0" applyNumberFormat="1" applyBorder="1" applyAlignment="1">
      <alignment horizontal="center" vertical="center"/>
    </xf>
    <xf numFmtId="11" fontId="0" fillId="2" borderId="17" xfId="0" applyNumberFormat="1" applyFill="1" applyBorder="1" applyAlignment="1">
      <alignment horizontal="center"/>
    </xf>
    <xf numFmtId="0" fontId="0" fillId="0" borderId="13" xfId="0" applyBorder="1"/>
    <xf numFmtId="0" fontId="0" fillId="0" borderId="12" xfId="0" applyBorder="1"/>
    <xf numFmtId="0" fontId="0" fillId="0" borderId="18" xfId="0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457E1-0CCA-46EE-8D0D-585E7F93F1BB}">
  <dimension ref="A1:AG64"/>
  <sheetViews>
    <sheetView topLeftCell="A7" workbookViewId="0">
      <selection activeCell="B30" sqref="B30"/>
    </sheetView>
  </sheetViews>
  <sheetFormatPr defaultRowHeight="15" x14ac:dyDescent="0.25"/>
  <cols>
    <col min="1" max="1" width="23" bestFit="1" customWidth="1"/>
    <col min="2" max="4" width="11" style="69" customWidth="1"/>
    <col min="5" max="5" width="12.5703125" style="69" customWidth="1"/>
    <col min="6" max="6" width="11" style="69" customWidth="1"/>
    <col min="7" max="7" width="14.140625" style="69" bestFit="1" customWidth="1"/>
    <col min="8" max="13" width="11" style="69" customWidth="1"/>
    <col min="14" max="14" width="16.5703125" style="69" bestFit="1" customWidth="1"/>
    <col min="15" max="15" width="16.5703125" style="69" customWidth="1"/>
    <col min="16" max="16" width="16.140625" style="148" customWidth="1"/>
    <col min="17" max="18" width="15" style="69" customWidth="1"/>
    <col min="19" max="20" width="14.5703125" bestFit="1" customWidth="1"/>
    <col min="21" max="21" width="18.85546875" bestFit="1" customWidth="1"/>
    <col min="22" max="22" width="18" bestFit="1" customWidth="1"/>
    <col min="23" max="23" width="15.42578125" bestFit="1" customWidth="1"/>
    <col min="24" max="24" width="15.42578125" customWidth="1"/>
    <col min="25" max="25" width="34.42578125" bestFit="1" customWidth="1"/>
    <col min="26" max="26" width="34.85546875" bestFit="1" customWidth="1"/>
    <col min="27" max="27" width="23.140625" customWidth="1"/>
    <col min="28" max="28" width="26.85546875" customWidth="1"/>
    <col min="29" max="29" width="9.85546875" bestFit="1" customWidth="1"/>
    <col min="30" max="30" width="14.140625" bestFit="1" customWidth="1"/>
    <col min="31" max="31" width="15.42578125" bestFit="1" customWidth="1"/>
    <col min="32" max="32" width="6.5703125" bestFit="1" customWidth="1"/>
    <col min="33" max="33" width="26.85546875" bestFit="1" customWidth="1"/>
  </cols>
  <sheetData>
    <row r="1" spans="1:33" s="56" customFormat="1" ht="15.75" thickBot="1" x14ac:dyDescent="0.3">
      <c r="A1" s="7" t="s">
        <v>4</v>
      </c>
      <c r="B1" s="260" t="s">
        <v>0</v>
      </c>
      <c r="C1" s="261"/>
      <c r="D1" s="261"/>
      <c r="E1" s="261"/>
      <c r="F1" s="261"/>
      <c r="G1" s="262"/>
      <c r="H1" s="263" t="s">
        <v>2</v>
      </c>
      <c r="I1" s="264"/>
      <c r="J1" s="264"/>
      <c r="K1" s="264" t="s">
        <v>3</v>
      </c>
      <c r="L1" s="264"/>
      <c r="M1" s="264"/>
      <c r="N1" s="257" t="s">
        <v>25</v>
      </c>
      <c r="O1" s="258"/>
      <c r="P1" s="258"/>
      <c r="Q1" s="258" t="s">
        <v>61</v>
      </c>
      <c r="R1" s="258"/>
      <c r="S1" s="257" t="s">
        <v>39</v>
      </c>
      <c r="T1" s="258"/>
      <c r="U1" s="258"/>
      <c r="V1" s="258"/>
      <c r="W1" s="258"/>
      <c r="X1" s="258"/>
      <c r="Y1" s="258"/>
      <c r="Z1" s="259"/>
      <c r="AA1" s="73"/>
      <c r="AB1" s="73"/>
      <c r="AC1" s="73"/>
      <c r="AD1" s="73"/>
      <c r="AE1" s="73"/>
      <c r="AF1" s="73"/>
      <c r="AG1" s="73"/>
    </row>
    <row r="2" spans="1:33" ht="15.75" thickBot="1" x14ac:dyDescent="0.3">
      <c r="A2" s="15"/>
      <c r="B2" s="74" t="s">
        <v>126</v>
      </c>
      <c r="C2" s="75" t="s">
        <v>127</v>
      </c>
      <c r="D2" s="76" t="s">
        <v>128</v>
      </c>
      <c r="E2" s="74" t="s">
        <v>129</v>
      </c>
      <c r="F2" s="75" t="s">
        <v>130</v>
      </c>
      <c r="G2" s="76" t="s">
        <v>131</v>
      </c>
      <c r="H2" s="75" t="s">
        <v>65</v>
      </c>
      <c r="I2" s="75" t="s">
        <v>66</v>
      </c>
      <c r="J2" s="76" t="s">
        <v>67</v>
      </c>
      <c r="K2" s="75" t="s">
        <v>71</v>
      </c>
      <c r="L2" s="75" t="s">
        <v>72</v>
      </c>
      <c r="M2" s="76" t="s">
        <v>73</v>
      </c>
      <c r="N2" s="165" t="s">
        <v>132</v>
      </c>
      <c r="O2" s="16" t="s">
        <v>133</v>
      </c>
      <c r="P2" s="166" t="s">
        <v>56</v>
      </c>
      <c r="Q2" s="53" t="s">
        <v>134</v>
      </c>
      <c r="R2" s="215" t="s">
        <v>144</v>
      </c>
      <c r="S2" s="59" t="s">
        <v>136</v>
      </c>
      <c r="T2" s="60" t="s">
        <v>137</v>
      </c>
      <c r="U2" s="24" t="s">
        <v>138</v>
      </c>
      <c r="V2" s="24" t="s">
        <v>139</v>
      </c>
      <c r="W2" s="24" t="s">
        <v>117</v>
      </c>
      <c r="X2" s="24" t="s">
        <v>115</v>
      </c>
      <c r="Y2" s="24" t="s">
        <v>140</v>
      </c>
      <c r="Z2" s="25" t="s">
        <v>145</v>
      </c>
      <c r="AA2" s="24" t="s">
        <v>119</v>
      </c>
      <c r="AB2" s="24"/>
      <c r="AC2" s="24"/>
      <c r="AD2" s="24"/>
      <c r="AE2" s="25"/>
    </row>
    <row r="3" spans="1:33" s="168" customFormat="1" x14ac:dyDescent="0.25">
      <c r="A3" s="9" t="s">
        <v>5</v>
      </c>
      <c r="B3" s="77">
        <v>6.51</v>
      </c>
      <c r="C3" s="133">
        <v>0</v>
      </c>
      <c r="D3" s="78">
        <v>5.15</v>
      </c>
      <c r="E3" s="79">
        <v>6.51</v>
      </c>
      <c r="F3" s="157">
        <v>2.5</v>
      </c>
      <c r="G3" s="150">
        <v>5.15</v>
      </c>
      <c r="H3" s="80">
        <v>23100000</v>
      </c>
      <c r="I3" s="81">
        <v>37400000</v>
      </c>
      <c r="J3" s="82">
        <v>104800000</v>
      </c>
      <c r="K3" s="83">
        <v>16500000</v>
      </c>
      <c r="L3" s="81">
        <v>35750000</v>
      </c>
      <c r="M3" s="82">
        <v>102740000</v>
      </c>
      <c r="N3" s="134">
        <v>16.77</v>
      </c>
      <c r="O3" s="134">
        <v>16.670000000000002</v>
      </c>
      <c r="P3" s="167">
        <f xml:space="preserve"> AVERAGE(N3:O3)*(F3-C3)*$B$29</f>
        <v>33.7991374908</v>
      </c>
      <c r="Q3" s="49">
        <v>0</v>
      </c>
      <c r="R3" s="49">
        <v>0</v>
      </c>
      <c r="S3" s="159">
        <v>3.9449999999999998</v>
      </c>
      <c r="T3" s="160">
        <v>3.9449999999999998</v>
      </c>
      <c r="U3" s="231">
        <v>-7.1599999999999997E-2</v>
      </c>
      <c r="V3" s="160">
        <v>-7.1599999999999997E-2</v>
      </c>
      <c r="W3" s="159">
        <v>0</v>
      </c>
      <c r="X3" s="160">
        <v>0</v>
      </c>
      <c r="Y3" s="159">
        <v>0.38300000000000001</v>
      </c>
      <c r="Z3" s="160">
        <v>0.38300000000000001</v>
      </c>
      <c r="AA3" s="26">
        <v>25</v>
      </c>
      <c r="AB3" s="26"/>
      <c r="AC3" s="26"/>
      <c r="AD3" s="26"/>
      <c r="AE3" s="27"/>
    </row>
    <row r="4" spans="1:33" s="168" customFormat="1" x14ac:dyDescent="0.25">
      <c r="A4" s="9"/>
      <c r="B4" s="84">
        <f>E3</f>
        <v>6.51</v>
      </c>
      <c r="C4" s="85">
        <f>F3</f>
        <v>2.5</v>
      </c>
      <c r="D4" s="85">
        <f>G3</f>
        <v>5.15</v>
      </c>
      <c r="E4" s="77">
        <v>6.51</v>
      </c>
      <c r="F4" s="133">
        <v>5</v>
      </c>
      <c r="G4" s="86">
        <v>5.15</v>
      </c>
      <c r="H4" s="87">
        <v>16500000</v>
      </c>
      <c r="I4" s="88">
        <v>35750000</v>
      </c>
      <c r="J4" s="89">
        <v>102740000</v>
      </c>
      <c r="K4" s="90">
        <v>16500000</v>
      </c>
      <c r="L4" s="88">
        <v>34100000</v>
      </c>
      <c r="M4" s="89">
        <v>100650000</v>
      </c>
      <c r="N4" s="134">
        <v>16.670000000000002</v>
      </c>
      <c r="O4" s="134">
        <v>16.57</v>
      </c>
      <c r="P4" s="169">
        <f xml:space="preserve"> AVERAGE(N4:O4)*(F4-C4)*$B$29</f>
        <v>33.596989539300004</v>
      </c>
      <c r="Q4" s="6">
        <v>0</v>
      </c>
      <c r="R4" s="6">
        <v>0</v>
      </c>
      <c r="S4" s="28">
        <f>T3</f>
        <v>3.9449999999999998</v>
      </c>
      <c r="T4" s="161">
        <v>3.9449999999999998</v>
      </c>
      <c r="U4" s="5">
        <v>-7.1599999999999997E-2</v>
      </c>
      <c r="V4" s="161">
        <v>-7.1599999999999997E-2</v>
      </c>
      <c r="W4" s="177">
        <f>X3</f>
        <v>0</v>
      </c>
      <c r="X4" s="161">
        <v>0</v>
      </c>
      <c r="Y4" s="28">
        <f>Z3</f>
        <v>0.38300000000000001</v>
      </c>
      <c r="Z4" s="161">
        <v>0.38300000000000001</v>
      </c>
      <c r="AA4" s="5">
        <v>25</v>
      </c>
      <c r="AB4" s="5"/>
      <c r="AC4" s="5"/>
      <c r="AD4" s="5"/>
      <c r="AE4" s="29"/>
    </row>
    <row r="5" spans="1:33" s="168" customFormat="1" x14ac:dyDescent="0.25">
      <c r="A5" s="9"/>
      <c r="B5" s="84">
        <f t="shared" ref="B5:D7" si="0">E4</f>
        <v>6.51</v>
      </c>
      <c r="C5" s="85">
        <f t="shared" si="0"/>
        <v>5</v>
      </c>
      <c r="D5" s="85">
        <f t="shared" si="0"/>
        <v>5.15</v>
      </c>
      <c r="E5" s="77">
        <v>6.51</v>
      </c>
      <c r="F5" s="133">
        <v>12.462999999999999</v>
      </c>
      <c r="G5" s="86">
        <v>5.15</v>
      </c>
      <c r="H5" s="91">
        <v>13200000</v>
      </c>
      <c r="I5" s="88">
        <v>34100000</v>
      </c>
      <c r="J5" s="89">
        <v>100650000</v>
      </c>
      <c r="K5" s="88">
        <v>13200000</v>
      </c>
      <c r="L5" s="88">
        <v>25900000</v>
      </c>
      <c r="M5" s="89">
        <v>76000000</v>
      </c>
      <c r="N5" s="134">
        <v>16.57</v>
      </c>
      <c r="O5" s="134">
        <v>16.28</v>
      </c>
      <c r="P5" s="169">
        <f t="shared" ref="P5:P7" si="1" xml:space="preserve"> AVERAGE(N5:O5)*(F5-C5)*$B$29</f>
        <v>99.117001646323658</v>
      </c>
      <c r="Q5" s="6">
        <v>0</v>
      </c>
      <c r="R5" s="6">
        <v>0</v>
      </c>
      <c r="S5" s="28">
        <f t="shared" ref="S5:S7" si="2">T4</f>
        <v>3.9449999999999998</v>
      </c>
      <c r="T5" s="161">
        <v>3.9449999999999998</v>
      </c>
      <c r="U5" s="5">
        <v>-7.1599999999999997E-2</v>
      </c>
      <c r="V5" s="161">
        <v>-7.1599999999999997E-2</v>
      </c>
      <c r="W5" s="177">
        <f>X4</f>
        <v>0</v>
      </c>
      <c r="X5" s="161">
        <v>0</v>
      </c>
      <c r="Y5" s="28">
        <f t="shared" ref="Y5:Y6" si="3">Z4</f>
        <v>0.38300000000000001</v>
      </c>
      <c r="Z5" s="161">
        <v>0.38300000000000001</v>
      </c>
      <c r="AA5" s="5">
        <v>25</v>
      </c>
      <c r="AB5" s="5"/>
      <c r="AC5" s="5"/>
      <c r="AD5" s="5"/>
      <c r="AE5" s="29"/>
    </row>
    <row r="6" spans="1:33" s="168" customFormat="1" x14ac:dyDescent="0.25">
      <c r="A6" s="9"/>
      <c r="B6" s="84">
        <f t="shared" si="0"/>
        <v>6.51</v>
      </c>
      <c r="C6" s="85">
        <f t="shared" si="0"/>
        <v>12.462999999999999</v>
      </c>
      <c r="D6" s="85">
        <f t="shared" si="0"/>
        <v>5.15</v>
      </c>
      <c r="E6" s="77">
        <v>6.51</v>
      </c>
      <c r="F6" s="133">
        <v>24.824000000000002</v>
      </c>
      <c r="G6" s="86">
        <v>5.6249000000000002</v>
      </c>
      <c r="H6" s="91">
        <v>8690000</v>
      </c>
      <c r="I6" s="88">
        <v>25900000</v>
      </c>
      <c r="J6" s="89">
        <v>76000000</v>
      </c>
      <c r="K6" s="88">
        <v>8690000</v>
      </c>
      <c r="L6" s="88">
        <v>12320000</v>
      </c>
      <c r="M6" s="89">
        <v>35300000</v>
      </c>
      <c r="N6" s="134">
        <v>16.28</v>
      </c>
      <c r="O6" s="134">
        <v>9.39</v>
      </c>
      <c r="P6" s="169">
        <f t="shared" si="1"/>
        <v>128.28586753475363</v>
      </c>
      <c r="Q6" s="6">
        <v>0</v>
      </c>
      <c r="R6" s="6">
        <v>0</v>
      </c>
      <c r="S6" s="28">
        <f t="shared" si="2"/>
        <v>3.9449999999999998</v>
      </c>
      <c r="T6" s="161">
        <v>3.9449999999999998</v>
      </c>
      <c r="U6" s="5">
        <v>-7.1599999999999997E-2</v>
      </c>
      <c r="V6" s="161">
        <v>-7.1599999999999997E-2</v>
      </c>
      <c r="W6" s="177">
        <f t="shared" ref="W6:W7" si="4">X5</f>
        <v>0</v>
      </c>
      <c r="X6" s="161">
        <v>0</v>
      </c>
      <c r="Y6" s="28">
        <f t="shared" si="3"/>
        <v>0.38300000000000001</v>
      </c>
      <c r="Z6" s="161">
        <v>0.38300000000000001</v>
      </c>
      <c r="AA6" s="5">
        <v>25</v>
      </c>
      <c r="AB6" s="5"/>
      <c r="AC6" s="5"/>
      <c r="AD6" s="5"/>
      <c r="AE6" s="29"/>
    </row>
    <row r="7" spans="1:33" s="168" customFormat="1" x14ac:dyDescent="0.25">
      <c r="A7" s="9"/>
      <c r="B7" s="84">
        <f t="shared" si="0"/>
        <v>6.51</v>
      </c>
      <c r="C7" s="85">
        <f>F6</f>
        <v>24.824000000000002</v>
      </c>
      <c r="D7" s="85">
        <f t="shared" si="0"/>
        <v>5.6249000000000002</v>
      </c>
      <c r="E7" s="77">
        <v>6.51</v>
      </c>
      <c r="F7" s="133">
        <v>36.173999999999999</v>
      </c>
      <c r="G7" s="86">
        <v>6.0609999999999999</v>
      </c>
      <c r="H7" s="91">
        <v>7700000</v>
      </c>
      <c r="I7" s="88">
        <v>12320000</v>
      </c>
      <c r="J7" s="89">
        <v>35300000</v>
      </c>
      <c r="K7" s="88">
        <v>770000</v>
      </c>
      <c r="L7" s="88">
        <v>110000</v>
      </c>
      <c r="M7" s="89">
        <v>220000</v>
      </c>
      <c r="N7" s="134">
        <v>9.39</v>
      </c>
      <c r="O7" s="134">
        <v>4.8499999999999996</v>
      </c>
      <c r="P7" s="169">
        <f t="shared" si="1"/>
        <v>65.343921026471989</v>
      </c>
      <c r="Q7" s="6">
        <v>0</v>
      </c>
      <c r="R7" s="6">
        <v>0</v>
      </c>
      <c r="S7" s="28">
        <f t="shared" si="2"/>
        <v>3.9449999999999998</v>
      </c>
      <c r="T7" s="161">
        <v>2.7</v>
      </c>
      <c r="U7" s="5">
        <v>-7.1599999999999997E-2</v>
      </c>
      <c r="V7" s="161">
        <v>-5.4100000000000002E-2</v>
      </c>
      <c r="W7" s="177">
        <f t="shared" si="4"/>
        <v>0</v>
      </c>
      <c r="X7" s="161">
        <v>1</v>
      </c>
      <c r="Y7" s="28">
        <f>Z6</f>
        <v>0.38300000000000001</v>
      </c>
      <c r="Z7" s="161">
        <v>0.31590000000000001</v>
      </c>
      <c r="AA7" s="5">
        <v>25</v>
      </c>
      <c r="AB7" s="5"/>
      <c r="AC7" s="5"/>
      <c r="AD7" s="5"/>
      <c r="AE7" s="29"/>
    </row>
    <row r="8" spans="1:33" s="58" customFormat="1" x14ac:dyDescent="0.25">
      <c r="A8" s="10" t="s">
        <v>6</v>
      </c>
      <c r="B8" s="92">
        <f>B3</f>
        <v>6.51</v>
      </c>
      <c r="C8" s="93">
        <f>C3</f>
        <v>0</v>
      </c>
      <c r="D8" s="93">
        <f>D3</f>
        <v>5.15</v>
      </c>
      <c r="E8" s="92">
        <v>6.51</v>
      </c>
      <c r="F8" s="93">
        <v>0</v>
      </c>
      <c r="G8" s="151">
        <v>4.3</v>
      </c>
      <c r="H8" s="94">
        <v>100000000</v>
      </c>
      <c r="I8" s="95">
        <v>100000000</v>
      </c>
      <c r="J8" s="96">
        <v>100000000</v>
      </c>
      <c r="K8" s="95">
        <v>100000000</v>
      </c>
      <c r="L8" s="95">
        <v>100000000</v>
      </c>
      <c r="M8" s="96">
        <v>100000000</v>
      </c>
      <c r="N8" s="135">
        <v>1</v>
      </c>
      <c r="O8" s="135">
        <v>1</v>
      </c>
      <c r="P8" s="170">
        <f xml:space="preserve"> AVERAGE(N8:O8)*ABS(G8-D8)</f>
        <v>0.85000000000000053</v>
      </c>
      <c r="Q8" s="50">
        <v>0</v>
      </c>
      <c r="R8" s="50">
        <v>0</v>
      </c>
      <c r="S8" s="30">
        <v>0</v>
      </c>
      <c r="T8" s="32">
        <v>0</v>
      </c>
      <c r="U8" s="31">
        <v>0</v>
      </c>
      <c r="V8" s="32">
        <v>0</v>
      </c>
      <c r="W8" s="30">
        <v>0</v>
      </c>
      <c r="X8" s="32">
        <v>0</v>
      </c>
      <c r="Y8" s="30">
        <v>0</v>
      </c>
      <c r="Z8" s="32">
        <v>0</v>
      </c>
      <c r="AA8" s="31">
        <v>0</v>
      </c>
      <c r="AB8" s="31"/>
      <c r="AC8" s="31"/>
      <c r="AD8" s="31"/>
      <c r="AE8" s="32"/>
    </row>
    <row r="9" spans="1:33" s="62" customFormat="1" x14ac:dyDescent="0.25">
      <c r="A9" s="11" t="s">
        <v>8</v>
      </c>
      <c r="B9" s="97">
        <f t="shared" ref="B9:D11" si="5">E8</f>
        <v>6.51</v>
      </c>
      <c r="C9" s="98">
        <f t="shared" si="5"/>
        <v>0</v>
      </c>
      <c r="D9" s="98">
        <f t="shared" si="5"/>
        <v>4.3</v>
      </c>
      <c r="E9" s="97">
        <v>6.01</v>
      </c>
      <c r="F9" s="98">
        <v>0</v>
      </c>
      <c r="G9" s="152">
        <v>4.3</v>
      </c>
      <c r="H9" s="99">
        <v>15170000</v>
      </c>
      <c r="I9" s="100">
        <v>217100000</v>
      </c>
      <c r="J9" s="101">
        <v>232700000</v>
      </c>
      <c r="K9" s="100">
        <v>15600000</v>
      </c>
      <c r="L9" s="100">
        <v>223300000</v>
      </c>
      <c r="M9" s="101">
        <v>239300000</v>
      </c>
      <c r="N9" s="136">
        <v>82.03</v>
      </c>
      <c r="O9" s="136">
        <v>75.650000000000006</v>
      </c>
      <c r="P9" s="171">
        <f t="shared" ref="P9:P15" si="6" xml:space="preserve"> AVERAGE(N9:O9)*ABS(E9-B9)</f>
        <v>39.42</v>
      </c>
      <c r="Q9" s="17">
        <v>0</v>
      </c>
      <c r="R9" s="17">
        <v>0</v>
      </c>
      <c r="S9" s="33">
        <v>0</v>
      </c>
      <c r="T9" s="35">
        <v>0</v>
      </c>
      <c r="U9" s="34">
        <v>0</v>
      </c>
      <c r="V9" s="35">
        <v>0</v>
      </c>
      <c r="W9" s="33">
        <v>0</v>
      </c>
      <c r="X9" s="35">
        <v>0</v>
      </c>
      <c r="Y9" s="33">
        <v>0</v>
      </c>
      <c r="Z9" s="35">
        <v>0</v>
      </c>
      <c r="AA9" s="34">
        <v>0</v>
      </c>
      <c r="AB9" s="34"/>
      <c r="AC9" s="34"/>
      <c r="AD9" s="34"/>
      <c r="AE9" s="35"/>
    </row>
    <row r="10" spans="1:33" s="62" customFormat="1" x14ac:dyDescent="0.25">
      <c r="A10" s="11"/>
      <c r="B10" s="97">
        <f t="shared" si="5"/>
        <v>6.01</v>
      </c>
      <c r="C10" s="98">
        <f t="shared" si="5"/>
        <v>0</v>
      </c>
      <c r="D10" s="98">
        <f t="shared" si="5"/>
        <v>4.3</v>
      </c>
      <c r="E10" s="97">
        <v>4.25</v>
      </c>
      <c r="F10" s="98">
        <v>0</v>
      </c>
      <c r="G10" s="152">
        <v>4.3</v>
      </c>
      <c r="H10" s="99">
        <v>15168780</v>
      </c>
      <c r="I10" s="100">
        <v>217100000</v>
      </c>
      <c r="J10" s="101">
        <v>232700000</v>
      </c>
      <c r="K10" s="100">
        <v>13200000</v>
      </c>
      <c r="L10" s="100">
        <v>188700000</v>
      </c>
      <c r="M10" s="101">
        <v>202100000</v>
      </c>
      <c r="N10" s="136">
        <v>75.650000000000006</v>
      </c>
      <c r="O10" s="136">
        <v>46.15</v>
      </c>
      <c r="P10" s="171">
        <f t="shared" si="6"/>
        <v>107.184</v>
      </c>
      <c r="Q10" s="17">
        <v>0</v>
      </c>
      <c r="R10" s="17">
        <v>0</v>
      </c>
      <c r="S10" s="33">
        <v>0</v>
      </c>
      <c r="T10" s="35">
        <v>0</v>
      </c>
      <c r="U10" s="34">
        <v>0</v>
      </c>
      <c r="V10" s="35">
        <v>0</v>
      </c>
      <c r="W10" s="33">
        <v>0</v>
      </c>
      <c r="X10" s="35">
        <v>0</v>
      </c>
      <c r="Y10" s="33">
        <v>0</v>
      </c>
      <c r="Z10" s="35">
        <v>0</v>
      </c>
      <c r="AA10" s="34">
        <v>0</v>
      </c>
      <c r="AB10" s="34"/>
      <c r="AC10" s="34"/>
      <c r="AD10" s="34"/>
      <c r="AE10" s="35"/>
    </row>
    <row r="11" spans="1:33" s="62" customFormat="1" x14ac:dyDescent="0.25">
      <c r="A11" s="11"/>
      <c r="B11" s="97">
        <f t="shared" si="5"/>
        <v>4.25</v>
      </c>
      <c r="C11" s="98">
        <f t="shared" si="5"/>
        <v>0</v>
      </c>
      <c r="D11" s="98">
        <f t="shared" si="5"/>
        <v>4.3</v>
      </c>
      <c r="E11" s="97">
        <v>2</v>
      </c>
      <c r="F11" s="98">
        <v>0</v>
      </c>
      <c r="G11" s="152">
        <v>4.3</v>
      </c>
      <c r="H11" s="99">
        <v>13200000</v>
      </c>
      <c r="I11" s="100">
        <v>188700000</v>
      </c>
      <c r="J11" s="101">
        <v>202100000</v>
      </c>
      <c r="K11" s="100">
        <v>10760000</v>
      </c>
      <c r="L11" s="100">
        <v>154000000</v>
      </c>
      <c r="M11" s="101">
        <v>165000000</v>
      </c>
      <c r="N11" s="136">
        <v>46.15</v>
      </c>
      <c r="O11" s="136">
        <v>41.54</v>
      </c>
      <c r="P11" s="171">
        <f t="shared" si="6"/>
        <v>98.651250000000005</v>
      </c>
      <c r="Q11" s="17">
        <v>0</v>
      </c>
      <c r="R11" s="17">
        <v>0</v>
      </c>
      <c r="S11" s="33">
        <v>0</v>
      </c>
      <c r="T11" s="35">
        <v>0</v>
      </c>
      <c r="U11" s="34">
        <v>0</v>
      </c>
      <c r="V11" s="35">
        <v>0</v>
      </c>
      <c r="W11" s="33">
        <v>0</v>
      </c>
      <c r="X11" s="35">
        <v>0</v>
      </c>
      <c r="Y11" s="33">
        <v>0</v>
      </c>
      <c r="Z11" s="35">
        <v>0</v>
      </c>
      <c r="AA11" s="34">
        <v>0</v>
      </c>
      <c r="AB11" s="34"/>
      <c r="AC11" s="34"/>
      <c r="AD11" s="34"/>
      <c r="AE11" s="35"/>
    </row>
    <row r="12" spans="1:33" s="141" customFormat="1" x14ac:dyDescent="0.25">
      <c r="A12" s="12" t="s">
        <v>9</v>
      </c>
      <c r="B12" s="102">
        <f>B9</f>
        <v>6.51</v>
      </c>
      <c r="C12" s="103">
        <f>C9</f>
        <v>0</v>
      </c>
      <c r="D12" s="103">
        <f>D9</f>
        <v>4.3</v>
      </c>
      <c r="E12" s="102">
        <v>7</v>
      </c>
      <c r="F12" s="103">
        <v>0</v>
      </c>
      <c r="G12" s="153">
        <v>4.3</v>
      </c>
      <c r="H12" s="104">
        <v>15600000</v>
      </c>
      <c r="I12" s="105">
        <v>223300000</v>
      </c>
      <c r="J12" s="106">
        <v>239300000</v>
      </c>
      <c r="K12" s="105">
        <v>16140000</v>
      </c>
      <c r="L12" s="105">
        <v>231000000</v>
      </c>
      <c r="M12" s="106">
        <v>247500000</v>
      </c>
      <c r="N12" s="137">
        <v>82.03</v>
      </c>
      <c r="O12" s="137">
        <v>90</v>
      </c>
      <c r="P12" s="172">
        <f t="shared" si="6"/>
        <v>42.147350000000017</v>
      </c>
      <c r="Q12" s="18">
        <v>0</v>
      </c>
      <c r="R12" s="18">
        <v>0</v>
      </c>
      <c r="S12" s="36">
        <v>0</v>
      </c>
      <c r="T12" s="38">
        <v>0</v>
      </c>
      <c r="U12" s="37">
        <v>0</v>
      </c>
      <c r="V12" s="38">
        <v>0</v>
      </c>
      <c r="W12" s="36">
        <v>0</v>
      </c>
      <c r="X12" s="38">
        <v>0</v>
      </c>
      <c r="Y12" s="36">
        <v>0</v>
      </c>
      <c r="Z12" s="38">
        <v>0</v>
      </c>
      <c r="AA12" s="37">
        <v>0</v>
      </c>
      <c r="AB12" s="37"/>
      <c r="AC12" s="37"/>
      <c r="AD12" s="37"/>
      <c r="AE12" s="38"/>
    </row>
    <row r="13" spans="1:33" s="141" customFormat="1" x14ac:dyDescent="0.25">
      <c r="A13" s="12"/>
      <c r="B13" s="102">
        <f>E12</f>
        <v>7</v>
      </c>
      <c r="C13" s="103">
        <f>F12</f>
        <v>0</v>
      </c>
      <c r="D13" s="103">
        <f>G12</f>
        <v>4.3</v>
      </c>
      <c r="E13" s="102">
        <v>8.8130000000000006</v>
      </c>
      <c r="F13" s="103">
        <v>0</v>
      </c>
      <c r="G13" s="153">
        <v>4.3</v>
      </c>
      <c r="H13" s="104">
        <v>5380000</v>
      </c>
      <c r="I13" s="105">
        <v>77000000</v>
      </c>
      <c r="J13" s="106">
        <v>82500000</v>
      </c>
      <c r="K13" s="105">
        <v>5380000</v>
      </c>
      <c r="L13" s="105">
        <v>70100000</v>
      </c>
      <c r="M13" s="106">
        <v>74300000</v>
      </c>
      <c r="N13" s="137">
        <v>5.12</v>
      </c>
      <c r="O13" s="137">
        <v>4.84</v>
      </c>
      <c r="P13" s="172">
        <f t="shared" si="6"/>
        <v>9.0287400000000044</v>
      </c>
      <c r="Q13" s="18">
        <v>0</v>
      </c>
      <c r="R13" s="18">
        <v>0</v>
      </c>
      <c r="S13" s="36">
        <v>0</v>
      </c>
      <c r="T13" s="38">
        <v>0</v>
      </c>
      <c r="U13" s="37">
        <v>0</v>
      </c>
      <c r="V13" s="38">
        <v>0</v>
      </c>
      <c r="W13" s="36">
        <v>0</v>
      </c>
      <c r="X13" s="38">
        <v>0</v>
      </c>
      <c r="Y13" s="36">
        <v>0</v>
      </c>
      <c r="Z13" s="38">
        <v>0</v>
      </c>
      <c r="AA13" s="37">
        <v>0</v>
      </c>
      <c r="AB13" s="37"/>
      <c r="AC13" s="37"/>
      <c r="AD13" s="37"/>
      <c r="AE13" s="38"/>
    </row>
    <row r="14" spans="1:33" s="141" customFormat="1" x14ac:dyDescent="0.25">
      <c r="A14" s="12"/>
      <c r="B14" s="102">
        <f t="shared" ref="B14:D21" si="7">E13</f>
        <v>8.8130000000000006</v>
      </c>
      <c r="C14" s="103">
        <f t="shared" si="7"/>
        <v>0</v>
      </c>
      <c r="D14" s="103">
        <f t="shared" si="7"/>
        <v>4.3</v>
      </c>
      <c r="E14" s="102">
        <v>19.600000000000001</v>
      </c>
      <c r="F14" s="103">
        <v>0</v>
      </c>
      <c r="G14" s="153">
        <v>4.3</v>
      </c>
      <c r="H14" s="104">
        <v>5380000</v>
      </c>
      <c r="I14" s="105">
        <v>70100000</v>
      </c>
      <c r="J14" s="106">
        <v>74300000</v>
      </c>
      <c r="K14" s="105">
        <v>5380000</v>
      </c>
      <c r="L14" s="105">
        <v>28900000</v>
      </c>
      <c r="M14" s="106">
        <v>25700000</v>
      </c>
      <c r="N14" s="137">
        <v>6.56</v>
      </c>
      <c r="O14" s="137">
        <v>5.39</v>
      </c>
      <c r="P14" s="172">
        <f t="shared" si="6"/>
        <v>64.452325000000002</v>
      </c>
      <c r="Q14" s="18">
        <v>0</v>
      </c>
      <c r="R14" s="18">
        <v>0</v>
      </c>
      <c r="S14" s="36">
        <v>0</v>
      </c>
      <c r="T14" s="38">
        <v>0</v>
      </c>
      <c r="U14" s="37">
        <v>0</v>
      </c>
      <c r="V14" s="38">
        <v>0</v>
      </c>
      <c r="W14" s="36">
        <v>0</v>
      </c>
      <c r="X14" s="38">
        <v>0</v>
      </c>
      <c r="Y14" s="36">
        <v>0</v>
      </c>
      <c r="Z14" s="38">
        <v>0</v>
      </c>
      <c r="AA14" s="37">
        <v>0</v>
      </c>
      <c r="AB14" s="37"/>
      <c r="AC14" s="37"/>
      <c r="AD14" s="37"/>
      <c r="AE14" s="38"/>
    </row>
    <row r="15" spans="1:33" s="141" customFormat="1" x14ac:dyDescent="0.25">
      <c r="A15" s="12"/>
      <c r="B15" s="102">
        <f t="shared" si="7"/>
        <v>19.600000000000001</v>
      </c>
      <c r="C15" s="103">
        <f t="shared" si="7"/>
        <v>0</v>
      </c>
      <c r="D15" s="103">
        <f t="shared" si="7"/>
        <v>4.3</v>
      </c>
      <c r="E15" s="102">
        <v>20.937000000000001</v>
      </c>
      <c r="F15" s="103">
        <v>0</v>
      </c>
      <c r="G15" s="153">
        <v>4.3</v>
      </c>
      <c r="H15" s="104">
        <v>5380000</v>
      </c>
      <c r="I15" s="105">
        <v>28900000</v>
      </c>
      <c r="J15" s="106">
        <v>25700000</v>
      </c>
      <c r="K15" s="105">
        <v>5380000</v>
      </c>
      <c r="L15" s="105">
        <v>23800000</v>
      </c>
      <c r="M15" s="106">
        <v>19700000</v>
      </c>
      <c r="N15" s="137">
        <v>4.01</v>
      </c>
      <c r="O15" s="137">
        <v>3.95</v>
      </c>
      <c r="P15" s="172">
        <f t="shared" si="6"/>
        <v>5.3212599999999988</v>
      </c>
      <c r="Q15" s="18">
        <v>0</v>
      </c>
      <c r="R15" s="18">
        <v>0</v>
      </c>
      <c r="S15" s="36">
        <v>0</v>
      </c>
      <c r="T15" s="38">
        <v>0</v>
      </c>
      <c r="U15" s="37">
        <v>0</v>
      </c>
      <c r="V15" s="38">
        <v>0</v>
      </c>
      <c r="W15" s="36">
        <v>0</v>
      </c>
      <c r="X15" s="38">
        <v>0</v>
      </c>
      <c r="Y15" s="36">
        <v>0</v>
      </c>
      <c r="Z15" s="38">
        <v>0</v>
      </c>
      <c r="AA15" s="37">
        <v>0</v>
      </c>
      <c r="AB15" s="37"/>
      <c r="AC15" s="37"/>
      <c r="AD15" s="37"/>
      <c r="AE15" s="38"/>
    </row>
    <row r="16" spans="1:33" s="58" customFormat="1" x14ac:dyDescent="0.25">
      <c r="A16" s="10" t="s">
        <v>7</v>
      </c>
      <c r="B16" s="92">
        <f t="shared" si="7"/>
        <v>20.937000000000001</v>
      </c>
      <c r="C16" s="93">
        <f t="shared" si="7"/>
        <v>0</v>
      </c>
      <c r="D16" s="93">
        <f t="shared" si="7"/>
        <v>4.3</v>
      </c>
      <c r="E16" s="92">
        <v>20.937000000000001</v>
      </c>
      <c r="F16" s="93">
        <v>0</v>
      </c>
      <c r="G16" s="151">
        <v>5.0599999999999996</v>
      </c>
      <c r="H16" s="94">
        <v>100000000</v>
      </c>
      <c r="I16" s="95">
        <v>100000000</v>
      </c>
      <c r="J16" s="96">
        <v>100000000</v>
      </c>
      <c r="K16" s="95">
        <v>100000000</v>
      </c>
      <c r="L16" s="95">
        <v>100000000</v>
      </c>
      <c r="M16" s="96">
        <v>100000000</v>
      </c>
      <c r="N16" s="135">
        <v>1</v>
      </c>
      <c r="O16" s="135">
        <v>1</v>
      </c>
      <c r="P16" s="170">
        <f xml:space="preserve"> AVERAGE(N16:O16)*ABS(G16-D16)</f>
        <v>0.75999999999999979</v>
      </c>
      <c r="Q16" s="50">
        <v>0</v>
      </c>
      <c r="R16" s="50">
        <v>0</v>
      </c>
      <c r="S16" s="30">
        <v>0</v>
      </c>
      <c r="T16" s="32">
        <v>0</v>
      </c>
      <c r="U16" s="31">
        <v>0</v>
      </c>
      <c r="V16" s="32">
        <v>0</v>
      </c>
      <c r="W16" s="30">
        <v>0</v>
      </c>
      <c r="X16" s="32">
        <v>0</v>
      </c>
      <c r="Y16" s="30">
        <v>0</v>
      </c>
      <c r="Z16" s="32">
        <v>0</v>
      </c>
      <c r="AA16" s="31">
        <v>0</v>
      </c>
      <c r="AB16" s="31"/>
      <c r="AC16" s="31"/>
      <c r="AD16" s="31"/>
      <c r="AE16" s="32"/>
    </row>
    <row r="17" spans="1:31" s="63" customFormat="1" x14ac:dyDescent="0.25">
      <c r="A17" s="13" t="s">
        <v>10</v>
      </c>
      <c r="B17" s="107">
        <f t="shared" si="7"/>
        <v>20.937000000000001</v>
      </c>
      <c r="C17" s="108">
        <f t="shared" si="7"/>
        <v>0</v>
      </c>
      <c r="D17" s="108">
        <f t="shared" si="7"/>
        <v>5.0599999999999996</v>
      </c>
      <c r="E17" s="107">
        <v>20.937000000000001</v>
      </c>
      <c r="F17" s="158">
        <v>0.3</v>
      </c>
      <c r="G17" s="109">
        <v>5.0599999999999996</v>
      </c>
      <c r="H17" s="107">
        <v>77500</v>
      </c>
      <c r="I17" s="108">
        <v>712500</v>
      </c>
      <c r="J17" s="109">
        <v>933000</v>
      </c>
      <c r="K17" s="108">
        <v>77500</v>
      </c>
      <c r="L17" s="108">
        <v>696000</v>
      </c>
      <c r="M17" s="109">
        <v>922500</v>
      </c>
      <c r="N17" s="138">
        <v>4.0330000000000004</v>
      </c>
      <c r="O17" s="138">
        <v>4.0330000000000004</v>
      </c>
      <c r="P17" s="173">
        <f t="shared" ref="P17:P20" si="8" xml:space="preserve"> AVERAGE(N17:O17)*ABS(F17-C17)*$B$31</f>
        <v>0.81613560463169998</v>
      </c>
      <c r="Q17" s="19">
        <v>0</v>
      </c>
      <c r="R17" s="19">
        <v>0</v>
      </c>
      <c r="S17" s="162">
        <v>1.9</v>
      </c>
      <c r="T17" s="163">
        <v>1.9</v>
      </c>
      <c r="U17" s="232">
        <v>-3.5000000000000003E-2</v>
      </c>
      <c r="V17" s="163">
        <v>-3.5000000000000003E-2</v>
      </c>
      <c r="W17" s="162">
        <v>2</v>
      </c>
      <c r="X17" s="163">
        <v>2</v>
      </c>
      <c r="Y17" s="162">
        <v>0.34599999999999997</v>
      </c>
      <c r="Z17" s="163">
        <v>0.34599999999999997</v>
      </c>
      <c r="AA17" s="40">
        <v>7</v>
      </c>
      <c r="AB17" s="40"/>
      <c r="AC17" s="40"/>
      <c r="AD17" s="40"/>
      <c r="AE17" s="41"/>
    </row>
    <row r="18" spans="1:31" s="63" customFormat="1" x14ac:dyDescent="0.25">
      <c r="A18" s="13"/>
      <c r="B18" s="107">
        <f t="shared" si="7"/>
        <v>20.937000000000001</v>
      </c>
      <c r="C18" s="108">
        <f t="shared" si="7"/>
        <v>0.3</v>
      </c>
      <c r="D18" s="108">
        <f t="shared" si="7"/>
        <v>5.0599999999999996</v>
      </c>
      <c r="E18" s="107">
        <v>20.937000000000001</v>
      </c>
      <c r="F18" s="158">
        <v>2</v>
      </c>
      <c r="G18" s="109">
        <v>5.0599999999999996</v>
      </c>
      <c r="H18" s="107">
        <v>77500</v>
      </c>
      <c r="I18" s="108">
        <v>696000</v>
      </c>
      <c r="J18" s="109">
        <v>922500</v>
      </c>
      <c r="K18" s="108">
        <v>77500</v>
      </c>
      <c r="L18" s="108">
        <v>351000</v>
      </c>
      <c r="M18" s="109">
        <v>450000</v>
      </c>
      <c r="N18" s="138">
        <v>4.0330000000000004</v>
      </c>
      <c r="O18" s="138">
        <v>4.0330000000000004</v>
      </c>
      <c r="P18" s="173">
        <f t="shared" si="8"/>
        <v>4.6247684262463</v>
      </c>
      <c r="Q18" s="19">
        <v>0</v>
      </c>
      <c r="R18" s="19">
        <v>0</v>
      </c>
      <c r="S18" s="39">
        <f>T17</f>
        <v>1.9</v>
      </c>
      <c r="T18" s="163">
        <v>1.9</v>
      </c>
      <c r="U18" s="40">
        <v>-3.5000000000000003E-2</v>
      </c>
      <c r="V18" s="163">
        <v>-3.5000000000000003E-2</v>
      </c>
      <c r="W18" s="39">
        <f>X17</f>
        <v>2</v>
      </c>
      <c r="X18" s="163">
        <v>2</v>
      </c>
      <c r="Y18" s="39">
        <f>Z17</f>
        <v>0.34599999999999997</v>
      </c>
      <c r="Z18" s="163">
        <v>0.34599999999999997</v>
      </c>
      <c r="AA18" s="40">
        <v>7</v>
      </c>
      <c r="AB18" s="40"/>
      <c r="AC18" s="40"/>
      <c r="AD18" s="40"/>
      <c r="AE18" s="41"/>
    </row>
    <row r="19" spans="1:31" s="63" customFormat="1" x14ac:dyDescent="0.25">
      <c r="A19" s="13"/>
      <c r="B19" s="107">
        <f t="shared" si="7"/>
        <v>20.937000000000001</v>
      </c>
      <c r="C19" s="108">
        <f t="shared" si="7"/>
        <v>2</v>
      </c>
      <c r="D19" s="108">
        <f t="shared" si="7"/>
        <v>5.0599999999999996</v>
      </c>
      <c r="E19" s="107">
        <v>20.937000000000001</v>
      </c>
      <c r="F19" s="158">
        <v>3.2</v>
      </c>
      <c r="G19" s="109">
        <v>5.0599999999999996</v>
      </c>
      <c r="H19" s="107">
        <v>77500</v>
      </c>
      <c r="I19" s="108">
        <v>351000</v>
      </c>
      <c r="J19" s="109">
        <v>450000</v>
      </c>
      <c r="K19" s="108">
        <v>77500</v>
      </c>
      <c r="L19" s="108">
        <v>165000</v>
      </c>
      <c r="M19" s="109">
        <v>208500</v>
      </c>
      <c r="N19" s="138">
        <v>4.0330000000000004</v>
      </c>
      <c r="O19" s="138">
        <v>4.0330000000000004</v>
      </c>
      <c r="P19" s="173">
        <f xml:space="preserve"> AVERAGE(N19:O19)*ABS(F19-C19)*$B$31</f>
        <v>3.2645424185268004</v>
      </c>
      <c r="Q19" s="19">
        <v>0</v>
      </c>
      <c r="R19" s="19">
        <v>0</v>
      </c>
      <c r="S19" s="39">
        <f t="shared" ref="S19:S21" si="9">T18</f>
        <v>1.9</v>
      </c>
      <c r="T19" s="163">
        <v>1.9</v>
      </c>
      <c r="U19" s="40">
        <v>-3.5000000000000003E-2</v>
      </c>
      <c r="V19" s="163">
        <v>-3.5000000000000003E-2</v>
      </c>
      <c r="W19" s="39">
        <f t="shared" ref="W19:W21" si="10">X18</f>
        <v>2</v>
      </c>
      <c r="X19" s="163">
        <v>2</v>
      </c>
      <c r="Y19" s="39">
        <f t="shared" ref="Y19:Y20" si="11">Z18</f>
        <v>0.34599999999999997</v>
      </c>
      <c r="Z19" s="163">
        <v>0.34599999999999997</v>
      </c>
      <c r="AA19" s="40">
        <v>7</v>
      </c>
      <c r="AB19" s="40"/>
      <c r="AC19" s="40"/>
      <c r="AD19" s="40"/>
      <c r="AE19" s="41"/>
    </row>
    <row r="20" spans="1:31" s="63" customFormat="1" x14ac:dyDescent="0.25">
      <c r="A20" s="13"/>
      <c r="B20" s="107">
        <f t="shared" si="7"/>
        <v>20.937000000000001</v>
      </c>
      <c r="C20" s="108">
        <f t="shared" si="7"/>
        <v>3.2</v>
      </c>
      <c r="D20" s="108">
        <f t="shared" si="7"/>
        <v>5.0599999999999996</v>
      </c>
      <c r="E20" s="107">
        <v>20.937000000000001</v>
      </c>
      <c r="F20" s="158">
        <v>4.5</v>
      </c>
      <c r="G20" s="109">
        <v>5.0599999999999996</v>
      </c>
      <c r="H20" s="107">
        <v>77500</v>
      </c>
      <c r="I20" s="108">
        <v>165000</v>
      </c>
      <c r="J20" s="109">
        <v>208500</v>
      </c>
      <c r="K20" s="108">
        <v>77500</v>
      </c>
      <c r="L20" s="108">
        <v>112500</v>
      </c>
      <c r="M20" s="109">
        <v>139500</v>
      </c>
      <c r="N20" s="138">
        <v>4.0330000000000004</v>
      </c>
      <c r="O20" s="138">
        <v>4.0330000000000004</v>
      </c>
      <c r="P20" s="173">
        <f t="shared" si="8"/>
        <v>3.5365876200706996</v>
      </c>
      <c r="Q20" s="19">
        <v>0</v>
      </c>
      <c r="R20" s="19">
        <v>0</v>
      </c>
      <c r="S20" s="39">
        <f t="shared" si="9"/>
        <v>1.9</v>
      </c>
      <c r="T20" s="163">
        <v>1.9</v>
      </c>
      <c r="U20" s="40">
        <v>-3.5000000000000003E-2</v>
      </c>
      <c r="V20" s="163">
        <v>-3.5000000000000003E-2</v>
      </c>
      <c r="W20" s="39">
        <f t="shared" si="10"/>
        <v>2</v>
      </c>
      <c r="X20" s="163">
        <v>2</v>
      </c>
      <c r="Y20" s="39">
        <f t="shared" si="11"/>
        <v>0.34599999999999997</v>
      </c>
      <c r="Z20" s="163">
        <v>0.34599999999999997</v>
      </c>
      <c r="AA20" s="40">
        <v>7</v>
      </c>
      <c r="AB20" s="40"/>
      <c r="AC20" s="40"/>
      <c r="AD20" s="40"/>
      <c r="AE20" s="41"/>
    </row>
    <row r="21" spans="1:31" s="63" customFormat="1" x14ac:dyDescent="0.25">
      <c r="A21" s="13"/>
      <c r="B21" s="107">
        <f t="shared" si="7"/>
        <v>20.937000000000001</v>
      </c>
      <c r="C21" s="108">
        <f t="shared" si="7"/>
        <v>4.5</v>
      </c>
      <c r="D21" s="108">
        <f t="shared" si="7"/>
        <v>5.0599999999999996</v>
      </c>
      <c r="E21" s="107">
        <v>20.937000000000001</v>
      </c>
      <c r="F21" s="158">
        <v>7.19</v>
      </c>
      <c r="G21" s="109">
        <v>5.0599999999999996</v>
      </c>
      <c r="H21" s="107">
        <v>77500</v>
      </c>
      <c r="I21" s="108">
        <v>112500</v>
      </c>
      <c r="J21" s="109">
        <v>139500</v>
      </c>
      <c r="K21" s="108">
        <v>77500</v>
      </c>
      <c r="L21" s="108">
        <v>112500</v>
      </c>
      <c r="M21" s="109">
        <v>139500</v>
      </c>
      <c r="N21" s="138">
        <v>4.0330000000000004</v>
      </c>
      <c r="O21" s="138">
        <v>4.0330000000000004</v>
      </c>
      <c r="P21" s="173">
        <f xml:space="preserve"> AVERAGE(N21:O21)*ABS(F21-C21)*$B$31</f>
        <v>7.3180159215309111</v>
      </c>
      <c r="Q21" s="19">
        <v>0</v>
      </c>
      <c r="R21" s="19">
        <v>0</v>
      </c>
      <c r="S21" s="39">
        <f t="shared" si="9"/>
        <v>1.9</v>
      </c>
      <c r="T21" s="163">
        <v>1.9</v>
      </c>
      <c r="U21" s="40">
        <v>-3.5000000000000003E-2</v>
      </c>
      <c r="V21" s="163">
        <v>-3.5000000000000003E-2</v>
      </c>
      <c r="W21" s="39">
        <f t="shared" si="10"/>
        <v>2</v>
      </c>
      <c r="X21" s="163">
        <v>2</v>
      </c>
      <c r="Y21" s="39">
        <f>Z20</f>
        <v>0.34599999999999997</v>
      </c>
      <c r="Z21" s="163">
        <v>0.34599999999999997</v>
      </c>
      <c r="AA21" s="40">
        <v>7</v>
      </c>
      <c r="AB21" s="40"/>
      <c r="AC21" s="40"/>
      <c r="AD21" s="40"/>
      <c r="AE21" s="41"/>
    </row>
    <row r="22" spans="1:31" s="65" customFormat="1" x14ac:dyDescent="0.25">
      <c r="A22" s="14" t="s">
        <v>11</v>
      </c>
      <c r="B22" s="110">
        <f>B16</f>
        <v>20.937000000000001</v>
      </c>
      <c r="C22" s="111">
        <f>C16</f>
        <v>0</v>
      </c>
      <c r="D22" s="111">
        <f>D16</f>
        <v>4.3</v>
      </c>
      <c r="E22" s="110">
        <v>22.86</v>
      </c>
      <c r="F22" s="111">
        <v>0</v>
      </c>
      <c r="G22" s="154">
        <v>4.3</v>
      </c>
      <c r="H22" s="112">
        <v>5380000</v>
      </c>
      <c r="I22" s="113">
        <v>23800000</v>
      </c>
      <c r="J22" s="114">
        <v>19700000</v>
      </c>
      <c r="K22" s="113">
        <v>5380000</v>
      </c>
      <c r="L22" s="113">
        <v>16500000</v>
      </c>
      <c r="M22" s="114">
        <v>11000000</v>
      </c>
      <c r="N22" s="139">
        <v>3.95</v>
      </c>
      <c r="O22" s="139">
        <v>3.87</v>
      </c>
      <c r="P22" s="174">
        <f xml:space="preserve"> AVERAGE(N22:O22)*ABS(E22-B22)</f>
        <v>7.5189299999999939</v>
      </c>
      <c r="Q22" s="20">
        <v>0</v>
      </c>
      <c r="R22" s="20">
        <v>0</v>
      </c>
      <c r="S22" s="42">
        <v>0</v>
      </c>
      <c r="T22" s="44">
        <v>0</v>
      </c>
      <c r="U22" s="43">
        <v>0</v>
      </c>
      <c r="V22" s="44">
        <v>0</v>
      </c>
      <c r="W22" s="42">
        <v>0</v>
      </c>
      <c r="X22" s="44">
        <v>0</v>
      </c>
      <c r="Y22" s="42">
        <v>0</v>
      </c>
      <c r="Z22" s="44">
        <v>0</v>
      </c>
      <c r="AA22" s="43">
        <v>0</v>
      </c>
      <c r="AB22" s="43"/>
      <c r="AC22" s="43"/>
      <c r="AD22" s="43"/>
      <c r="AE22" s="44"/>
    </row>
    <row r="23" spans="1:31" s="65" customFormat="1" x14ac:dyDescent="0.25">
      <c r="A23" s="14"/>
      <c r="B23" s="110">
        <f t="shared" ref="B23:D24" si="12">E22</f>
        <v>22.86</v>
      </c>
      <c r="C23" s="111">
        <f t="shared" si="12"/>
        <v>0</v>
      </c>
      <c r="D23" s="111">
        <f t="shared" si="12"/>
        <v>4.3</v>
      </c>
      <c r="E23" s="110">
        <v>23.14</v>
      </c>
      <c r="F23" s="111">
        <v>0</v>
      </c>
      <c r="G23" s="154">
        <v>4.3</v>
      </c>
      <c r="H23" s="112">
        <v>5380000</v>
      </c>
      <c r="I23" s="113">
        <v>16500000</v>
      </c>
      <c r="J23" s="114">
        <v>11000000</v>
      </c>
      <c r="K23" s="113">
        <v>5380000</v>
      </c>
      <c r="L23" s="113">
        <v>16500000</v>
      </c>
      <c r="M23" s="114">
        <v>11000000</v>
      </c>
      <c r="N23" s="139">
        <v>3.87</v>
      </c>
      <c r="O23" s="139">
        <v>3.87</v>
      </c>
      <c r="P23" s="174">
        <f xml:space="preserve"> AVERAGE(N23:O23)*ABS(E23-B23)</f>
        <v>1.0836000000000043</v>
      </c>
      <c r="Q23" s="20">
        <v>0</v>
      </c>
      <c r="R23" s="20">
        <v>0</v>
      </c>
      <c r="S23" s="42">
        <v>0</v>
      </c>
      <c r="T23" s="44">
        <v>0</v>
      </c>
      <c r="U23" s="43">
        <v>0</v>
      </c>
      <c r="V23" s="44">
        <v>0</v>
      </c>
      <c r="W23" s="42">
        <v>0</v>
      </c>
      <c r="X23" s="44">
        <v>0</v>
      </c>
      <c r="Y23" s="42">
        <v>0</v>
      </c>
      <c r="Z23" s="44">
        <v>0</v>
      </c>
      <c r="AA23" s="43">
        <v>0</v>
      </c>
      <c r="AB23" s="43"/>
      <c r="AC23" s="43"/>
      <c r="AD23" s="43"/>
      <c r="AE23" s="44"/>
    </row>
    <row r="24" spans="1:31" s="168" customFormat="1" x14ac:dyDescent="0.25">
      <c r="A24" s="9" t="s">
        <v>12</v>
      </c>
      <c r="B24" s="84">
        <f t="shared" si="12"/>
        <v>23.14</v>
      </c>
      <c r="C24" s="85">
        <f t="shared" si="12"/>
        <v>0</v>
      </c>
      <c r="D24" s="85">
        <f t="shared" si="12"/>
        <v>4.3</v>
      </c>
      <c r="E24" s="84">
        <v>23.14</v>
      </c>
      <c r="F24" s="85">
        <v>0</v>
      </c>
      <c r="G24" s="175">
        <v>1.542</v>
      </c>
      <c r="H24" s="84">
        <v>84693</v>
      </c>
      <c r="I24" s="85">
        <v>865200</v>
      </c>
      <c r="J24" s="176">
        <v>865200</v>
      </c>
      <c r="K24" s="85">
        <v>84693</v>
      </c>
      <c r="L24" s="85">
        <v>107800</v>
      </c>
      <c r="M24" s="176">
        <v>107800</v>
      </c>
      <c r="N24" s="134">
        <v>6.6660000000000004</v>
      </c>
      <c r="O24" s="134">
        <v>6.6660000000000004</v>
      </c>
      <c r="P24" s="169">
        <f xml:space="preserve"> AVERAGE(N24:O24)*ABS(G24-D24)</f>
        <v>18.384828000000002</v>
      </c>
      <c r="Q24" s="6">
        <v>0</v>
      </c>
      <c r="R24" s="6">
        <v>0</v>
      </c>
      <c r="S24" s="28">
        <v>1.9</v>
      </c>
      <c r="T24" s="29">
        <v>1.9</v>
      </c>
      <c r="U24" s="5">
        <v>0</v>
      </c>
      <c r="V24" s="29">
        <v>0</v>
      </c>
      <c r="W24" s="28">
        <v>2</v>
      </c>
      <c r="X24" s="29">
        <v>2</v>
      </c>
      <c r="Y24" s="28">
        <v>0.34599999999999997</v>
      </c>
      <c r="Z24" s="29">
        <v>0.34599999999999997</v>
      </c>
      <c r="AA24" s="5">
        <v>7</v>
      </c>
      <c r="AB24" s="5"/>
      <c r="AC24" s="5"/>
      <c r="AD24" s="5"/>
      <c r="AE24" s="29"/>
    </row>
    <row r="25" spans="1:31" s="168" customFormat="1" x14ac:dyDescent="0.25">
      <c r="A25" s="9"/>
      <c r="B25" s="84">
        <f>B24</f>
        <v>23.14</v>
      </c>
      <c r="C25" s="85">
        <f>F24</f>
        <v>0</v>
      </c>
      <c r="D25" s="85">
        <v>4.3</v>
      </c>
      <c r="E25" s="84">
        <v>23.14</v>
      </c>
      <c r="F25" s="85">
        <v>0</v>
      </c>
      <c r="G25" s="175">
        <v>7.5419999999999998</v>
      </c>
      <c r="H25" s="84">
        <v>84693</v>
      </c>
      <c r="I25" s="85">
        <v>865200</v>
      </c>
      <c r="J25" s="176">
        <v>865200</v>
      </c>
      <c r="K25" s="85">
        <v>84693</v>
      </c>
      <c r="L25" s="85">
        <v>107800</v>
      </c>
      <c r="M25" s="176">
        <v>107800</v>
      </c>
      <c r="N25" s="134">
        <v>6.6660000000000004</v>
      </c>
      <c r="O25" s="134">
        <v>6.6660000000000004</v>
      </c>
      <c r="P25" s="169">
        <f xml:space="preserve"> AVERAGE(N25:O25)*ABS(G25-D25)</f>
        <v>21.611172</v>
      </c>
      <c r="Q25" s="6">
        <v>0</v>
      </c>
      <c r="R25" s="6">
        <v>0</v>
      </c>
      <c r="S25" s="28">
        <v>1.9</v>
      </c>
      <c r="T25" s="29">
        <v>1.9</v>
      </c>
      <c r="U25" s="5">
        <v>0</v>
      </c>
      <c r="V25" s="29">
        <v>0</v>
      </c>
      <c r="W25" s="28">
        <v>2</v>
      </c>
      <c r="X25" s="29">
        <v>2</v>
      </c>
      <c r="Y25" s="28">
        <v>0.34599999999999997</v>
      </c>
      <c r="Z25" s="29">
        <v>0.34599999999999997</v>
      </c>
      <c r="AA25" s="5">
        <v>7</v>
      </c>
      <c r="AB25" s="5"/>
      <c r="AC25" s="5"/>
      <c r="AD25" s="5"/>
      <c r="AE25" s="29"/>
    </row>
    <row r="26" spans="1:31" x14ac:dyDescent="0.25">
      <c r="A26" s="8"/>
      <c r="B26" s="67"/>
      <c r="E26" s="67"/>
      <c r="G26" s="68"/>
      <c r="H26" s="67"/>
      <c r="J26" s="68"/>
      <c r="M26" s="68"/>
      <c r="N26" s="51"/>
      <c r="O26" s="51"/>
      <c r="P26" s="164"/>
      <c r="Q26" s="51"/>
      <c r="R26" s="51"/>
      <c r="S26" s="45"/>
      <c r="T26" s="46"/>
      <c r="U26" s="4"/>
      <c r="V26" s="46"/>
      <c r="W26" s="45"/>
      <c r="X26" s="46"/>
      <c r="Y26" s="45"/>
      <c r="Z26" s="46"/>
      <c r="AA26" s="4"/>
      <c r="AB26" s="4"/>
      <c r="AC26" s="4"/>
      <c r="AD26" s="4"/>
      <c r="AE26" s="46"/>
    </row>
    <row r="28" spans="1:31" ht="21" x14ac:dyDescent="0.35">
      <c r="A28" s="57" t="s">
        <v>63</v>
      </c>
      <c r="E28" s="57" t="s">
        <v>62</v>
      </c>
    </row>
    <row r="29" spans="1:31" ht="15.75" customHeight="1" x14ac:dyDescent="0.25">
      <c r="A29" t="s">
        <v>26</v>
      </c>
      <c r="B29" s="140">
        <v>0.80859180600000002</v>
      </c>
      <c r="E29" s="70" t="s">
        <v>4</v>
      </c>
      <c r="F29" s="70" t="s">
        <v>43</v>
      </c>
      <c r="G29" s="70" t="s">
        <v>57</v>
      </c>
    </row>
    <row r="30" spans="1:31" ht="15.75" customHeight="1" x14ac:dyDescent="0.25">
      <c r="A30" t="s">
        <v>28</v>
      </c>
      <c r="B30" s="70">
        <f>F7*B29</f>
        <v>29.249999990244</v>
      </c>
      <c r="E30" s="69" t="s">
        <v>55</v>
      </c>
      <c r="F30" s="72">
        <f>SUM(P3:P7)*2</f>
        <v>720.28583447529854</v>
      </c>
      <c r="G30" s="72">
        <f>F30/2</f>
        <v>360.14291723764927</v>
      </c>
    </row>
    <row r="31" spans="1:31" x14ac:dyDescent="0.25">
      <c r="A31" t="s">
        <v>27</v>
      </c>
      <c r="B31" s="140">
        <v>0.67454798299999996</v>
      </c>
      <c r="E31" s="69" t="s">
        <v>40</v>
      </c>
      <c r="F31" s="72">
        <f>SUM(P22:P23,P9:P15)</f>
        <v>374.80745500000006</v>
      </c>
      <c r="G31" s="72"/>
    </row>
    <row r="32" spans="1:31" x14ac:dyDescent="0.25">
      <c r="A32" t="s">
        <v>29</v>
      </c>
      <c r="B32" s="70">
        <f>F21*B31</f>
        <v>4.8499999977700003</v>
      </c>
      <c r="E32" s="69" t="s">
        <v>41</v>
      </c>
      <c r="F32" s="72">
        <f>SUM(P17:P21)*2</f>
        <v>39.120099982012817</v>
      </c>
      <c r="G32" s="72">
        <f>F32/2</f>
        <v>19.560049991006409</v>
      </c>
    </row>
    <row r="33" spans="1:27" x14ac:dyDescent="0.25">
      <c r="E33" s="69" t="s">
        <v>42</v>
      </c>
      <c r="F33" s="72">
        <f>SUM(P24:P25)</f>
        <v>39.996000000000002</v>
      </c>
      <c r="G33" s="72"/>
    </row>
    <row r="34" spans="1:27" x14ac:dyDescent="0.25">
      <c r="E34" s="69" t="s">
        <v>58</v>
      </c>
      <c r="F34" s="72">
        <f>SUM(P16,P8)</f>
        <v>1.6100000000000003</v>
      </c>
    </row>
    <row r="35" spans="1:27" x14ac:dyDescent="0.25">
      <c r="E35" s="69" t="s">
        <v>59</v>
      </c>
      <c r="F35" s="69">
        <f>SUM(Applied_Forces_Lumped_Masses!M12:M248)</f>
        <v>0</v>
      </c>
    </row>
    <row r="36" spans="1:27" x14ac:dyDescent="0.25">
      <c r="E36" s="70" t="s">
        <v>60</v>
      </c>
      <c r="F36" s="146">
        <f>SUM(F30:F35)</f>
        <v>1175.8193894573114</v>
      </c>
    </row>
    <row r="37" spans="1:27" ht="21.75" thickBot="1" x14ac:dyDescent="0.4">
      <c r="A37" s="57" t="s">
        <v>24</v>
      </c>
    </row>
    <row r="38" spans="1:27" s="56" customFormat="1" ht="15.75" thickBot="1" x14ac:dyDescent="0.3">
      <c r="A38" s="7" t="s">
        <v>4</v>
      </c>
      <c r="B38" s="260" t="s">
        <v>0</v>
      </c>
      <c r="C38" s="261"/>
      <c r="D38" s="261"/>
      <c r="E38" s="261"/>
      <c r="F38" s="261"/>
      <c r="G38" s="262"/>
      <c r="H38" s="257" t="s">
        <v>2</v>
      </c>
      <c r="I38" s="258"/>
      <c r="J38" s="258"/>
      <c r="K38" s="258" t="s">
        <v>3</v>
      </c>
      <c r="L38" s="258"/>
      <c r="M38" s="259"/>
      <c r="N38" s="257" t="s">
        <v>25</v>
      </c>
      <c r="O38" s="258"/>
      <c r="P38" s="258"/>
      <c r="Q38" s="258" t="s">
        <v>61</v>
      </c>
      <c r="R38" s="258"/>
      <c r="S38" s="257" t="s">
        <v>39</v>
      </c>
      <c r="T38" s="258"/>
      <c r="U38" s="258"/>
      <c r="V38" s="258"/>
      <c r="W38" s="258"/>
      <c r="X38" s="258"/>
      <c r="Y38" s="258"/>
      <c r="Z38" s="259"/>
    </row>
    <row r="39" spans="1:27" ht="15.75" thickBot="1" x14ac:dyDescent="0.3">
      <c r="A39" s="15"/>
      <c r="B39" s="74" t="s">
        <v>107</v>
      </c>
      <c r="C39" s="75" t="s">
        <v>108</v>
      </c>
      <c r="D39" s="76" t="s">
        <v>109</v>
      </c>
      <c r="E39" s="74" t="s">
        <v>110</v>
      </c>
      <c r="F39" s="75" t="s">
        <v>141</v>
      </c>
      <c r="G39" s="76" t="s">
        <v>142</v>
      </c>
      <c r="H39" s="75" t="s">
        <v>65</v>
      </c>
      <c r="I39" s="75" t="s">
        <v>66</v>
      </c>
      <c r="J39" s="76" t="s">
        <v>67</v>
      </c>
      <c r="K39" s="75" t="s">
        <v>71</v>
      </c>
      <c r="L39" s="75" t="s">
        <v>72</v>
      </c>
      <c r="M39" s="76" t="s">
        <v>73</v>
      </c>
      <c r="N39" s="165" t="s">
        <v>113</v>
      </c>
      <c r="O39" s="16" t="s">
        <v>114</v>
      </c>
      <c r="P39" s="166" t="s">
        <v>56</v>
      </c>
      <c r="Q39" s="53" t="s">
        <v>135</v>
      </c>
      <c r="R39" s="53" t="s">
        <v>135</v>
      </c>
      <c r="S39" s="23" t="s">
        <v>120</v>
      </c>
      <c r="T39" s="24" t="s">
        <v>123</v>
      </c>
      <c r="U39" s="24" t="s">
        <v>121</v>
      </c>
      <c r="V39" s="24" t="s">
        <v>124</v>
      </c>
      <c r="W39" s="24" t="s">
        <v>117</v>
      </c>
      <c r="X39" s="24" t="s">
        <v>115</v>
      </c>
      <c r="Y39" s="24" t="s">
        <v>122</v>
      </c>
      <c r="Z39" s="25" t="s">
        <v>143</v>
      </c>
      <c r="AA39" t="s">
        <v>119</v>
      </c>
    </row>
    <row r="40" spans="1:27" x14ac:dyDescent="0.25">
      <c r="A40" s="8" t="s">
        <v>5</v>
      </c>
      <c r="B40" s="115">
        <v>6.51</v>
      </c>
      <c r="C40" s="216">
        <v>0</v>
      </c>
      <c r="D40" s="116">
        <v>5.15</v>
      </c>
      <c r="E40" s="117">
        <v>6.51</v>
      </c>
      <c r="F40" s="217">
        <v>2.5</v>
      </c>
      <c r="G40" s="155">
        <v>5.15</v>
      </c>
      <c r="H40" s="218">
        <v>23100000</v>
      </c>
      <c r="I40" s="120">
        <v>37400000</v>
      </c>
      <c r="J40" s="121">
        <v>104800000</v>
      </c>
      <c r="K40" s="119">
        <v>16500000</v>
      </c>
      <c r="L40" s="120">
        <v>35750000</v>
      </c>
      <c r="M40" s="121">
        <v>102740000</v>
      </c>
      <c r="N40" s="219">
        <v>16.77</v>
      </c>
      <c r="O40" s="219">
        <v>16.670000000000002</v>
      </c>
      <c r="P40" s="220">
        <v>41.8</v>
      </c>
      <c r="Q40" s="53">
        <v>-1.2</v>
      </c>
      <c r="R40" s="53">
        <v>-1.2</v>
      </c>
      <c r="S40" s="221">
        <v>3.9449999999999998</v>
      </c>
      <c r="T40" s="222">
        <v>3.9449999999999998</v>
      </c>
      <c r="U40" s="221">
        <v>-7.1599999999999997E-2</v>
      </c>
      <c r="V40" s="222">
        <v>-7.1599999999999997E-2</v>
      </c>
      <c r="W40" s="221">
        <v>0</v>
      </c>
      <c r="X40" s="222">
        <v>0</v>
      </c>
      <c r="Y40" s="221">
        <v>0.38300000000000001</v>
      </c>
      <c r="Z40" s="222">
        <v>0.38300000000000001</v>
      </c>
      <c r="AA40" s="55">
        <v>20</v>
      </c>
    </row>
    <row r="41" spans="1:27" x14ac:dyDescent="0.25">
      <c r="A41" s="8"/>
      <c r="B41" s="67">
        <v>6.51</v>
      </c>
      <c r="C41" s="69">
        <v>2.5</v>
      </c>
      <c r="D41" s="69">
        <v>5.15</v>
      </c>
      <c r="E41" s="115">
        <v>6.51</v>
      </c>
      <c r="F41" s="216">
        <v>5</v>
      </c>
      <c r="G41" s="156">
        <v>5.15</v>
      </c>
      <c r="H41" s="223">
        <v>16500000</v>
      </c>
      <c r="I41" s="118">
        <v>35750000</v>
      </c>
      <c r="J41" s="123">
        <v>102740000</v>
      </c>
      <c r="K41" s="122">
        <v>16500000</v>
      </c>
      <c r="L41" s="118">
        <v>34100000</v>
      </c>
      <c r="M41" s="123">
        <v>100650000</v>
      </c>
      <c r="N41" s="219">
        <v>16.670000000000002</v>
      </c>
      <c r="O41" s="219">
        <v>16.57</v>
      </c>
      <c r="P41" s="164">
        <v>41.550000000000004</v>
      </c>
      <c r="Q41" s="51">
        <v>-1.2</v>
      </c>
      <c r="R41" s="51">
        <v>-1.2</v>
      </c>
      <c r="S41" s="45">
        <v>3.9449999999999998</v>
      </c>
      <c r="T41" s="224">
        <v>3.9449999999999998</v>
      </c>
      <c r="U41" s="45">
        <v>-7.1599999999999997E-2</v>
      </c>
      <c r="V41" s="224">
        <v>-7.1599999999999997E-2</v>
      </c>
      <c r="W41" s="225">
        <v>0</v>
      </c>
      <c r="X41" s="224">
        <v>0</v>
      </c>
      <c r="Y41" s="45">
        <v>0.38300000000000001</v>
      </c>
      <c r="Z41" s="224">
        <v>0.38300000000000001</v>
      </c>
      <c r="AA41" s="4">
        <v>20</v>
      </c>
    </row>
    <row r="42" spans="1:27" x14ac:dyDescent="0.25">
      <c r="A42" s="8"/>
      <c r="B42" s="67">
        <v>6.51</v>
      </c>
      <c r="C42" s="69">
        <v>5</v>
      </c>
      <c r="D42" s="69">
        <v>5.15</v>
      </c>
      <c r="E42" s="115">
        <v>6.51</v>
      </c>
      <c r="F42" s="216">
        <v>12.462999999999999</v>
      </c>
      <c r="G42" s="156">
        <v>5.15</v>
      </c>
      <c r="H42" s="226">
        <v>13200000</v>
      </c>
      <c r="I42" s="118">
        <v>34100000</v>
      </c>
      <c r="J42" s="123">
        <v>100650000</v>
      </c>
      <c r="K42" s="118">
        <v>13200000</v>
      </c>
      <c r="L42" s="118">
        <v>25900000</v>
      </c>
      <c r="M42" s="123">
        <v>76000000</v>
      </c>
      <c r="N42" s="219">
        <v>16.57</v>
      </c>
      <c r="O42" s="219">
        <v>16.28</v>
      </c>
      <c r="P42" s="164">
        <v>122.579775</v>
      </c>
      <c r="Q42" s="51">
        <v>-1.2</v>
      </c>
      <c r="R42" s="51">
        <v>-1.2</v>
      </c>
      <c r="S42" s="45">
        <v>3.9449999999999998</v>
      </c>
      <c r="T42" s="224">
        <v>3.9449999999999998</v>
      </c>
      <c r="U42" s="45">
        <v>-7.1599999999999997E-2</v>
      </c>
      <c r="V42" s="224">
        <v>-7.1599999999999997E-2</v>
      </c>
      <c r="W42" s="225">
        <v>0</v>
      </c>
      <c r="X42" s="224">
        <v>0</v>
      </c>
      <c r="Y42" s="45">
        <v>0.38300000000000001</v>
      </c>
      <c r="Z42" s="224">
        <v>0.38300000000000001</v>
      </c>
      <c r="AA42" s="4">
        <v>20</v>
      </c>
    </row>
    <row r="43" spans="1:27" x14ac:dyDescent="0.25">
      <c r="A43" s="8"/>
      <c r="B43" s="67">
        <v>6.51</v>
      </c>
      <c r="C43" s="69">
        <v>12.462999999999999</v>
      </c>
      <c r="D43" s="69">
        <v>5.15</v>
      </c>
      <c r="E43" s="115">
        <v>6.51</v>
      </c>
      <c r="F43" s="216">
        <v>24.824000000000002</v>
      </c>
      <c r="G43" s="156">
        <v>5.6249000000000002</v>
      </c>
      <c r="H43" s="226">
        <v>8690000</v>
      </c>
      <c r="I43" s="118">
        <v>25900000</v>
      </c>
      <c r="J43" s="123">
        <v>76000000</v>
      </c>
      <c r="K43" s="118">
        <v>8690000</v>
      </c>
      <c r="L43" s="118">
        <v>12320000</v>
      </c>
      <c r="M43" s="123">
        <v>35300000</v>
      </c>
      <c r="N43" s="219">
        <v>16.28</v>
      </c>
      <c r="O43" s="219">
        <v>9.39</v>
      </c>
      <c r="P43" s="164">
        <v>158.65343500000003</v>
      </c>
      <c r="Q43" s="51">
        <v>-1.61</v>
      </c>
      <c r="R43" s="51">
        <v>-1.61</v>
      </c>
      <c r="S43" s="45">
        <v>3.9449999999999998</v>
      </c>
      <c r="T43" s="224">
        <v>3.9449999999999998</v>
      </c>
      <c r="U43" s="45">
        <v>-7.1599999999999997E-2</v>
      </c>
      <c r="V43" s="224">
        <v>-7.1599999999999997E-2</v>
      </c>
      <c r="W43" s="225">
        <v>0</v>
      </c>
      <c r="X43" s="224">
        <v>0</v>
      </c>
      <c r="Y43" s="45">
        <v>0.38300000000000001</v>
      </c>
      <c r="Z43" s="224">
        <v>0.38300000000000001</v>
      </c>
      <c r="AA43" s="4">
        <v>20</v>
      </c>
    </row>
    <row r="44" spans="1:27" x14ac:dyDescent="0.25">
      <c r="A44" s="8"/>
      <c r="B44" s="67">
        <v>6.51</v>
      </c>
      <c r="C44" s="69">
        <v>24.824000000000002</v>
      </c>
      <c r="D44" s="69">
        <v>5.6249000000000002</v>
      </c>
      <c r="E44" s="115">
        <v>6.51</v>
      </c>
      <c r="F44" s="216">
        <v>36.173999999999999</v>
      </c>
      <c r="G44" s="156">
        <v>6.0609999999999999</v>
      </c>
      <c r="H44" s="226">
        <v>7700000</v>
      </c>
      <c r="I44" s="118">
        <v>12320000</v>
      </c>
      <c r="J44" s="123">
        <v>35300000</v>
      </c>
      <c r="K44" s="118">
        <v>770000</v>
      </c>
      <c r="L44" s="118">
        <v>110000</v>
      </c>
      <c r="M44" s="123">
        <v>220000</v>
      </c>
      <c r="N44" s="219">
        <v>9.39</v>
      </c>
      <c r="O44" s="219">
        <v>4.8499999999999996</v>
      </c>
      <c r="P44" s="164">
        <v>80.811999999999983</v>
      </c>
      <c r="Q44" s="51">
        <v>-1.61</v>
      </c>
      <c r="R44" s="51">
        <v>-0.77</v>
      </c>
      <c r="S44" s="45">
        <v>3.9449999999999998</v>
      </c>
      <c r="T44" s="224">
        <v>2.7</v>
      </c>
      <c r="U44" s="45">
        <v>-7.1599999999999997E-2</v>
      </c>
      <c r="V44" s="224">
        <v>-5.4100000000000002E-2</v>
      </c>
      <c r="W44" s="225">
        <v>0</v>
      </c>
      <c r="X44" s="224">
        <v>1</v>
      </c>
      <c r="Y44" s="45">
        <v>0.38300000000000001</v>
      </c>
      <c r="Z44" s="224">
        <v>0.31590000000000001</v>
      </c>
      <c r="AA44" s="4">
        <v>20</v>
      </c>
    </row>
    <row r="45" spans="1:27" x14ac:dyDescent="0.25">
      <c r="A45" s="8" t="s">
        <v>6</v>
      </c>
      <c r="B45" s="67">
        <v>6.51</v>
      </c>
      <c r="C45" s="69">
        <v>0</v>
      </c>
      <c r="D45" s="69">
        <v>5.15</v>
      </c>
      <c r="E45" s="67">
        <v>6.51</v>
      </c>
      <c r="F45" s="69">
        <v>0</v>
      </c>
      <c r="G45" s="68">
        <v>4.3</v>
      </c>
      <c r="H45" s="226">
        <v>100000000</v>
      </c>
      <c r="I45" s="118">
        <v>100000000</v>
      </c>
      <c r="J45" s="123">
        <v>100000000</v>
      </c>
      <c r="K45" s="118">
        <v>100000000</v>
      </c>
      <c r="L45" s="118">
        <v>100000000</v>
      </c>
      <c r="M45" s="123">
        <v>100000000</v>
      </c>
      <c r="N45" s="219">
        <v>1</v>
      </c>
      <c r="O45" s="219">
        <v>1</v>
      </c>
      <c r="P45" s="164">
        <v>0.85000000000000053</v>
      </c>
      <c r="Q45" s="51">
        <v>0</v>
      </c>
      <c r="R45" s="51">
        <v>0</v>
      </c>
      <c r="S45" s="45">
        <v>0</v>
      </c>
      <c r="T45" s="46">
        <v>0</v>
      </c>
      <c r="U45" s="45">
        <v>0</v>
      </c>
      <c r="V45" s="46">
        <v>0</v>
      </c>
      <c r="W45" s="45">
        <v>0</v>
      </c>
      <c r="X45" s="46">
        <v>0</v>
      </c>
      <c r="Y45" s="45">
        <v>0</v>
      </c>
      <c r="Z45" s="46">
        <v>0</v>
      </c>
      <c r="AA45" s="4">
        <v>0</v>
      </c>
    </row>
    <row r="46" spans="1:27" x14ac:dyDescent="0.25">
      <c r="A46" s="8" t="s">
        <v>8</v>
      </c>
      <c r="B46" s="67">
        <v>6.51</v>
      </c>
      <c r="C46" s="69">
        <v>0</v>
      </c>
      <c r="D46" s="69">
        <v>4.3</v>
      </c>
      <c r="E46" s="67">
        <v>6.01</v>
      </c>
      <c r="F46" s="69">
        <v>0</v>
      </c>
      <c r="G46" s="68">
        <v>4.3</v>
      </c>
      <c r="H46" s="226">
        <v>15170000</v>
      </c>
      <c r="I46" s="118">
        <v>217100000</v>
      </c>
      <c r="J46" s="123">
        <v>232700000</v>
      </c>
      <c r="K46" s="118">
        <v>15600000</v>
      </c>
      <c r="L46" s="118">
        <v>223300000</v>
      </c>
      <c r="M46" s="123">
        <v>239300000</v>
      </c>
      <c r="N46" s="219">
        <v>82.03</v>
      </c>
      <c r="O46" s="219">
        <v>75.650000000000006</v>
      </c>
      <c r="P46" s="164">
        <v>39.42</v>
      </c>
      <c r="Q46" s="51">
        <v>0</v>
      </c>
      <c r="R46" s="51">
        <v>0</v>
      </c>
      <c r="S46" s="45">
        <v>0</v>
      </c>
      <c r="T46" s="46">
        <v>0</v>
      </c>
      <c r="U46" s="45">
        <v>0</v>
      </c>
      <c r="V46" s="46">
        <v>0</v>
      </c>
      <c r="W46" s="45">
        <v>0</v>
      </c>
      <c r="X46" s="46">
        <v>0</v>
      </c>
      <c r="Y46" s="45">
        <v>0</v>
      </c>
      <c r="Z46" s="46">
        <v>0</v>
      </c>
      <c r="AA46" s="4">
        <v>0</v>
      </c>
    </row>
    <row r="47" spans="1:27" x14ac:dyDescent="0.25">
      <c r="A47" s="8"/>
      <c r="B47" s="67">
        <v>6.01</v>
      </c>
      <c r="C47" s="69">
        <v>0</v>
      </c>
      <c r="D47" s="69">
        <v>4.3</v>
      </c>
      <c r="E47" s="67">
        <v>4.25</v>
      </c>
      <c r="F47" s="69">
        <v>0</v>
      </c>
      <c r="G47" s="68">
        <v>4.3</v>
      </c>
      <c r="H47" s="226">
        <v>15168780</v>
      </c>
      <c r="I47" s="118">
        <v>217100000</v>
      </c>
      <c r="J47" s="123">
        <v>232700000</v>
      </c>
      <c r="K47" s="118">
        <v>13200000</v>
      </c>
      <c r="L47" s="118">
        <v>188700000</v>
      </c>
      <c r="M47" s="123">
        <v>202100000</v>
      </c>
      <c r="N47" s="219">
        <v>75.650000000000006</v>
      </c>
      <c r="O47" s="219">
        <v>46.15</v>
      </c>
      <c r="P47" s="164">
        <v>107.184</v>
      </c>
      <c r="Q47" s="51">
        <v>0</v>
      </c>
      <c r="R47" s="51">
        <v>0</v>
      </c>
      <c r="S47" s="45">
        <v>0</v>
      </c>
      <c r="T47" s="46">
        <v>0</v>
      </c>
      <c r="U47" s="45">
        <v>0</v>
      </c>
      <c r="V47" s="46">
        <v>0</v>
      </c>
      <c r="W47" s="45">
        <v>0</v>
      </c>
      <c r="X47" s="46">
        <v>0</v>
      </c>
      <c r="Y47" s="45">
        <v>0</v>
      </c>
      <c r="Z47" s="46">
        <v>0</v>
      </c>
      <c r="AA47" s="4">
        <v>0</v>
      </c>
    </row>
    <row r="48" spans="1:27" x14ac:dyDescent="0.25">
      <c r="A48" s="8"/>
      <c r="B48" s="67">
        <v>4.25</v>
      </c>
      <c r="C48" s="69">
        <v>0</v>
      </c>
      <c r="D48" s="69">
        <v>4.3</v>
      </c>
      <c r="E48" s="67">
        <v>2</v>
      </c>
      <c r="F48" s="69">
        <v>0</v>
      </c>
      <c r="G48" s="68">
        <v>4.3</v>
      </c>
      <c r="H48" s="226">
        <v>13200000</v>
      </c>
      <c r="I48" s="118">
        <v>188700000</v>
      </c>
      <c r="J48" s="123">
        <v>202100000</v>
      </c>
      <c r="K48" s="118">
        <v>10760000</v>
      </c>
      <c r="L48" s="118">
        <v>154000000</v>
      </c>
      <c r="M48" s="123">
        <v>165000000</v>
      </c>
      <c r="N48" s="219">
        <v>46.15</v>
      </c>
      <c r="O48" s="219">
        <v>41.54</v>
      </c>
      <c r="P48" s="164">
        <v>98.651250000000005</v>
      </c>
      <c r="Q48" s="51">
        <v>0</v>
      </c>
      <c r="R48" s="51">
        <v>0</v>
      </c>
      <c r="S48" s="45">
        <v>0</v>
      </c>
      <c r="T48" s="46">
        <v>0</v>
      </c>
      <c r="U48" s="45">
        <v>0</v>
      </c>
      <c r="V48" s="46">
        <v>0</v>
      </c>
      <c r="W48" s="45">
        <v>0</v>
      </c>
      <c r="X48" s="46">
        <v>0</v>
      </c>
      <c r="Y48" s="45">
        <v>0</v>
      </c>
      <c r="Z48" s="46">
        <v>0</v>
      </c>
      <c r="AA48" s="4">
        <v>0</v>
      </c>
    </row>
    <row r="49" spans="1:27" x14ac:dyDescent="0.25">
      <c r="A49" s="8" t="s">
        <v>9</v>
      </c>
      <c r="B49" s="67">
        <v>6.51</v>
      </c>
      <c r="C49" s="69">
        <v>0</v>
      </c>
      <c r="D49" s="69">
        <v>4.3</v>
      </c>
      <c r="E49" s="67">
        <v>7</v>
      </c>
      <c r="F49" s="69">
        <v>0</v>
      </c>
      <c r="G49" s="68">
        <v>4.3</v>
      </c>
      <c r="H49" s="226">
        <v>15600000</v>
      </c>
      <c r="I49" s="118">
        <v>223300000</v>
      </c>
      <c r="J49" s="123">
        <v>239300000</v>
      </c>
      <c r="K49" s="118">
        <v>16140000</v>
      </c>
      <c r="L49" s="118">
        <v>231000000</v>
      </c>
      <c r="M49" s="123">
        <v>247500000</v>
      </c>
      <c r="N49" s="219">
        <v>82.03</v>
      </c>
      <c r="O49" s="219">
        <v>90</v>
      </c>
      <c r="P49" s="164">
        <v>42.147350000000017</v>
      </c>
      <c r="Q49" s="51">
        <v>0</v>
      </c>
      <c r="R49" s="51">
        <v>0</v>
      </c>
      <c r="S49" s="45">
        <v>0</v>
      </c>
      <c r="T49" s="46">
        <v>0</v>
      </c>
      <c r="U49" s="45">
        <v>0</v>
      </c>
      <c r="V49" s="46">
        <v>0</v>
      </c>
      <c r="W49" s="45">
        <v>0</v>
      </c>
      <c r="X49" s="46">
        <v>0</v>
      </c>
      <c r="Y49" s="45">
        <v>0</v>
      </c>
      <c r="Z49" s="46">
        <v>0</v>
      </c>
      <c r="AA49" s="4">
        <v>0</v>
      </c>
    </row>
    <row r="50" spans="1:27" x14ac:dyDescent="0.25">
      <c r="A50" s="8"/>
      <c r="B50" s="67">
        <v>7</v>
      </c>
      <c r="C50" s="69">
        <v>0</v>
      </c>
      <c r="D50" s="69">
        <v>4.3</v>
      </c>
      <c r="E50" s="67">
        <v>8.8130000000000006</v>
      </c>
      <c r="F50" s="69">
        <v>0</v>
      </c>
      <c r="G50" s="68">
        <v>4.3</v>
      </c>
      <c r="H50" s="226">
        <v>5380000</v>
      </c>
      <c r="I50" s="118">
        <v>77000000</v>
      </c>
      <c r="J50" s="123">
        <v>82500000</v>
      </c>
      <c r="K50" s="118">
        <v>5380000</v>
      </c>
      <c r="L50" s="118">
        <v>70100000</v>
      </c>
      <c r="M50" s="123">
        <v>74300000</v>
      </c>
      <c r="N50" s="219">
        <v>5.12</v>
      </c>
      <c r="O50" s="219">
        <v>4.84</v>
      </c>
      <c r="P50" s="164">
        <v>9.0287400000000044</v>
      </c>
      <c r="Q50" s="51">
        <v>0</v>
      </c>
      <c r="R50" s="51">
        <v>0</v>
      </c>
      <c r="S50" s="45">
        <v>0</v>
      </c>
      <c r="T50" s="46">
        <v>0</v>
      </c>
      <c r="U50" s="45">
        <v>0</v>
      </c>
      <c r="V50" s="46">
        <v>0</v>
      </c>
      <c r="W50" s="45">
        <v>0</v>
      </c>
      <c r="X50" s="46">
        <v>0</v>
      </c>
      <c r="Y50" s="45">
        <v>0</v>
      </c>
      <c r="Z50" s="46">
        <v>0</v>
      </c>
      <c r="AA50" s="4">
        <v>0</v>
      </c>
    </row>
    <row r="51" spans="1:27" x14ac:dyDescent="0.25">
      <c r="A51" s="8"/>
      <c r="B51" s="67">
        <v>8.8130000000000006</v>
      </c>
      <c r="C51" s="69">
        <v>0</v>
      </c>
      <c r="D51" s="69">
        <v>4.3</v>
      </c>
      <c r="E51" s="67">
        <v>19.600000000000001</v>
      </c>
      <c r="F51" s="69">
        <v>0</v>
      </c>
      <c r="G51" s="68">
        <v>4.3</v>
      </c>
      <c r="H51" s="226">
        <v>5380000</v>
      </c>
      <c r="I51" s="118">
        <v>70100000</v>
      </c>
      <c r="J51" s="123">
        <v>74300000</v>
      </c>
      <c r="K51" s="118">
        <v>5380000</v>
      </c>
      <c r="L51" s="118">
        <v>28900000</v>
      </c>
      <c r="M51" s="123">
        <v>25700000</v>
      </c>
      <c r="N51" s="219">
        <v>6.56</v>
      </c>
      <c r="O51" s="219">
        <v>5.39</v>
      </c>
      <c r="P51" s="164">
        <v>64.452325000000002</v>
      </c>
      <c r="Q51" s="51">
        <v>0</v>
      </c>
      <c r="R51" s="51">
        <v>0</v>
      </c>
      <c r="S51" s="45">
        <v>0</v>
      </c>
      <c r="T51" s="46">
        <v>0</v>
      </c>
      <c r="U51" s="45">
        <v>0</v>
      </c>
      <c r="V51" s="46">
        <v>0</v>
      </c>
      <c r="W51" s="45">
        <v>0</v>
      </c>
      <c r="X51" s="46">
        <v>0</v>
      </c>
      <c r="Y51" s="45">
        <v>0</v>
      </c>
      <c r="Z51" s="46">
        <v>0</v>
      </c>
      <c r="AA51" s="4">
        <v>0</v>
      </c>
    </row>
    <row r="52" spans="1:27" x14ac:dyDescent="0.25">
      <c r="A52" s="8"/>
      <c r="B52" s="67">
        <v>19.600000000000001</v>
      </c>
      <c r="C52" s="69">
        <v>0</v>
      </c>
      <c r="D52" s="69">
        <v>4.3</v>
      </c>
      <c r="E52" s="67">
        <v>20.937000000000001</v>
      </c>
      <c r="F52" s="69">
        <v>0</v>
      </c>
      <c r="G52" s="68">
        <v>4.3</v>
      </c>
      <c r="H52" s="226">
        <v>5380000</v>
      </c>
      <c r="I52" s="118">
        <v>28900000</v>
      </c>
      <c r="J52" s="123">
        <v>25700000</v>
      </c>
      <c r="K52" s="118">
        <v>5380000</v>
      </c>
      <c r="L52" s="118">
        <v>23800000</v>
      </c>
      <c r="M52" s="123">
        <v>19700000</v>
      </c>
      <c r="N52" s="219">
        <v>4.01</v>
      </c>
      <c r="O52" s="219">
        <v>3.95</v>
      </c>
      <c r="P52" s="164">
        <v>5.3212599999999988</v>
      </c>
      <c r="Q52" s="51">
        <v>0</v>
      </c>
      <c r="R52" s="51">
        <v>0</v>
      </c>
      <c r="S52" s="45">
        <v>0</v>
      </c>
      <c r="T52" s="46">
        <v>0</v>
      </c>
      <c r="U52" s="45">
        <v>0</v>
      </c>
      <c r="V52" s="46">
        <v>0</v>
      </c>
      <c r="W52" s="45">
        <v>0</v>
      </c>
      <c r="X52" s="46">
        <v>0</v>
      </c>
      <c r="Y52" s="45">
        <v>0</v>
      </c>
      <c r="Z52" s="46">
        <v>0</v>
      </c>
      <c r="AA52" s="4">
        <v>0</v>
      </c>
    </row>
    <row r="53" spans="1:27" x14ac:dyDescent="0.25">
      <c r="A53" s="8" t="s">
        <v>7</v>
      </c>
      <c r="B53" s="67">
        <v>20.937000000000001</v>
      </c>
      <c r="C53" s="69">
        <v>0</v>
      </c>
      <c r="D53" s="69">
        <v>4.3</v>
      </c>
      <c r="E53" s="67">
        <v>20.937000000000001</v>
      </c>
      <c r="F53" s="69">
        <v>0</v>
      </c>
      <c r="G53" s="68">
        <v>5.0599999999999996</v>
      </c>
      <c r="H53" s="226">
        <v>100000000</v>
      </c>
      <c r="I53" s="118">
        <v>100000000</v>
      </c>
      <c r="J53" s="123">
        <v>100000000</v>
      </c>
      <c r="K53" s="118">
        <v>100000000</v>
      </c>
      <c r="L53" s="118">
        <v>100000000</v>
      </c>
      <c r="M53" s="123">
        <v>100000000</v>
      </c>
      <c r="N53" s="219">
        <v>1</v>
      </c>
      <c r="O53" s="219">
        <v>1</v>
      </c>
      <c r="P53" s="164">
        <v>0.75999999999999979</v>
      </c>
      <c r="Q53" s="51">
        <v>0</v>
      </c>
      <c r="R53" s="51">
        <v>0</v>
      </c>
      <c r="S53" s="45">
        <v>0</v>
      </c>
      <c r="T53" s="46">
        <v>0</v>
      </c>
      <c r="U53" s="45">
        <v>0</v>
      </c>
      <c r="V53" s="46">
        <v>0</v>
      </c>
      <c r="W53" s="45">
        <v>0</v>
      </c>
      <c r="X53" s="46">
        <v>0</v>
      </c>
      <c r="Y53" s="45">
        <v>0</v>
      </c>
      <c r="Z53" s="46">
        <v>0</v>
      </c>
      <c r="AA53" s="4">
        <v>0</v>
      </c>
    </row>
    <row r="54" spans="1:27" x14ac:dyDescent="0.25">
      <c r="A54" s="8" t="s">
        <v>10</v>
      </c>
      <c r="B54" s="67">
        <v>20.937000000000001</v>
      </c>
      <c r="C54" s="69">
        <v>0</v>
      </c>
      <c r="D54" s="69">
        <v>5.0599999999999996</v>
      </c>
      <c r="E54" s="67">
        <v>20.937000000000001</v>
      </c>
      <c r="F54" s="216">
        <v>0.3</v>
      </c>
      <c r="G54" s="68">
        <v>5.0599999999999996</v>
      </c>
      <c r="H54" s="67">
        <v>77500</v>
      </c>
      <c r="I54" s="69">
        <v>712500</v>
      </c>
      <c r="J54" s="68">
        <v>933000</v>
      </c>
      <c r="K54" s="69">
        <v>77500</v>
      </c>
      <c r="L54" s="69">
        <v>696000</v>
      </c>
      <c r="M54" s="68">
        <v>922500</v>
      </c>
      <c r="N54" s="219">
        <v>3.6160000000000001</v>
      </c>
      <c r="O54" s="219">
        <v>3.6160000000000001</v>
      </c>
      <c r="P54" s="164">
        <v>1.0848</v>
      </c>
      <c r="Q54" s="51">
        <v>0.1895</v>
      </c>
      <c r="R54" s="51">
        <v>0.1895</v>
      </c>
      <c r="S54" s="227">
        <v>1.9</v>
      </c>
      <c r="T54" s="224">
        <v>1.9</v>
      </c>
      <c r="U54" s="227">
        <v>-3.5000000000000003E-2</v>
      </c>
      <c r="V54" s="224">
        <v>-3.5000000000000003E-2</v>
      </c>
      <c r="W54" s="227">
        <v>2</v>
      </c>
      <c r="X54" s="224">
        <v>2</v>
      </c>
      <c r="Y54" s="227">
        <v>0.34599999999999997</v>
      </c>
      <c r="Z54" s="224">
        <v>0.34599999999999997</v>
      </c>
      <c r="AA54" s="4">
        <v>7</v>
      </c>
    </row>
    <row r="55" spans="1:27" x14ac:dyDescent="0.25">
      <c r="A55" s="8"/>
      <c r="B55" s="67">
        <v>20.937000000000001</v>
      </c>
      <c r="C55" s="69">
        <v>0.3</v>
      </c>
      <c r="D55" s="69">
        <v>5.0599999999999996</v>
      </c>
      <c r="E55" s="67">
        <v>20.937000000000001</v>
      </c>
      <c r="F55" s="216">
        <v>2</v>
      </c>
      <c r="G55" s="68">
        <v>5.0599999999999996</v>
      </c>
      <c r="H55" s="67">
        <v>77500</v>
      </c>
      <c r="I55" s="69">
        <v>696000</v>
      </c>
      <c r="J55" s="68">
        <v>922500</v>
      </c>
      <c r="K55" s="69">
        <v>77500</v>
      </c>
      <c r="L55" s="69">
        <v>351000</v>
      </c>
      <c r="M55" s="68">
        <v>450000</v>
      </c>
      <c r="N55" s="219">
        <v>3.6160000000000001</v>
      </c>
      <c r="O55" s="219">
        <v>3.6160000000000001</v>
      </c>
      <c r="P55" s="164">
        <v>6.1471999999999998</v>
      </c>
      <c r="Q55" s="51">
        <v>0.1895</v>
      </c>
      <c r="R55" s="51">
        <v>0.1895</v>
      </c>
      <c r="S55" s="45">
        <v>1.9</v>
      </c>
      <c r="T55" s="224">
        <v>1.9</v>
      </c>
      <c r="U55" s="45">
        <v>-3.5000000000000003E-2</v>
      </c>
      <c r="V55" s="224">
        <v>-3.5000000000000003E-2</v>
      </c>
      <c r="W55" s="45">
        <v>2</v>
      </c>
      <c r="X55" s="224">
        <v>2</v>
      </c>
      <c r="Y55" s="45">
        <v>0.34599999999999997</v>
      </c>
      <c r="Z55" s="224">
        <v>0.34599999999999997</v>
      </c>
      <c r="AA55" s="4">
        <v>7</v>
      </c>
    </row>
    <row r="56" spans="1:27" x14ac:dyDescent="0.25">
      <c r="A56" s="8"/>
      <c r="B56" s="67">
        <v>20.937000000000001</v>
      </c>
      <c r="C56" s="69">
        <v>2</v>
      </c>
      <c r="D56" s="69">
        <v>5.0599999999999996</v>
      </c>
      <c r="E56" s="67">
        <v>20.937000000000001</v>
      </c>
      <c r="F56" s="216">
        <v>3.2</v>
      </c>
      <c r="G56" s="68">
        <v>5.0599999999999996</v>
      </c>
      <c r="H56" s="67">
        <v>77500</v>
      </c>
      <c r="I56" s="69">
        <v>351000</v>
      </c>
      <c r="J56" s="68">
        <v>450000</v>
      </c>
      <c r="K56" s="69">
        <v>77500</v>
      </c>
      <c r="L56" s="69">
        <v>165000</v>
      </c>
      <c r="M56" s="68">
        <v>208500</v>
      </c>
      <c r="N56" s="219">
        <v>3.6160000000000001</v>
      </c>
      <c r="O56" s="219">
        <v>3.6160000000000001</v>
      </c>
      <c r="P56" s="164">
        <v>4.3392000000000008</v>
      </c>
      <c r="Q56" s="51">
        <v>0.1895</v>
      </c>
      <c r="R56" s="51">
        <v>0.1895</v>
      </c>
      <c r="S56" s="45">
        <v>1.9</v>
      </c>
      <c r="T56" s="224">
        <v>1.9</v>
      </c>
      <c r="U56" s="45">
        <v>-3.5000000000000003E-2</v>
      </c>
      <c r="V56" s="224">
        <v>-3.5000000000000003E-2</v>
      </c>
      <c r="W56" s="45">
        <v>2</v>
      </c>
      <c r="X56" s="224">
        <v>2</v>
      </c>
      <c r="Y56" s="45">
        <v>0.34599999999999997</v>
      </c>
      <c r="Z56" s="224">
        <v>0.34599999999999997</v>
      </c>
      <c r="AA56" s="4">
        <v>7</v>
      </c>
    </row>
    <row r="57" spans="1:27" x14ac:dyDescent="0.25">
      <c r="A57" s="8"/>
      <c r="B57" s="67">
        <v>20.937000000000001</v>
      </c>
      <c r="C57" s="69">
        <v>3.2</v>
      </c>
      <c r="D57" s="69">
        <v>5.0599999999999996</v>
      </c>
      <c r="E57" s="67">
        <v>20.937000000000001</v>
      </c>
      <c r="F57" s="216">
        <v>4.5</v>
      </c>
      <c r="G57" s="68">
        <v>5.0599999999999996</v>
      </c>
      <c r="H57" s="67">
        <v>77500</v>
      </c>
      <c r="I57" s="69">
        <v>165000</v>
      </c>
      <c r="J57" s="68">
        <v>208500</v>
      </c>
      <c r="K57" s="69">
        <v>77500</v>
      </c>
      <c r="L57" s="69">
        <v>112500</v>
      </c>
      <c r="M57" s="68">
        <v>139500</v>
      </c>
      <c r="N57" s="219">
        <v>3.6160000000000001</v>
      </c>
      <c r="O57" s="219">
        <v>3.6160000000000001</v>
      </c>
      <c r="P57" s="164">
        <v>4.7007999999999992</v>
      </c>
      <c r="Q57" s="51">
        <v>0.1895</v>
      </c>
      <c r="R57" s="51">
        <v>0.1895</v>
      </c>
      <c r="S57" s="45">
        <v>1.9</v>
      </c>
      <c r="T57" s="224">
        <v>1.9</v>
      </c>
      <c r="U57" s="45">
        <v>-3.5000000000000003E-2</v>
      </c>
      <c r="V57" s="224">
        <v>-3.5000000000000003E-2</v>
      </c>
      <c r="W57" s="45">
        <v>2</v>
      </c>
      <c r="X57" s="224">
        <v>2</v>
      </c>
      <c r="Y57" s="45">
        <v>0.34599999999999997</v>
      </c>
      <c r="Z57" s="224">
        <v>0.34599999999999997</v>
      </c>
      <c r="AA57" s="4">
        <v>7</v>
      </c>
    </row>
    <row r="58" spans="1:27" x14ac:dyDescent="0.25">
      <c r="A58" s="8"/>
      <c r="B58" s="67">
        <v>20.937000000000001</v>
      </c>
      <c r="C58" s="69">
        <v>4.5</v>
      </c>
      <c r="D58" s="69">
        <v>5.0599999999999996</v>
      </c>
      <c r="E58" s="67">
        <v>20.937000000000001</v>
      </c>
      <c r="F58" s="216">
        <v>7.19</v>
      </c>
      <c r="G58" s="68">
        <v>5.0599999999999996</v>
      </c>
      <c r="H58" s="67">
        <v>77500</v>
      </c>
      <c r="I58" s="69">
        <v>112500</v>
      </c>
      <c r="J58" s="68">
        <v>139500</v>
      </c>
      <c r="K58" s="69">
        <v>77500</v>
      </c>
      <c r="L58" s="69">
        <v>112500</v>
      </c>
      <c r="M58" s="68">
        <v>139500</v>
      </c>
      <c r="N58" s="219">
        <v>3.6160000000000001</v>
      </c>
      <c r="O58" s="219">
        <v>3.6160000000000001</v>
      </c>
      <c r="P58" s="164">
        <v>9.7270400000000024</v>
      </c>
      <c r="Q58" s="51">
        <v>0.1895</v>
      </c>
      <c r="R58" s="51">
        <v>0.1895</v>
      </c>
      <c r="S58" s="45">
        <v>1.9</v>
      </c>
      <c r="T58" s="224">
        <v>1.9</v>
      </c>
      <c r="U58" s="45">
        <v>-3.5000000000000003E-2</v>
      </c>
      <c r="V58" s="224">
        <v>-3.5000000000000003E-2</v>
      </c>
      <c r="W58" s="45">
        <v>2</v>
      </c>
      <c r="X58" s="224">
        <v>2</v>
      </c>
      <c r="Y58" s="45">
        <v>0.34599999999999997</v>
      </c>
      <c r="Z58" s="224">
        <v>0.34599999999999997</v>
      </c>
      <c r="AA58" s="4">
        <v>7</v>
      </c>
    </row>
    <row r="59" spans="1:27" x14ac:dyDescent="0.25">
      <c r="A59" s="8" t="s">
        <v>11</v>
      </c>
      <c r="B59" s="67">
        <v>20.937000000000001</v>
      </c>
      <c r="C59" s="69">
        <v>0</v>
      </c>
      <c r="D59" s="69">
        <v>4.3</v>
      </c>
      <c r="E59" s="67">
        <v>22.86</v>
      </c>
      <c r="F59" s="69">
        <v>0</v>
      </c>
      <c r="G59" s="68">
        <v>4.3</v>
      </c>
      <c r="H59" s="226">
        <v>5380000</v>
      </c>
      <c r="I59" s="118">
        <v>23800000</v>
      </c>
      <c r="J59" s="123">
        <v>19700000</v>
      </c>
      <c r="K59" s="118">
        <v>5380000</v>
      </c>
      <c r="L59" s="118">
        <v>16500000</v>
      </c>
      <c r="M59" s="123">
        <v>11000000</v>
      </c>
      <c r="N59" s="219">
        <v>3.95</v>
      </c>
      <c r="O59" s="219">
        <v>3.87</v>
      </c>
      <c r="P59" s="164">
        <v>7.5189299999999939</v>
      </c>
      <c r="Q59" s="51">
        <v>0</v>
      </c>
      <c r="R59" s="51">
        <v>0</v>
      </c>
      <c r="S59" s="45">
        <v>0</v>
      </c>
      <c r="T59" s="46">
        <v>0</v>
      </c>
      <c r="U59" s="45">
        <v>0</v>
      </c>
      <c r="V59" s="46">
        <v>0</v>
      </c>
      <c r="W59" s="45">
        <v>0</v>
      </c>
      <c r="X59" s="46">
        <v>0</v>
      </c>
      <c r="Y59" s="45">
        <v>0</v>
      </c>
      <c r="Z59" s="46">
        <v>0</v>
      </c>
      <c r="AA59" s="4">
        <v>0</v>
      </c>
    </row>
    <row r="60" spans="1:27" x14ac:dyDescent="0.25">
      <c r="A60" s="8"/>
      <c r="B60" s="67">
        <v>22.86</v>
      </c>
      <c r="C60" s="69">
        <v>0</v>
      </c>
      <c r="D60" s="69">
        <v>4.3</v>
      </c>
      <c r="E60" s="67">
        <v>23.14</v>
      </c>
      <c r="F60" s="69">
        <v>0</v>
      </c>
      <c r="G60" s="68">
        <v>4.3</v>
      </c>
      <c r="H60" s="226">
        <v>5380000</v>
      </c>
      <c r="I60" s="118">
        <v>16500000</v>
      </c>
      <c r="J60" s="123">
        <v>11000000</v>
      </c>
      <c r="K60" s="118">
        <v>5380000</v>
      </c>
      <c r="L60" s="118">
        <v>16500000</v>
      </c>
      <c r="M60" s="123">
        <v>11000000</v>
      </c>
      <c r="N60" s="219">
        <v>3.87</v>
      </c>
      <c r="O60" s="219">
        <v>3.87</v>
      </c>
      <c r="P60" s="164">
        <v>1.0836000000000043</v>
      </c>
      <c r="Q60" s="51">
        <v>0</v>
      </c>
      <c r="R60" s="51">
        <v>0</v>
      </c>
      <c r="S60" s="45">
        <v>0</v>
      </c>
      <c r="T60" s="46">
        <v>0</v>
      </c>
      <c r="U60" s="45">
        <v>0</v>
      </c>
      <c r="V60" s="46">
        <v>0</v>
      </c>
      <c r="W60" s="45">
        <v>0</v>
      </c>
      <c r="X60" s="46">
        <v>0</v>
      </c>
      <c r="Y60" s="45">
        <v>0</v>
      </c>
      <c r="Z60" s="46">
        <v>0</v>
      </c>
      <c r="AA60" s="4">
        <v>0</v>
      </c>
    </row>
    <row r="61" spans="1:27" x14ac:dyDescent="0.25">
      <c r="A61" s="8" t="s">
        <v>12</v>
      </c>
      <c r="B61" s="67">
        <v>23.14</v>
      </c>
      <c r="C61" s="69">
        <v>0</v>
      </c>
      <c r="D61" s="69">
        <v>4.3</v>
      </c>
      <c r="E61" s="67">
        <v>23.14</v>
      </c>
      <c r="F61" s="69">
        <v>0</v>
      </c>
      <c r="G61" s="228">
        <v>1.542</v>
      </c>
      <c r="H61" s="67">
        <v>84693</v>
      </c>
      <c r="I61" s="69">
        <v>865200</v>
      </c>
      <c r="J61" s="68">
        <v>865200</v>
      </c>
      <c r="K61" s="69">
        <v>84693</v>
      </c>
      <c r="L61" s="69">
        <v>107800</v>
      </c>
      <c r="M61" s="68">
        <v>107800</v>
      </c>
      <c r="N61" s="219">
        <v>6.6660000000000004</v>
      </c>
      <c r="O61" s="219">
        <v>6.6660000000000004</v>
      </c>
      <c r="P61" s="164">
        <v>18.384828000000002</v>
      </c>
      <c r="Q61" s="51">
        <v>0</v>
      </c>
      <c r="R61" s="51">
        <v>0</v>
      </c>
      <c r="S61" s="45">
        <v>1.9</v>
      </c>
      <c r="T61" s="46">
        <v>1.9</v>
      </c>
      <c r="U61" s="45">
        <v>0</v>
      </c>
      <c r="V61" s="46">
        <v>0</v>
      </c>
      <c r="W61" s="45">
        <v>2</v>
      </c>
      <c r="X61" s="46">
        <v>2</v>
      </c>
      <c r="Y61" s="45">
        <v>0.34599999999999997</v>
      </c>
      <c r="Z61" s="46">
        <v>0.34599999999999997</v>
      </c>
      <c r="AA61" s="4">
        <v>7</v>
      </c>
    </row>
    <row r="62" spans="1:27" x14ac:dyDescent="0.25">
      <c r="A62" s="8"/>
      <c r="B62" s="67">
        <v>23.14</v>
      </c>
      <c r="C62" s="69">
        <v>0</v>
      </c>
      <c r="D62" s="69">
        <v>4.3</v>
      </c>
      <c r="E62" s="67">
        <v>23.14</v>
      </c>
      <c r="F62" s="69">
        <v>0</v>
      </c>
      <c r="G62" s="228">
        <v>7.5419999999999998</v>
      </c>
      <c r="H62" s="67">
        <v>84693</v>
      </c>
      <c r="I62" s="69">
        <v>865200</v>
      </c>
      <c r="J62" s="68">
        <v>865200</v>
      </c>
      <c r="K62" s="69">
        <v>84693</v>
      </c>
      <c r="L62" s="69">
        <v>107800</v>
      </c>
      <c r="M62" s="68">
        <v>107800</v>
      </c>
      <c r="N62" s="219">
        <v>6.6660000000000004</v>
      </c>
      <c r="O62" s="219">
        <v>6.6660000000000004</v>
      </c>
      <c r="P62" s="164">
        <v>21.611172</v>
      </c>
      <c r="Q62" s="51">
        <v>0</v>
      </c>
      <c r="R62" s="51">
        <v>0</v>
      </c>
      <c r="S62" s="45">
        <v>1.9</v>
      </c>
      <c r="T62" s="46">
        <v>1.9</v>
      </c>
      <c r="U62" s="45">
        <v>0</v>
      </c>
      <c r="V62" s="46">
        <v>0</v>
      </c>
      <c r="W62" s="45">
        <v>2</v>
      </c>
      <c r="X62" s="46">
        <v>2</v>
      </c>
      <c r="Y62" s="45">
        <v>0.34599999999999997</v>
      </c>
      <c r="Z62" s="46">
        <v>0.34599999999999997</v>
      </c>
      <c r="AA62" s="4">
        <v>7</v>
      </c>
    </row>
    <row r="63" spans="1:27" x14ac:dyDescent="0.25">
      <c r="A63" s="4"/>
      <c r="N63" s="51"/>
      <c r="O63" s="51"/>
      <c r="P63" s="149"/>
      <c r="Q63" s="51"/>
      <c r="R63" s="51"/>
      <c r="S63" s="4"/>
      <c r="T63" s="4"/>
      <c r="U63" s="4"/>
      <c r="V63" s="4"/>
      <c r="W63" s="4"/>
      <c r="X63" s="4"/>
      <c r="Y63" s="4"/>
      <c r="Z63" s="4"/>
    </row>
    <row r="64" spans="1:27" s="179" customFormat="1" x14ac:dyDescent="0.25">
      <c r="B64" s="180"/>
      <c r="C64" s="180"/>
      <c r="D64" s="180"/>
      <c r="E64" s="180"/>
      <c r="F64" s="180"/>
      <c r="G64" s="180"/>
      <c r="H64" s="180"/>
      <c r="I64" s="180"/>
      <c r="J64" s="180"/>
      <c r="K64" s="180"/>
      <c r="L64" s="180"/>
      <c r="M64" s="180"/>
      <c r="N64" s="180"/>
      <c r="O64" s="180"/>
      <c r="P64" s="181"/>
      <c r="Q64" s="180"/>
      <c r="R64" s="180"/>
    </row>
  </sheetData>
  <mergeCells count="12">
    <mergeCell ref="S1:Z1"/>
    <mergeCell ref="N1:P1"/>
    <mergeCell ref="B38:G38"/>
    <mergeCell ref="H38:J38"/>
    <mergeCell ref="K38:M38"/>
    <mergeCell ref="N38:P38"/>
    <mergeCell ref="Q38:R38"/>
    <mergeCell ref="S38:Z38"/>
    <mergeCell ref="B1:G1"/>
    <mergeCell ref="H1:J1"/>
    <mergeCell ref="K1:M1"/>
    <mergeCell ref="Q1:R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311E8-4153-4C6C-AA65-1ACB1174AF15}">
  <dimension ref="A1:F197"/>
  <sheetViews>
    <sheetView topLeftCell="A7" workbookViewId="0">
      <selection activeCell="M23" sqref="M23"/>
    </sheetView>
  </sheetViews>
  <sheetFormatPr defaultRowHeight="15" x14ac:dyDescent="0.25"/>
  <sheetData>
    <row r="1" spans="1:6" x14ac:dyDescent="0.25">
      <c r="A1" s="260" t="s">
        <v>21</v>
      </c>
      <c r="B1" s="262"/>
      <c r="C1" s="260" t="s">
        <v>20</v>
      </c>
      <c r="D1" s="262"/>
      <c r="E1" s="265" t="s">
        <v>22</v>
      </c>
      <c r="F1" s="265"/>
    </row>
    <row r="2" spans="1:6" x14ac:dyDescent="0.25">
      <c r="A2" s="266" t="s">
        <v>30</v>
      </c>
      <c r="B2" s="267"/>
      <c r="C2" s="266" t="s">
        <v>31</v>
      </c>
      <c r="D2" s="267"/>
      <c r="E2" s="268" t="s">
        <v>32</v>
      </c>
      <c r="F2" s="268"/>
    </row>
    <row r="3" spans="1:6" x14ac:dyDescent="0.25">
      <c r="A3" s="1">
        <v>0</v>
      </c>
      <c r="B3" s="2">
        <v>3.9500000000000001E-4</v>
      </c>
      <c r="C3" s="1">
        <v>0</v>
      </c>
      <c r="D3" s="2">
        <v>1.2999999999999999E-5</v>
      </c>
      <c r="E3">
        <v>0</v>
      </c>
      <c r="F3">
        <v>0</v>
      </c>
    </row>
    <row r="4" spans="1:6" x14ac:dyDescent="0.25">
      <c r="A4" s="1">
        <v>1E-4</v>
      </c>
      <c r="B4" s="2">
        <v>4.3100000000000001E-4</v>
      </c>
      <c r="C4" s="1">
        <v>3.0000000000000001E-6</v>
      </c>
      <c r="D4" s="2">
        <v>1.5999999999999999E-5</v>
      </c>
      <c r="E4">
        <v>3.4999999999999997E-5</v>
      </c>
      <c r="F4">
        <v>0</v>
      </c>
    </row>
    <row r="5" spans="1:6" x14ac:dyDescent="0.25">
      <c r="A5" s="1">
        <v>3.5199999999999999E-4</v>
      </c>
      <c r="B5" s="2">
        <v>5.8200000000000005E-4</v>
      </c>
      <c r="C5" s="1">
        <v>1.0000000000000001E-5</v>
      </c>
      <c r="D5" s="2">
        <v>2.0000000000000002E-5</v>
      </c>
      <c r="E5">
        <v>3.3300000000000002E-4</v>
      </c>
      <c r="F5">
        <v>0</v>
      </c>
    </row>
    <row r="6" spans="1:6" x14ac:dyDescent="0.25">
      <c r="A6" s="1">
        <v>7.7499999999999997E-4</v>
      </c>
      <c r="B6" s="2">
        <v>7.9799999999999999E-4</v>
      </c>
      <c r="C6" s="1">
        <v>2.3E-5</v>
      </c>
      <c r="D6" s="2">
        <v>2.3E-5</v>
      </c>
      <c r="E6">
        <v>9.6699999999999998E-4</v>
      </c>
      <c r="F6">
        <v>-9.9999999999999995E-7</v>
      </c>
    </row>
    <row r="7" spans="1:6" x14ac:dyDescent="0.25">
      <c r="A7" s="1">
        <v>1.3780000000000001E-3</v>
      </c>
      <c r="B7" s="2">
        <v>1.0839999999999999E-3</v>
      </c>
      <c r="C7" s="1">
        <v>4.1E-5</v>
      </c>
      <c r="D7" s="2">
        <v>2.5999999999999998E-5</v>
      </c>
      <c r="E7">
        <v>1.9620000000000002E-3</v>
      </c>
      <c r="F7">
        <v>-9.9999999999999995E-7</v>
      </c>
    </row>
    <row r="8" spans="1:6" x14ac:dyDescent="0.25">
      <c r="A8" s="1">
        <v>2.1689999999999999E-3</v>
      </c>
      <c r="B8" s="2">
        <v>1.408E-3</v>
      </c>
      <c r="C8" s="1">
        <v>2.1100000000000001E-4</v>
      </c>
      <c r="D8" s="2">
        <v>1.22E-4</v>
      </c>
      <c r="E8">
        <v>3.3289999999999999E-3</v>
      </c>
      <c r="F8">
        <v>-9.9999999999999995E-7</v>
      </c>
    </row>
    <row r="9" spans="1:6" x14ac:dyDescent="0.25">
      <c r="A9" s="1">
        <v>3.1549999999999998E-3</v>
      </c>
      <c r="B9" s="2">
        <v>1.83E-3</v>
      </c>
      <c r="C9" s="1">
        <v>5.4199999999999995E-4</v>
      </c>
      <c r="D9" s="2">
        <v>3.0800000000000001E-4</v>
      </c>
      <c r="E9">
        <v>5.0639999999999999E-3</v>
      </c>
      <c r="F9">
        <v>-9.9999999999999995E-7</v>
      </c>
    </row>
    <row r="10" spans="1:6" x14ac:dyDescent="0.25">
      <c r="A10" s="1">
        <v>4.333E-3</v>
      </c>
      <c r="B10" s="2">
        <v>2.3159999999999999E-3</v>
      </c>
      <c r="C10" s="1">
        <v>1.0529999999999999E-3</v>
      </c>
      <c r="D10" s="2">
        <v>5.7899999999999998E-4</v>
      </c>
      <c r="E10">
        <v>7.169E-3</v>
      </c>
      <c r="F10">
        <v>-9.9999999999999995E-7</v>
      </c>
    </row>
    <row r="11" spans="1:6" x14ac:dyDescent="0.25">
      <c r="A11" s="1">
        <v>5.6959999999999997E-3</v>
      </c>
      <c r="B11" s="2">
        <v>2.8630000000000001E-3</v>
      </c>
      <c r="C11" s="1">
        <v>1.743E-3</v>
      </c>
      <c r="D11" s="2">
        <v>8.7000000000000001E-4</v>
      </c>
      <c r="E11">
        <v>9.6489999999999996E-3</v>
      </c>
      <c r="F11">
        <v>-1.9999999999999999E-6</v>
      </c>
    </row>
    <row r="12" spans="1:6" x14ac:dyDescent="0.25">
      <c r="A12" s="1">
        <v>7.2350000000000001E-3</v>
      </c>
      <c r="B12" s="2">
        <v>3.4659999999999999E-3</v>
      </c>
      <c r="C12" s="1">
        <v>2.5739999999999999E-3</v>
      </c>
      <c r="D12" s="2">
        <v>1.2229999999999999E-3</v>
      </c>
      <c r="E12">
        <v>1.2543E-2</v>
      </c>
      <c r="F12">
        <v>-1.9999999999999999E-6</v>
      </c>
    </row>
    <row r="13" spans="1:6" x14ac:dyDescent="0.25">
      <c r="A13" s="1">
        <v>8.9460000000000008E-3</v>
      </c>
      <c r="B13" s="2">
        <v>4.1149999999999997E-3</v>
      </c>
      <c r="C13" s="1">
        <v>3.5149999999999999E-3</v>
      </c>
      <c r="D13" s="2">
        <v>1.5870000000000001E-3</v>
      </c>
      <c r="E13">
        <v>1.5917000000000001E-2</v>
      </c>
      <c r="F13">
        <v>-1.9999999999999999E-6</v>
      </c>
    </row>
    <row r="14" spans="1:6" x14ac:dyDescent="0.25">
      <c r="A14" s="1">
        <v>1.0817E-2</v>
      </c>
      <c r="B14" s="2">
        <v>4.7949999999999998E-3</v>
      </c>
      <c r="C14" s="1">
        <v>4.5750000000000001E-3</v>
      </c>
      <c r="D14" s="2">
        <v>1.9589999999999998E-3</v>
      </c>
      <c r="E14">
        <v>1.9869000000000001E-2</v>
      </c>
      <c r="F14">
        <v>-1.9999999999999999E-6</v>
      </c>
    </row>
    <row r="15" spans="1:6" x14ac:dyDescent="0.25">
      <c r="A15" s="1">
        <v>1.2853E-2</v>
      </c>
      <c r="B15" s="2">
        <v>5.5019999999999999E-3</v>
      </c>
      <c r="C15" s="1">
        <v>5.7359999999999998E-3</v>
      </c>
      <c r="D15" s="2">
        <v>2.3310000000000002E-3</v>
      </c>
      <c r="E15">
        <v>2.4523E-2</v>
      </c>
      <c r="F15">
        <v>-3.0000000000000001E-6</v>
      </c>
    </row>
    <row r="16" spans="1:6" x14ac:dyDescent="0.25">
      <c r="A16" s="1">
        <v>1.506E-2</v>
      </c>
      <c r="B16" s="2">
        <v>6.2389999999999998E-3</v>
      </c>
      <c r="C16" s="1">
        <v>7.0060000000000001E-3</v>
      </c>
      <c r="D16" s="2">
        <v>2.7039999999999998E-3</v>
      </c>
      <c r="E16">
        <v>3.0029E-2</v>
      </c>
      <c r="F16">
        <v>-3.0000000000000001E-6</v>
      </c>
    </row>
    <row r="17" spans="1:6" x14ac:dyDescent="0.25">
      <c r="A17" s="1">
        <v>1.7451000000000001E-2</v>
      </c>
      <c r="B17" s="2">
        <v>7.0109999999999999E-3</v>
      </c>
      <c r="C17" s="1">
        <v>8.397E-3</v>
      </c>
      <c r="D17" s="2">
        <v>3.0799999999999998E-3</v>
      </c>
      <c r="E17">
        <v>3.6594000000000002E-2</v>
      </c>
      <c r="F17">
        <v>-3.0000000000000001E-6</v>
      </c>
    </row>
    <row r="18" spans="1:6" x14ac:dyDescent="0.25">
      <c r="A18" s="1">
        <v>2.0039999999999999E-2</v>
      </c>
      <c r="B18" s="2">
        <v>7.8169999999999993E-3</v>
      </c>
      <c r="C18" s="1">
        <v>9.9270000000000001E-3</v>
      </c>
      <c r="D18" s="2">
        <v>3.4610000000000001E-3</v>
      </c>
      <c r="E18">
        <v>4.4442000000000002E-2</v>
      </c>
      <c r="F18">
        <v>-3.0000000000000001E-6</v>
      </c>
    </row>
    <row r="19" spans="1:6" x14ac:dyDescent="0.25">
      <c r="A19" s="1">
        <v>2.2848E-2</v>
      </c>
      <c r="B19" s="2">
        <v>8.6669999999999994E-3</v>
      </c>
      <c r="C19" s="1">
        <v>1.1587999999999999E-2</v>
      </c>
      <c r="D19" s="2">
        <v>3.8470000000000002E-3</v>
      </c>
      <c r="E19">
        <v>5.3754999999999997E-2</v>
      </c>
      <c r="F19">
        <v>-3.9999999999999998E-6</v>
      </c>
    </row>
    <row r="20" spans="1:6" x14ac:dyDescent="0.25">
      <c r="A20" s="1">
        <v>2.5902000000000001E-2</v>
      </c>
      <c r="B20" s="2">
        <v>9.5639999999999996E-3</v>
      </c>
      <c r="C20" s="1">
        <v>1.3409000000000001E-2</v>
      </c>
      <c r="D20" s="2">
        <v>4.241E-3</v>
      </c>
      <c r="E20">
        <v>6.4657000000000006E-2</v>
      </c>
      <c r="F20">
        <v>-3.9999999999999998E-6</v>
      </c>
    </row>
    <row r="21" spans="1:6" x14ac:dyDescent="0.25">
      <c r="A21" s="1">
        <v>2.9235000000000001E-2</v>
      </c>
      <c r="B21" s="2">
        <v>1.0522E-2</v>
      </c>
      <c r="C21" s="1">
        <v>1.5389E-2</v>
      </c>
      <c r="D21" s="2">
        <v>4.6420000000000003E-3</v>
      </c>
      <c r="E21">
        <v>7.7161999999999994E-2</v>
      </c>
      <c r="F21">
        <v>-3.9999999999999998E-6</v>
      </c>
    </row>
    <row r="22" spans="1:6" x14ac:dyDescent="0.25">
      <c r="A22" s="1">
        <v>3.2885999999999999E-2</v>
      </c>
      <c r="B22" s="2">
        <v>1.1545E-2</v>
      </c>
      <c r="C22" s="1">
        <v>1.7559999999999999E-2</v>
      </c>
      <c r="D22" s="2">
        <v>5.0559999999999997E-3</v>
      </c>
      <c r="E22">
        <v>9.1148999999999994E-2</v>
      </c>
      <c r="F22">
        <v>-5.0000000000000004E-6</v>
      </c>
    </row>
    <row r="23" spans="1:6" x14ac:dyDescent="0.25">
      <c r="A23" s="1">
        <v>3.6900000000000002E-2</v>
      </c>
      <c r="B23" s="2">
        <v>1.2645E-2</v>
      </c>
      <c r="C23" s="1">
        <v>1.9941E-2</v>
      </c>
      <c r="D23" s="2">
        <v>5.483E-3</v>
      </c>
      <c r="E23">
        <v>0.106377</v>
      </c>
      <c r="F23">
        <v>-5.0000000000000004E-6</v>
      </c>
    </row>
    <row r="24" spans="1:6" x14ac:dyDescent="0.25">
      <c r="A24" s="1">
        <v>4.1334000000000003E-2</v>
      </c>
      <c r="B24" s="2">
        <v>1.3831E-2</v>
      </c>
      <c r="C24" s="1">
        <v>2.2571000000000001E-2</v>
      </c>
      <c r="D24" s="2">
        <v>5.9290000000000002E-3</v>
      </c>
      <c r="E24">
        <v>0.122517</v>
      </c>
      <c r="F24">
        <v>-6.0000000000000002E-6</v>
      </c>
    </row>
    <row r="25" spans="1:6" x14ac:dyDescent="0.25">
      <c r="A25" s="1">
        <v>4.6260000000000003E-2</v>
      </c>
      <c r="B25" s="2">
        <v>1.5119E-2</v>
      </c>
      <c r="C25" s="1">
        <v>2.5472000000000002E-2</v>
      </c>
      <c r="D25" s="2">
        <v>6.3940000000000004E-3</v>
      </c>
      <c r="E25">
        <v>0.13923199999999999</v>
      </c>
      <c r="F25">
        <v>-6.0000000000000002E-6</v>
      </c>
    </row>
    <row r="26" spans="1:6" x14ac:dyDescent="0.25">
      <c r="A26" s="1">
        <v>5.1763000000000003E-2</v>
      </c>
      <c r="B26" s="2">
        <v>1.6521999999999998E-2</v>
      </c>
      <c r="C26" s="1">
        <v>2.8702999999999999E-2</v>
      </c>
      <c r="D26" s="2">
        <v>6.8849999999999996E-3</v>
      </c>
      <c r="E26">
        <v>0.156282</v>
      </c>
      <c r="F26">
        <v>-6.0000000000000002E-6</v>
      </c>
    </row>
    <row r="27" spans="1:6" x14ac:dyDescent="0.25">
      <c r="A27" s="1">
        <v>5.7942E-2</v>
      </c>
      <c r="B27" s="2">
        <v>1.8055999999999999E-2</v>
      </c>
      <c r="C27" s="1">
        <v>3.2282999999999999E-2</v>
      </c>
      <c r="D27" s="2">
        <v>7.4009999999999996E-3</v>
      </c>
      <c r="E27">
        <v>0.173594</v>
      </c>
      <c r="F27">
        <v>-6.0000000000000002E-6</v>
      </c>
    </row>
    <row r="28" spans="1:6" x14ac:dyDescent="0.25">
      <c r="A28" s="1">
        <v>6.4908999999999994E-2</v>
      </c>
      <c r="B28" s="2">
        <v>1.9734000000000002E-2</v>
      </c>
      <c r="C28" s="1">
        <v>3.6274000000000001E-2</v>
      </c>
      <c r="D28" s="2">
        <v>7.9439999999999997E-3</v>
      </c>
      <c r="E28">
        <v>0.19114600000000001</v>
      </c>
      <c r="F28">
        <v>-6.9999999999999999E-6</v>
      </c>
    </row>
    <row r="29" spans="1:6" x14ac:dyDescent="0.25">
      <c r="A29" s="1">
        <v>7.2777999999999995E-2</v>
      </c>
      <c r="B29" s="2">
        <v>2.1558999999999998E-2</v>
      </c>
      <c r="C29" s="1">
        <v>4.0735E-2</v>
      </c>
      <c r="D29" s="2">
        <v>8.5210000000000008E-3</v>
      </c>
      <c r="E29">
        <v>0.20889199999999999</v>
      </c>
      <c r="F29">
        <v>-6.9999999999999999E-6</v>
      </c>
    </row>
    <row r="30" spans="1:6" x14ac:dyDescent="0.25">
      <c r="A30" s="1">
        <v>8.1642000000000006E-2</v>
      </c>
      <c r="B30" s="2">
        <v>2.3525000000000001E-2</v>
      </c>
      <c r="C30" s="1">
        <v>4.5705999999999997E-2</v>
      </c>
      <c r="D30" s="2">
        <v>9.1280000000000007E-3</v>
      </c>
      <c r="E30">
        <v>0.226769</v>
      </c>
      <c r="F30">
        <v>-6.9999999999999999E-6</v>
      </c>
    </row>
    <row r="31" spans="1:6" x14ac:dyDescent="0.25">
      <c r="A31" s="1">
        <v>9.1524999999999995E-2</v>
      </c>
      <c r="B31" s="2">
        <v>2.5607000000000001E-2</v>
      </c>
      <c r="C31" s="1">
        <v>5.1228000000000003E-2</v>
      </c>
      <c r="D31" s="2">
        <v>9.7660000000000004E-3</v>
      </c>
      <c r="E31">
        <v>0.24473</v>
      </c>
      <c r="F31">
        <v>-6.9999999999999999E-6</v>
      </c>
    </row>
    <row r="32" spans="1:6" x14ac:dyDescent="0.25">
      <c r="A32" s="1">
        <v>0.102352</v>
      </c>
      <c r="B32" s="2">
        <v>2.7772000000000002E-2</v>
      </c>
      <c r="C32" s="1">
        <v>5.7289E-2</v>
      </c>
      <c r="D32" s="2">
        <v>1.043E-2</v>
      </c>
      <c r="E32">
        <v>0.26275900000000002</v>
      </c>
      <c r="F32">
        <v>-6.9999999999999999E-6</v>
      </c>
    </row>
    <row r="33" spans="1:6" x14ac:dyDescent="0.25">
      <c r="A33" s="1">
        <v>0.113987</v>
      </c>
      <c r="B33" s="2">
        <v>2.9975000000000002E-2</v>
      </c>
      <c r="C33" s="1">
        <v>6.3930000000000001E-2</v>
      </c>
      <c r="D33" s="2">
        <v>1.1119E-2</v>
      </c>
      <c r="E33">
        <v>0.28085300000000002</v>
      </c>
      <c r="F33">
        <v>-6.9999999999999999E-6</v>
      </c>
    </row>
    <row r="34" spans="1:6" x14ac:dyDescent="0.25">
      <c r="A34" s="1">
        <v>0.1263</v>
      </c>
      <c r="B34" s="2">
        <v>3.2181000000000001E-2</v>
      </c>
      <c r="C34" s="1">
        <v>7.1100999999999998E-2</v>
      </c>
      <c r="D34" s="2">
        <v>1.1823999999999999E-2</v>
      </c>
      <c r="E34">
        <v>0.29899100000000001</v>
      </c>
      <c r="F34">
        <v>-6.9999999999999999E-6</v>
      </c>
    </row>
    <row r="35" spans="1:6" x14ac:dyDescent="0.25">
      <c r="A35" s="1">
        <v>0.139158</v>
      </c>
      <c r="B35" s="2">
        <v>3.4363999999999999E-2</v>
      </c>
      <c r="C35" s="1">
        <v>7.8742000000000006E-2</v>
      </c>
      <c r="D35" s="2">
        <v>1.2540000000000001E-2</v>
      </c>
      <c r="E35">
        <v>0.31712800000000002</v>
      </c>
      <c r="F35">
        <v>-6.9999999999999999E-6</v>
      </c>
    </row>
    <row r="36" spans="1:6" x14ac:dyDescent="0.25">
      <c r="A36" s="1">
        <v>0.15243300000000001</v>
      </c>
      <c r="B36" s="2">
        <v>3.6496000000000001E-2</v>
      </c>
      <c r="C36" s="1">
        <v>8.6752999999999997E-2</v>
      </c>
      <c r="D36" s="2">
        <v>1.3257E-2</v>
      </c>
      <c r="E36">
        <v>0.33522999999999997</v>
      </c>
      <c r="F36">
        <v>-6.9999999999999999E-6</v>
      </c>
    </row>
    <row r="37" spans="1:6" x14ac:dyDescent="0.25">
      <c r="A37" s="1">
        <v>0.16602800000000001</v>
      </c>
      <c r="B37" s="2">
        <v>3.8556E-2</v>
      </c>
      <c r="C37" s="1">
        <v>9.5124E-2</v>
      </c>
      <c r="D37" s="2">
        <v>1.3974E-2</v>
      </c>
      <c r="E37">
        <v>0.35330400000000001</v>
      </c>
      <c r="F37">
        <v>-6.9999999999999999E-6</v>
      </c>
    </row>
    <row r="38" spans="1:6" x14ac:dyDescent="0.25">
      <c r="A38" s="1">
        <v>0.17985000000000001</v>
      </c>
      <c r="B38" s="2">
        <v>4.0529000000000003E-2</v>
      </c>
      <c r="C38" s="1">
        <v>0.103765</v>
      </c>
      <c r="D38" s="2">
        <v>1.4685E-2</v>
      </c>
      <c r="E38">
        <v>0.37140000000000001</v>
      </c>
      <c r="F38">
        <v>-6.9999999999999999E-6</v>
      </c>
    </row>
    <row r="39" spans="1:6" x14ac:dyDescent="0.25">
      <c r="A39" s="1">
        <v>0.193801</v>
      </c>
      <c r="B39" s="2">
        <v>4.2401000000000001E-2</v>
      </c>
      <c r="C39" s="1">
        <v>0.112596</v>
      </c>
      <c r="D39" s="2">
        <v>1.5384999999999999E-2</v>
      </c>
      <c r="E39">
        <v>0.38956600000000002</v>
      </c>
      <c r="F39">
        <v>-6.9999999999999999E-6</v>
      </c>
    </row>
    <row r="40" spans="1:6" x14ac:dyDescent="0.25">
      <c r="A40" s="1">
        <v>0.207843</v>
      </c>
      <c r="B40" s="2">
        <v>4.4177000000000001E-2</v>
      </c>
      <c r="C40" s="1">
        <v>0.121617</v>
      </c>
      <c r="D40" s="2">
        <v>1.6077000000000001E-2</v>
      </c>
      <c r="E40">
        <v>0.40782200000000002</v>
      </c>
      <c r="F40">
        <v>-6.9999999999999999E-6</v>
      </c>
    </row>
    <row r="41" spans="1:6" x14ac:dyDescent="0.25">
      <c r="A41" s="1">
        <v>0.22198100000000001</v>
      </c>
      <c r="B41" s="2">
        <v>4.5853999999999999E-2</v>
      </c>
      <c r="C41" s="1">
        <v>0.130797</v>
      </c>
      <c r="D41" s="2">
        <v>1.6757999999999999E-2</v>
      </c>
      <c r="E41">
        <v>0.42616199999999999</v>
      </c>
      <c r="F41">
        <v>-6.9999999999999999E-6</v>
      </c>
    </row>
    <row r="42" spans="1:6" x14ac:dyDescent="0.25">
      <c r="A42" s="1">
        <v>0.23617199999999999</v>
      </c>
      <c r="B42" s="2">
        <v>4.7428999999999999E-2</v>
      </c>
      <c r="C42" s="1">
        <v>0.14007800000000001</v>
      </c>
      <c r="D42" s="2">
        <v>1.7426000000000001E-2</v>
      </c>
      <c r="E42">
        <v>0.444575</v>
      </c>
      <c r="F42">
        <v>-6.9999999999999999E-6</v>
      </c>
    </row>
    <row r="43" spans="1:6" x14ac:dyDescent="0.25">
      <c r="A43" s="1">
        <v>0.25039299999999998</v>
      </c>
      <c r="B43" s="2">
        <v>4.8904999999999997E-2</v>
      </c>
      <c r="C43" s="1">
        <v>0.149449</v>
      </c>
      <c r="D43" s="2">
        <v>1.8081E-2</v>
      </c>
      <c r="E43">
        <v>0.46305600000000002</v>
      </c>
      <c r="F43">
        <v>-6.9999999999999999E-6</v>
      </c>
    </row>
    <row r="44" spans="1:6" x14ac:dyDescent="0.25">
      <c r="A44" s="1">
        <v>0.26466000000000001</v>
      </c>
      <c r="B44" s="2">
        <v>5.0285000000000003E-2</v>
      </c>
      <c r="C44" s="1">
        <v>0.158919</v>
      </c>
      <c r="D44" s="2">
        <v>1.8723E-2</v>
      </c>
      <c r="E44">
        <v>0.481603</v>
      </c>
      <c r="F44">
        <v>-6.9999999999999999E-6</v>
      </c>
    </row>
    <row r="45" spans="1:6" x14ac:dyDescent="0.25">
      <c r="A45" s="1">
        <v>0.27897</v>
      </c>
      <c r="B45" s="2">
        <v>5.1568999999999997E-2</v>
      </c>
      <c r="C45" s="1">
        <v>0.16847000000000001</v>
      </c>
      <c r="D45" s="2">
        <v>1.9354E-2</v>
      </c>
      <c r="E45">
        <v>0.50021800000000005</v>
      </c>
      <c r="F45">
        <v>-6.9999999999999999E-6</v>
      </c>
    </row>
    <row r="46" spans="1:6" x14ac:dyDescent="0.25">
      <c r="A46" s="1">
        <v>0.29330200000000001</v>
      </c>
      <c r="B46" s="2">
        <v>5.2755000000000003E-2</v>
      </c>
      <c r="C46" s="1">
        <v>0.17807000000000001</v>
      </c>
      <c r="D46" s="2">
        <v>1.9970999999999999E-2</v>
      </c>
      <c r="E46">
        <v>0.51890700000000001</v>
      </c>
      <c r="F46">
        <v>-6.0000000000000002E-6</v>
      </c>
    </row>
    <row r="47" spans="1:6" x14ac:dyDescent="0.25">
      <c r="A47" s="1">
        <v>0.30764599999999998</v>
      </c>
      <c r="B47" s="2">
        <v>5.3836000000000002E-2</v>
      </c>
      <c r="C47" s="1">
        <v>0.187721</v>
      </c>
      <c r="D47" s="2">
        <v>2.0573000000000001E-2</v>
      </c>
      <c r="E47">
        <v>0.53767399999999999</v>
      </c>
      <c r="F47">
        <v>-6.0000000000000002E-6</v>
      </c>
    </row>
    <row r="48" spans="1:6" x14ac:dyDescent="0.25">
      <c r="A48" s="1">
        <v>0.32200600000000001</v>
      </c>
      <c r="B48" s="2">
        <v>5.4817999999999999E-2</v>
      </c>
      <c r="C48" s="1">
        <v>0.19745099999999999</v>
      </c>
      <c r="D48" s="2">
        <v>2.1163000000000001E-2</v>
      </c>
      <c r="E48">
        <v>0.55651499999999998</v>
      </c>
      <c r="F48">
        <v>-6.0000000000000002E-6</v>
      </c>
    </row>
    <row r="49" spans="1:6" x14ac:dyDescent="0.25">
      <c r="A49" s="1">
        <v>0.33638200000000001</v>
      </c>
      <c r="B49" s="2">
        <v>5.5698999999999999E-2</v>
      </c>
      <c r="C49" s="1">
        <v>0.20721100000000001</v>
      </c>
      <c r="D49" s="2">
        <v>2.1739999999999999E-2</v>
      </c>
      <c r="E49">
        <v>0.57542199999999999</v>
      </c>
      <c r="F49">
        <v>-6.0000000000000002E-6</v>
      </c>
    </row>
    <row r="50" spans="1:6" x14ac:dyDescent="0.25">
      <c r="A50" s="1">
        <v>0.35076800000000002</v>
      </c>
      <c r="B50" s="2">
        <v>5.6475999999999998E-2</v>
      </c>
      <c r="C50" s="1">
        <v>0.21699199999999999</v>
      </c>
      <c r="D50" s="2">
        <v>2.2301999999999999E-2</v>
      </c>
      <c r="E50">
        <v>0.58668200000000004</v>
      </c>
      <c r="F50">
        <v>-6.0000000000000002E-6</v>
      </c>
    </row>
    <row r="51" spans="1:6" x14ac:dyDescent="0.25">
      <c r="A51" s="1">
        <v>0.365147</v>
      </c>
      <c r="B51" s="2">
        <v>5.7142999999999999E-2</v>
      </c>
      <c r="C51" s="1">
        <v>0.22683200000000001</v>
      </c>
      <c r="D51" s="2">
        <v>2.2852000000000001E-2</v>
      </c>
      <c r="E51">
        <v>0.61341199999999996</v>
      </c>
      <c r="F51">
        <v>-5.0000000000000004E-6</v>
      </c>
    </row>
    <row r="52" spans="1:6" x14ac:dyDescent="0.25">
      <c r="A52" s="1">
        <v>0.37951200000000002</v>
      </c>
      <c r="B52" s="2">
        <v>5.7700000000000001E-2</v>
      </c>
      <c r="C52" s="1">
        <v>0.23672199999999999</v>
      </c>
      <c r="D52" s="2">
        <v>2.3389E-2</v>
      </c>
      <c r="E52">
        <v>0.63250200000000001</v>
      </c>
      <c r="F52">
        <v>-5.0000000000000004E-6</v>
      </c>
    </row>
    <row r="53" spans="1:6" x14ac:dyDescent="0.25">
      <c r="A53" s="1">
        <v>0.39388400000000001</v>
      </c>
      <c r="B53" s="2">
        <v>5.8147999999999998E-2</v>
      </c>
      <c r="C53" s="1">
        <v>0.24663199999999999</v>
      </c>
      <c r="D53" s="2">
        <v>2.3911999999999999E-2</v>
      </c>
      <c r="E53">
        <v>0.65166199999999996</v>
      </c>
      <c r="F53">
        <v>-5.0000000000000004E-6</v>
      </c>
    </row>
    <row r="54" spans="1:6" x14ac:dyDescent="0.25">
      <c r="A54" s="1">
        <v>0.40826099999999999</v>
      </c>
      <c r="B54" s="2">
        <v>5.8479000000000003E-2</v>
      </c>
      <c r="C54" s="1">
        <v>0.25655299999999998</v>
      </c>
      <c r="D54" s="2">
        <v>2.4420000000000001E-2</v>
      </c>
      <c r="E54">
        <v>0.67089699999999997</v>
      </c>
      <c r="F54">
        <v>-3.9999999999999998E-6</v>
      </c>
    </row>
    <row r="55" spans="1:6" x14ac:dyDescent="0.25">
      <c r="A55" s="1">
        <v>0.422622</v>
      </c>
      <c r="B55" s="2">
        <v>5.8688999999999998E-2</v>
      </c>
      <c r="C55" s="1">
        <v>0.266513</v>
      </c>
      <c r="D55" s="2">
        <v>2.4913999999999999E-2</v>
      </c>
      <c r="E55">
        <v>0.69021299999999997</v>
      </c>
      <c r="F55">
        <v>-3.9999999999999998E-6</v>
      </c>
    </row>
    <row r="56" spans="1:6" x14ac:dyDescent="0.25">
      <c r="A56" s="1">
        <v>0.43697399999999997</v>
      </c>
      <c r="B56" s="2">
        <v>5.8783000000000002E-2</v>
      </c>
      <c r="C56" s="1">
        <v>0.27651300000000001</v>
      </c>
      <c r="D56" s="2">
        <v>2.5394E-2</v>
      </c>
      <c r="E56">
        <v>0.709615</v>
      </c>
      <c r="F56">
        <v>-3.9999999999999998E-6</v>
      </c>
    </row>
    <row r="57" spans="1:6" x14ac:dyDescent="0.25">
      <c r="A57" s="1">
        <v>0.451326</v>
      </c>
      <c r="B57" s="2">
        <v>5.876E-2</v>
      </c>
      <c r="C57" s="1">
        <v>0.28654299999999999</v>
      </c>
      <c r="D57" s="2">
        <v>2.5857000000000002E-2</v>
      </c>
      <c r="E57">
        <v>0.72910699999999995</v>
      </c>
      <c r="F57">
        <v>-3.9999999999999998E-6</v>
      </c>
    </row>
    <row r="58" spans="1:6" x14ac:dyDescent="0.25">
      <c r="A58" s="1">
        <v>0.465673</v>
      </c>
      <c r="B58" s="2">
        <v>5.8615E-2</v>
      </c>
      <c r="C58" s="1">
        <v>0.29657299999999998</v>
      </c>
      <c r="D58" s="2">
        <v>2.6301999999999999E-2</v>
      </c>
      <c r="E58">
        <v>0.74865700000000002</v>
      </c>
      <c r="F58">
        <v>-3.0000000000000001E-6</v>
      </c>
    </row>
    <row r="59" spans="1:6" x14ac:dyDescent="0.25">
      <c r="A59" s="1">
        <v>0.48002</v>
      </c>
      <c r="B59" s="2">
        <v>5.8348999999999998E-2</v>
      </c>
      <c r="C59" s="1">
        <v>0.30663299999999999</v>
      </c>
      <c r="D59" s="2">
        <v>2.6727999999999998E-2</v>
      </c>
      <c r="E59">
        <v>0.76819800000000005</v>
      </c>
      <c r="F59">
        <v>-3.0000000000000001E-6</v>
      </c>
    </row>
    <row r="60" spans="1:6" x14ac:dyDescent="0.25">
      <c r="A60" s="1">
        <v>0.494363</v>
      </c>
      <c r="B60" s="2">
        <v>5.7963000000000001E-2</v>
      </c>
      <c r="C60" s="1">
        <v>0.31673299999999999</v>
      </c>
      <c r="D60" s="2">
        <v>2.7134999999999999E-2</v>
      </c>
      <c r="E60">
        <v>0.78765300000000005</v>
      </c>
      <c r="F60">
        <v>-3.0000000000000001E-6</v>
      </c>
    </row>
    <row r="61" spans="1:6" x14ac:dyDescent="0.25">
      <c r="A61" s="1">
        <v>0.508687</v>
      </c>
      <c r="B61" s="2">
        <v>5.7456E-2</v>
      </c>
      <c r="C61" s="1">
        <v>0.32686300000000001</v>
      </c>
      <c r="D61" s="2">
        <v>2.7521E-2</v>
      </c>
      <c r="E61">
        <v>0.80698099999999995</v>
      </c>
      <c r="F61">
        <v>-3.0000000000000001E-6</v>
      </c>
    </row>
    <row r="62" spans="1:6" x14ac:dyDescent="0.25">
      <c r="A62" s="1">
        <v>0.52302099999999996</v>
      </c>
      <c r="B62" s="2">
        <v>5.6826000000000002E-2</v>
      </c>
      <c r="C62" s="1">
        <v>0.33700200000000002</v>
      </c>
      <c r="D62" s="2">
        <v>2.7882000000000001E-2</v>
      </c>
      <c r="E62">
        <v>0.82616599999999996</v>
      </c>
      <c r="F62">
        <v>-1.9999999999999999E-6</v>
      </c>
    </row>
    <row r="63" spans="1:6" x14ac:dyDescent="0.25">
      <c r="A63" s="1">
        <v>0.53737900000000005</v>
      </c>
      <c r="B63" s="2">
        <v>5.6062000000000001E-2</v>
      </c>
      <c r="C63" s="1">
        <v>0.34715200000000002</v>
      </c>
      <c r="D63" s="2">
        <v>2.8219000000000001E-2</v>
      </c>
      <c r="E63">
        <v>0.845194</v>
      </c>
      <c r="F63">
        <v>-1.9999999999999999E-6</v>
      </c>
    </row>
    <row r="64" spans="1:6" x14ac:dyDescent="0.25">
      <c r="A64" s="1">
        <v>0.55171099999999995</v>
      </c>
      <c r="B64" s="2">
        <v>5.5169999999999997E-2</v>
      </c>
      <c r="C64" s="1">
        <v>0.35734199999999999</v>
      </c>
      <c r="D64" s="2">
        <v>2.8528000000000001E-2</v>
      </c>
      <c r="E64">
        <v>0.86404599999999998</v>
      </c>
      <c r="F64">
        <v>-1.9999999999999999E-6</v>
      </c>
    </row>
    <row r="65" spans="1:6" x14ac:dyDescent="0.25">
      <c r="A65" s="1">
        <v>0.56603099999999995</v>
      </c>
      <c r="B65" s="2">
        <v>5.4156000000000003E-2</v>
      </c>
      <c r="C65" s="1">
        <v>0.36758200000000002</v>
      </c>
      <c r="D65" s="2">
        <v>2.8809999999999999E-2</v>
      </c>
      <c r="E65">
        <v>0.882691</v>
      </c>
      <c r="F65">
        <v>-1.9999999999999999E-6</v>
      </c>
    </row>
    <row r="66" spans="1:6" x14ac:dyDescent="0.25">
      <c r="A66" s="1">
        <v>0.580399</v>
      </c>
      <c r="B66" s="2">
        <v>5.3017000000000002E-2</v>
      </c>
      <c r="C66" s="1">
        <v>0.37783099999999997</v>
      </c>
      <c r="D66" s="2">
        <v>2.9059999999999999E-2</v>
      </c>
      <c r="E66">
        <v>0.90108900000000003</v>
      </c>
      <c r="F66">
        <v>-9.9999999999999995E-7</v>
      </c>
    </row>
    <row r="67" spans="1:6" x14ac:dyDescent="0.25">
      <c r="A67" s="1">
        <v>0.59481700000000004</v>
      </c>
      <c r="B67" s="2">
        <v>5.1755000000000002E-2</v>
      </c>
      <c r="C67" s="1">
        <v>0.38809100000000002</v>
      </c>
      <c r="D67" s="2">
        <v>2.9277000000000001E-2</v>
      </c>
      <c r="E67">
        <v>0.91916699999999996</v>
      </c>
      <c r="F67">
        <v>-9.9999999999999995E-7</v>
      </c>
    </row>
    <row r="68" spans="1:6" x14ac:dyDescent="0.25">
      <c r="A68" s="1">
        <v>0.60925499999999999</v>
      </c>
      <c r="B68" s="2">
        <v>5.0383999999999998E-2</v>
      </c>
      <c r="C68" s="1">
        <v>0.39836100000000002</v>
      </c>
      <c r="D68" s="2">
        <v>2.946E-2</v>
      </c>
      <c r="E68">
        <v>0.936635</v>
      </c>
      <c r="F68">
        <v>-9.9999999999999995E-7</v>
      </c>
    </row>
    <row r="69" spans="1:6" x14ac:dyDescent="0.25">
      <c r="A69" s="1">
        <v>0.62369200000000002</v>
      </c>
      <c r="B69" s="2">
        <v>4.8924000000000002E-2</v>
      </c>
      <c r="C69" s="1">
        <v>0.40868100000000002</v>
      </c>
      <c r="D69" s="2">
        <v>2.9607000000000001E-2</v>
      </c>
      <c r="E69">
        <v>0.95298899999999998</v>
      </c>
      <c r="F69">
        <v>-9.9999999999999995E-7</v>
      </c>
    </row>
    <row r="70" spans="1:6" x14ac:dyDescent="0.25">
      <c r="A70" s="1">
        <v>0.63813799999999998</v>
      </c>
      <c r="B70" s="2">
        <v>4.7388E-2</v>
      </c>
      <c r="C70" s="1">
        <v>0.41900999999999999</v>
      </c>
      <c r="D70" s="2">
        <v>2.9717E-2</v>
      </c>
      <c r="E70">
        <v>0.96782100000000004</v>
      </c>
      <c r="F70">
        <v>0</v>
      </c>
    </row>
    <row r="71" spans="1:6" x14ac:dyDescent="0.25">
      <c r="A71" s="1">
        <v>0.65261000000000002</v>
      </c>
      <c r="B71" s="2">
        <v>4.5782999999999997E-2</v>
      </c>
      <c r="C71" s="1">
        <v>0.42935000000000001</v>
      </c>
      <c r="D71" s="2">
        <v>2.9789E-2</v>
      </c>
      <c r="E71">
        <v>0.98105200000000004</v>
      </c>
      <c r="F71">
        <v>0</v>
      </c>
    </row>
    <row r="72" spans="1:6" x14ac:dyDescent="0.25">
      <c r="A72" s="1">
        <v>0.66710100000000006</v>
      </c>
      <c r="B72" s="2">
        <v>4.4128000000000001E-2</v>
      </c>
      <c r="C72" s="1">
        <v>0.43968000000000002</v>
      </c>
      <c r="D72" s="2">
        <v>2.9821E-2</v>
      </c>
      <c r="E72">
        <v>0.99283600000000005</v>
      </c>
      <c r="F72">
        <v>0</v>
      </c>
    </row>
    <row r="73" spans="1:6" x14ac:dyDescent="0.25">
      <c r="A73" s="1">
        <v>0.68157199999999996</v>
      </c>
      <c r="B73" s="2">
        <v>4.2439999999999999E-2</v>
      </c>
      <c r="C73" s="1">
        <v>0.45002900000000001</v>
      </c>
      <c r="D73" s="2">
        <v>2.9814E-2</v>
      </c>
      <c r="E73">
        <v>1</v>
      </c>
      <c r="F73">
        <v>0</v>
      </c>
    </row>
    <row r="74" spans="1:6" x14ac:dyDescent="0.25">
      <c r="A74" s="1">
        <v>0.69602200000000003</v>
      </c>
      <c r="B74" s="2">
        <v>4.0724000000000003E-2</v>
      </c>
      <c r="C74" s="1">
        <v>0.460399</v>
      </c>
      <c r="D74" s="2">
        <v>2.9766999999999998E-2</v>
      </c>
    </row>
    <row r="75" spans="1:6" x14ac:dyDescent="0.25">
      <c r="A75" s="1">
        <v>0.71049399999999996</v>
      </c>
      <c r="B75" s="2">
        <v>3.8987000000000001E-2</v>
      </c>
      <c r="C75" s="1">
        <v>0.47078799999999998</v>
      </c>
      <c r="D75" s="2">
        <v>2.9676999999999999E-2</v>
      </c>
    </row>
    <row r="76" spans="1:6" x14ac:dyDescent="0.25">
      <c r="A76" s="1">
        <v>0.72498499999999999</v>
      </c>
      <c r="B76" s="2">
        <v>3.7234999999999997E-2</v>
      </c>
      <c r="C76" s="1">
        <v>0.48115799999999997</v>
      </c>
      <c r="D76" s="2">
        <v>2.9544000000000001E-2</v>
      </c>
    </row>
    <row r="77" spans="1:6" x14ac:dyDescent="0.25">
      <c r="A77" s="1">
        <v>0.73946800000000001</v>
      </c>
      <c r="B77" s="2">
        <v>3.5473999999999999E-2</v>
      </c>
      <c r="C77" s="1">
        <v>0.491537</v>
      </c>
      <c r="D77" s="2">
        <v>2.9367999999999998E-2</v>
      </c>
    </row>
    <row r="78" spans="1:6" x14ac:dyDescent="0.25">
      <c r="A78" s="1">
        <v>0.75394700000000003</v>
      </c>
      <c r="B78" s="2">
        <v>3.3707000000000001E-2</v>
      </c>
      <c r="C78" s="1">
        <v>0.50192700000000001</v>
      </c>
      <c r="D78" s="2">
        <v>2.9148E-2</v>
      </c>
    </row>
    <row r="79" spans="1:6" x14ac:dyDescent="0.25">
      <c r="A79" s="1">
        <v>0.76841499999999996</v>
      </c>
      <c r="B79" s="2">
        <v>3.1941999999999998E-2</v>
      </c>
      <c r="C79" s="1">
        <v>0.51233600000000001</v>
      </c>
      <c r="D79" s="2">
        <v>2.8884E-2</v>
      </c>
    </row>
    <row r="80" spans="1:6" x14ac:dyDescent="0.25">
      <c r="A80" s="1">
        <v>0.78283700000000001</v>
      </c>
      <c r="B80" s="2">
        <v>3.0178E-2</v>
      </c>
      <c r="C80" s="1">
        <v>0.522756</v>
      </c>
      <c r="D80" s="2">
        <v>2.8575E-2</v>
      </c>
    </row>
    <row r="81" spans="1:4" x14ac:dyDescent="0.25">
      <c r="A81" s="1">
        <v>0.79717099999999996</v>
      </c>
      <c r="B81" s="2">
        <v>2.8414999999999999E-2</v>
      </c>
      <c r="C81" s="1">
        <v>0.53315500000000005</v>
      </c>
      <c r="D81" s="2">
        <v>2.8222000000000001E-2</v>
      </c>
    </row>
    <row r="82" spans="1:4" x14ac:dyDescent="0.25">
      <c r="A82" s="1">
        <v>0.81140699999999999</v>
      </c>
      <c r="B82" s="2">
        <v>2.665E-2</v>
      </c>
      <c r="C82" s="1">
        <v>0.54356499999999996</v>
      </c>
      <c r="D82" s="2">
        <v>2.7827000000000001E-2</v>
      </c>
    </row>
    <row r="83" spans="1:4" x14ac:dyDescent="0.25">
      <c r="A83" s="1">
        <v>0.82555299999999998</v>
      </c>
      <c r="B83" s="2">
        <v>2.4881E-2</v>
      </c>
      <c r="C83" s="1">
        <v>0.55399399999999999</v>
      </c>
      <c r="D83" s="2">
        <v>2.7390999999999999E-2</v>
      </c>
    </row>
    <row r="84" spans="1:4" x14ac:dyDescent="0.25">
      <c r="A84" s="1">
        <v>0.83960000000000001</v>
      </c>
      <c r="B84" s="2">
        <v>2.3105000000000001E-2</v>
      </c>
      <c r="C84" s="1">
        <v>0.56442400000000004</v>
      </c>
      <c r="D84" s="2">
        <v>2.6917E-2</v>
      </c>
    </row>
    <row r="85" spans="1:4" x14ac:dyDescent="0.25">
      <c r="A85" s="1">
        <v>0.85352600000000001</v>
      </c>
      <c r="B85" s="2">
        <v>2.1321E-2</v>
      </c>
      <c r="C85" s="1">
        <v>0.57485299999999995</v>
      </c>
      <c r="D85" s="2">
        <v>2.6407E-2</v>
      </c>
    </row>
    <row r="86" spans="1:4" x14ac:dyDescent="0.25">
      <c r="A86" s="1">
        <v>0.86731199999999997</v>
      </c>
      <c r="B86" s="2">
        <v>1.9531E-2</v>
      </c>
      <c r="C86" s="1">
        <v>0.58529299999999995</v>
      </c>
      <c r="D86" s="2">
        <v>2.5867000000000001E-2</v>
      </c>
    </row>
    <row r="87" spans="1:4" x14ac:dyDescent="0.25">
      <c r="A87" s="1">
        <v>0.88094099999999997</v>
      </c>
      <c r="B87" s="2">
        <v>1.7732999999999999E-2</v>
      </c>
      <c r="C87" s="1">
        <v>0.59575199999999995</v>
      </c>
      <c r="D87" s="2">
        <v>2.5295999999999999E-2</v>
      </c>
    </row>
    <row r="88" spans="1:4" x14ac:dyDescent="0.25">
      <c r="A88" s="1">
        <v>0.89437800000000001</v>
      </c>
      <c r="B88" s="2">
        <v>1.5928999999999999E-2</v>
      </c>
      <c r="C88" s="1">
        <v>0.60624100000000003</v>
      </c>
      <c r="D88" s="2">
        <v>2.47E-2</v>
      </c>
    </row>
    <row r="89" spans="1:4" x14ac:dyDescent="0.25">
      <c r="A89" s="1">
        <v>0.90756099999999995</v>
      </c>
      <c r="B89" s="2">
        <v>1.4123999999999999E-2</v>
      </c>
      <c r="C89" s="1">
        <v>0.61675100000000005</v>
      </c>
      <c r="D89" s="2">
        <v>2.4083E-2</v>
      </c>
    </row>
    <row r="90" spans="1:4" x14ac:dyDescent="0.25">
      <c r="A90" s="1">
        <v>0.92045999999999994</v>
      </c>
      <c r="B90" s="2">
        <v>1.2317E-2</v>
      </c>
      <c r="C90" s="1">
        <v>0.62724999999999997</v>
      </c>
      <c r="D90" s="2">
        <v>2.3449999999999999E-2</v>
      </c>
    </row>
    <row r="91" spans="1:4" x14ac:dyDescent="0.25">
      <c r="A91" s="1">
        <v>0.93300000000000005</v>
      </c>
      <c r="B91" s="2">
        <v>1.0526000000000001E-2</v>
      </c>
      <c r="C91" s="1">
        <v>0.63775899999999996</v>
      </c>
      <c r="D91" s="2">
        <v>2.2804999999999999E-2</v>
      </c>
    </row>
    <row r="92" spans="1:4" x14ac:dyDescent="0.25">
      <c r="A92" s="1">
        <v>0.94503800000000004</v>
      </c>
      <c r="B92" s="2">
        <v>8.7720000000000003E-3</v>
      </c>
      <c r="C92" s="1">
        <v>0.64830900000000002</v>
      </c>
      <c r="D92" s="2">
        <v>2.2148999999999999E-2</v>
      </c>
    </row>
    <row r="93" spans="1:4" x14ac:dyDescent="0.25">
      <c r="A93" s="1">
        <v>0.95649700000000004</v>
      </c>
      <c r="B93" s="2">
        <v>7.0530000000000002E-3</v>
      </c>
      <c r="C93" s="1">
        <v>0.65887799999999996</v>
      </c>
      <c r="D93" s="2">
        <v>2.1486000000000002E-2</v>
      </c>
    </row>
    <row r="94" spans="1:4" x14ac:dyDescent="0.25">
      <c r="A94" s="1">
        <v>0.96729699999999996</v>
      </c>
      <c r="B94" s="2">
        <v>5.3839999999999999E-3</v>
      </c>
      <c r="C94" s="1">
        <v>0.66944700000000001</v>
      </c>
      <c r="D94" s="2">
        <v>2.0820999999999999E-2</v>
      </c>
    </row>
    <row r="95" spans="1:4" x14ac:dyDescent="0.25">
      <c r="A95" s="1">
        <v>0.977302</v>
      </c>
      <c r="B95" s="2">
        <v>3.784E-3</v>
      </c>
      <c r="C95" s="1">
        <v>0.68001699999999998</v>
      </c>
      <c r="D95" s="2">
        <v>2.0154999999999999E-2</v>
      </c>
    </row>
    <row r="96" spans="1:4" x14ac:dyDescent="0.25">
      <c r="A96" s="1">
        <v>0.98647700000000005</v>
      </c>
      <c r="B96" s="2">
        <v>2.2650000000000001E-3</v>
      </c>
      <c r="C96" s="1">
        <v>0.69058600000000003</v>
      </c>
      <c r="D96" s="2">
        <v>1.949E-2</v>
      </c>
    </row>
    <row r="97" spans="1:4" x14ac:dyDescent="0.25">
      <c r="A97" s="1">
        <v>0.99484300000000003</v>
      </c>
      <c r="B97" s="2">
        <v>8.6499999999999999E-4</v>
      </c>
      <c r="C97" s="1">
        <v>0.70116500000000004</v>
      </c>
      <c r="D97" s="2">
        <v>1.8828999999999999E-2</v>
      </c>
    </row>
    <row r="98" spans="1:4" x14ac:dyDescent="0.25">
      <c r="A98" s="1">
        <v>1</v>
      </c>
      <c r="B98" s="2">
        <v>0</v>
      </c>
      <c r="C98" s="1">
        <v>0.71175500000000003</v>
      </c>
      <c r="D98" s="2">
        <v>1.8169999999999999E-2</v>
      </c>
    </row>
    <row r="99" spans="1:4" x14ac:dyDescent="0.25">
      <c r="A99" s="1"/>
      <c r="B99" s="2"/>
      <c r="C99" s="1">
        <v>0.72232399999999997</v>
      </c>
      <c r="D99" s="2">
        <v>1.7517999999999999E-2</v>
      </c>
    </row>
    <row r="100" spans="1:4" x14ac:dyDescent="0.25">
      <c r="A100" s="1"/>
      <c r="B100" s="2"/>
      <c r="C100" s="1">
        <v>0.73290299999999997</v>
      </c>
      <c r="D100" s="2">
        <v>1.6872000000000002E-2</v>
      </c>
    </row>
    <row r="101" spans="1:4" x14ac:dyDescent="0.25">
      <c r="A101" s="1"/>
      <c r="B101" s="2"/>
      <c r="C101" s="1">
        <v>0.74348199999999998</v>
      </c>
      <c r="D101" s="2">
        <v>1.6233000000000001E-2</v>
      </c>
    </row>
    <row r="102" spans="1:4" x14ac:dyDescent="0.25">
      <c r="A102" s="1"/>
      <c r="B102" s="2"/>
      <c r="C102" s="1">
        <v>0.75406099999999998</v>
      </c>
      <c r="D102" s="2">
        <v>1.5599999999999999E-2</v>
      </c>
    </row>
    <row r="103" spans="1:4" x14ac:dyDescent="0.25">
      <c r="A103" s="1"/>
      <c r="B103" s="2"/>
      <c r="C103" s="1">
        <v>0.76463000000000003</v>
      </c>
      <c r="D103" s="2">
        <v>1.4973999999999999E-2</v>
      </c>
    </row>
    <row r="104" spans="1:4" x14ac:dyDescent="0.25">
      <c r="A104" s="1"/>
      <c r="B104" s="2"/>
      <c r="C104" s="1">
        <v>0.77519000000000005</v>
      </c>
      <c r="D104" s="2">
        <v>1.4355E-2</v>
      </c>
    </row>
    <row r="105" spans="1:4" x14ac:dyDescent="0.25">
      <c r="A105" s="1"/>
      <c r="B105" s="2"/>
      <c r="C105" s="1">
        <v>0.78572900000000001</v>
      </c>
      <c r="D105" s="2">
        <v>1.3743E-2</v>
      </c>
    </row>
    <row r="106" spans="1:4" x14ac:dyDescent="0.25">
      <c r="A106" s="1"/>
      <c r="B106" s="2"/>
      <c r="C106" s="1">
        <v>0.79625800000000002</v>
      </c>
      <c r="D106" s="2">
        <v>1.3135000000000001E-2</v>
      </c>
    </row>
    <row r="107" spans="1:4" x14ac:dyDescent="0.25">
      <c r="A107" s="1"/>
      <c r="B107" s="2"/>
      <c r="C107" s="1">
        <v>0.80676800000000004</v>
      </c>
      <c r="D107" s="2">
        <v>1.2531E-2</v>
      </c>
    </row>
    <row r="108" spans="1:4" x14ac:dyDescent="0.25">
      <c r="A108" s="1"/>
      <c r="B108" s="2"/>
      <c r="C108" s="1">
        <v>0.81725700000000001</v>
      </c>
      <c r="D108" s="2">
        <v>1.193E-2</v>
      </c>
    </row>
    <row r="109" spans="1:4" x14ac:dyDescent="0.25">
      <c r="A109" s="1"/>
      <c r="B109" s="2"/>
      <c r="C109" s="1">
        <v>0.82770699999999997</v>
      </c>
      <c r="D109" s="2">
        <v>1.1331000000000001E-2</v>
      </c>
    </row>
    <row r="110" spans="1:4" x14ac:dyDescent="0.25">
      <c r="A110" s="1"/>
      <c r="B110" s="2"/>
      <c r="C110" s="1">
        <v>0.83811599999999997</v>
      </c>
      <c r="D110" s="2">
        <v>1.0734E-2</v>
      </c>
    </row>
    <row r="111" spans="1:4" x14ac:dyDescent="0.25">
      <c r="A111" s="1"/>
      <c r="B111" s="2"/>
      <c r="C111" s="1">
        <v>0.848495</v>
      </c>
      <c r="D111" s="2">
        <v>1.0135E-2</v>
      </c>
    </row>
    <row r="112" spans="1:4" x14ac:dyDescent="0.25">
      <c r="A112" s="1"/>
      <c r="B112" s="2"/>
      <c r="C112" s="1">
        <v>0.85883500000000002</v>
      </c>
      <c r="D112" s="2">
        <v>9.5350000000000001E-3</v>
      </c>
    </row>
    <row r="113" spans="1:4" x14ac:dyDescent="0.25">
      <c r="A113" s="1"/>
      <c r="B113" s="2"/>
      <c r="C113" s="1">
        <v>0.86912400000000001</v>
      </c>
      <c r="D113" s="2">
        <v>8.933E-3</v>
      </c>
    </row>
    <row r="114" spans="1:4" x14ac:dyDescent="0.25">
      <c r="A114" s="1"/>
      <c r="B114" s="2"/>
      <c r="C114" s="1">
        <v>0.87936400000000003</v>
      </c>
      <c r="D114" s="2">
        <v>8.3269999999999993E-3</v>
      </c>
    </row>
    <row r="115" spans="1:4" x14ac:dyDescent="0.25">
      <c r="A115" s="1"/>
      <c r="B115" s="2"/>
      <c r="C115" s="1">
        <v>0.88954299999999997</v>
      </c>
      <c r="D115" s="2">
        <v>7.718E-3</v>
      </c>
    </row>
    <row r="116" spans="1:4" x14ac:dyDescent="0.25">
      <c r="A116" s="1"/>
      <c r="B116" s="2"/>
      <c r="C116" s="1">
        <v>0.89966299999999999</v>
      </c>
      <c r="D116" s="2">
        <v>7.1019999999999998E-3</v>
      </c>
    </row>
    <row r="117" spans="1:4" x14ac:dyDescent="0.25">
      <c r="A117" s="1"/>
      <c r="B117" s="2"/>
      <c r="C117" s="1">
        <v>0.90968199999999999</v>
      </c>
      <c r="D117" s="2">
        <v>6.4809999999999998E-3</v>
      </c>
    </row>
    <row r="118" spans="1:4" x14ac:dyDescent="0.25">
      <c r="A118" s="1"/>
      <c r="B118" s="2"/>
      <c r="C118" s="1">
        <v>0.91962200000000005</v>
      </c>
      <c r="D118" s="2">
        <v>5.8529999999999997E-3</v>
      </c>
    </row>
    <row r="119" spans="1:4" x14ac:dyDescent="0.25">
      <c r="A119" s="1"/>
      <c r="B119" s="2"/>
      <c r="C119" s="1">
        <v>0.92942100000000005</v>
      </c>
      <c r="D119" s="2">
        <v>5.2199999999999998E-3</v>
      </c>
    </row>
    <row r="120" spans="1:4" x14ac:dyDescent="0.25">
      <c r="A120" s="1"/>
      <c r="B120" s="2"/>
      <c r="C120" s="1">
        <v>0.93905099999999997</v>
      </c>
      <c r="D120" s="2">
        <v>4.5820000000000001E-3</v>
      </c>
    </row>
    <row r="121" spans="1:4" x14ac:dyDescent="0.25">
      <c r="A121" s="1"/>
      <c r="B121" s="2"/>
      <c r="C121" s="1">
        <v>0.94845100000000004</v>
      </c>
      <c r="D121" s="2">
        <v>3.9420000000000002E-3</v>
      </c>
    </row>
    <row r="122" spans="1:4" x14ac:dyDescent="0.25">
      <c r="A122" s="1"/>
      <c r="B122" s="2"/>
      <c r="C122" s="1">
        <v>0.95755999999999997</v>
      </c>
      <c r="D122" s="2">
        <v>3.3019999999999998E-3</v>
      </c>
    </row>
    <row r="123" spans="1:4" x14ac:dyDescent="0.25">
      <c r="A123" s="1"/>
      <c r="B123" s="2"/>
      <c r="C123" s="1">
        <v>0.96630000000000005</v>
      </c>
      <c r="D123" s="2">
        <v>2.6670000000000001E-3</v>
      </c>
    </row>
    <row r="124" spans="1:4" x14ac:dyDescent="0.25">
      <c r="A124" s="1"/>
      <c r="B124" s="2"/>
      <c r="C124" s="1">
        <v>0.97457000000000005</v>
      </c>
      <c r="D124" s="2">
        <v>2.0470000000000002E-3</v>
      </c>
    </row>
    <row r="125" spans="1:4" x14ac:dyDescent="0.25">
      <c r="A125" s="1"/>
      <c r="B125" s="2"/>
      <c r="C125" s="1">
        <v>0.98231000000000002</v>
      </c>
      <c r="D125" s="2">
        <v>1.4469999999999999E-3</v>
      </c>
    </row>
    <row r="126" spans="1:4" x14ac:dyDescent="0.25">
      <c r="A126" s="1"/>
      <c r="B126" s="2"/>
      <c r="C126" s="1">
        <v>0.98946000000000001</v>
      </c>
      <c r="D126" s="2">
        <v>8.7600000000000004E-4</v>
      </c>
    </row>
    <row r="127" spans="1:4" x14ac:dyDescent="0.25">
      <c r="A127" s="1"/>
      <c r="B127" s="2"/>
      <c r="C127" s="1">
        <v>0.99599000000000004</v>
      </c>
      <c r="D127" s="2">
        <v>3.39E-4</v>
      </c>
    </row>
    <row r="128" spans="1:4" x14ac:dyDescent="0.25">
      <c r="A128" s="1"/>
      <c r="B128" s="2"/>
      <c r="C128" s="1">
        <v>1</v>
      </c>
      <c r="D128" s="2">
        <v>0</v>
      </c>
    </row>
    <row r="129" spans="1:4" x14ac:dyDescent="0.25">
      <c r="A129" s="1"/>
      <c r="B129" s="2"/>
      <c r="C129" s="1"/>
      <c r="D129" s="2"/>
    </row>
    <row r="130" spans="1:4" x14ac:dyDescent="0.25">
      <c r="A130" s="1"/>
      <c r="B130" s="2"/>
      <c r="C130" s="1"/>
      <c r="D130" s="2"/>
    </row>
    <row r="131" spans="1:4" x14ac:dyDescent="0.25">
      <c r="A131" s="1"/>
      <c r="B131" s="2"/>
      <c r="C131" s="1"/>
      <c r="D131" s="2"/>
    </row>
    <row r="132" spans="1:4" x14ac:dyDescent="0.25">
      <c r="A132" s="1"/>
      <c r="B132" s="2"/>
      <c r="C132" s="1"/>
      <c r="D132" s="2"/>
    </row>
    <row r="133" spans="1:4" x14ac:dyDescent="0.25">
      <c r="A133" s="1"/>
      <c r="B133" s="2"/>
      <c r="C133" s="1"/>
      <c r="D133" s="2"/>
    </row>
    <row r="134" spans="1:4" x14ac:dyDescent="0.25">
      <c r="A134" s="1"/>
      <c r="B134" s="2"/>
      <c r="C134" s="1"/>
      <c r="D134" s="2"/>
    </row>
    <row r="135" spans="1:4" x14ac:dyDescent="0.25">
      <c r="A135" s="1"/>
      <c r="B135" s="2"/>
      <c r="C135" s="1"/>
      <c r="D135" s="2"/>
    </row>
    <row r="136" spans="1:4" x14ac:dyDescent="0.25">
      <c r="A136" s="1"/>
      <c r="B136" s="2"/>
      <c r="C136" s="1"/>
      <c r="D136" s="2"/>
    </row>
    <row r="137" spans="1:4" x14ac:dyDescent="0.25">
      <c r="A137" s="1"/>
      <c r="B137" s="2"/>
      <c r="C137" s="1"/>
      <c r="D137" s="2"/>
    </row>
    <row r="138" spans="1:4" x14ac:dyDescent="0.25">
      <c r="A138" s="1"/>
      <c r="B138" s="2"/>
      <c r="C138" s="1"/>
      <c r="D138" s="2"/>
    </row>
    <row r="139" spans="1:4" x14ac:dyDescent="0.25">
      <c r="A139" s="1"/>
      <c r="B139" s="2"/>
      <c r="C139" s="1"/>
      <c r="D139" s="2"/>
    </row>
    <row r="140" spans="1:4" x14ac:dyDescent="0.25">
      <c r="A140" s="1"/>
      <c r="B140" s="2"/>
      <c r="C140" s="1"/>
      <c r="D140" s="2"/>
    </row>
    <row r="141" spans="1:4" x14ac:dyDescent="0.25">
      <c r="A141" s="1"/>
      <c r="B141" s="2"/>
      <c r="C141" s="1"/>
      <c r="D141" s="2"/>
    </row>
    <row r="142" spans="1:4" x14ac:dyDescent="0.25">
      <c r="A142" s="1"/>
      <c r="B142" s="2"/>
      <c r="C142" s="1"/>
      <c r="D142" s="2"/>
    </row>
    <row r="143" spans="1:4" x14ac:dyDescent="0.25">
      <c r="A143" s="1"/>
      <c r="B143" s="2"/>
      <c r="C143" s="1"/>
      <c r="D143" s="2"/>
    </row>
    <row r="144" spans="1:4" x14ac:dyDescent="0.25">
      <c r="A144" s="1"/>
      <c r="B144" s="2"/>
      <c r="C144" s="1"/>
      <c r="D144" s="2"/>
    </row>
    <row r="145" spans="1:4" x14ac:dyDescent="0.25">
      <c r="A145" s="1"/>
      <c r="B145" s="2"/>
      <c r="C145" s="1"/>
      <c r="D145" s="2"/>
    </row>
    <row r="146" spans="1:4" x14ac:dyDescent="0.25">
      <c r="A146" s="1"/>
      <c r="B146" s="2"/>
      <c r="C146" s="1"/>
      <c r="D146" s="2"/>
    </row>
    <row r="147" spans="1:4" x14ac:dyDescent="0.25">
      <c r="A147" s="1"/>
      <c r="B147" s="2"/>
      <c r="C147" s="1"/>
      <c r="D147" s="2"/>
    </row>
    <row r="148" spans="1:4" x14ac:dyDescent="0.25">
      <c r="A148" s="1"/>
      <c r="B148" s="2"/>
      <c r="C148" s="1"/>
      <c r="D148" s="2"/>
    </row>
    <row r="149" spans="1:4" x14ac:dyDescent="0.25">
      <c r="A149" s="1"/>
      <c r="B149" s="2"/>
      <c r="C149" s="1"/>
      <c r="D149" s="2"/>
    </row>
    <row r="150" spans="1:4" x14ac:dyDescent="0.25">
      <c r="A150" s="1"/>
      <c r="B150" s="2"/>
      <c r="C150" s="1"/>
      <c r="D150" s="2"/>
    </row>
    <row r="151" spans="1:4" x14ac:dyDescent="0.25">
      <c r="A151" s="1"/>
      <c r="B151" s="2"/>
      <c r="C151" s="1"/>
      <c r="D151" s="2"/>
    </row>
    <row r="152" spans="1:4" x14ac:dyDescent="0.25">
      <c r="A152" s="1"/>
      <c r="B152" s="2"/>
      <c r="C152" s="1"/>
      <c r="D152" s="2"/>
    </row>
    <row r="153" spans="1:4" x14ac:dyDescent="0.25">
      <c r="A153" s="1"/>
      <c r="B153" s="2"/>
      <c r="C153" s="1"/>
      <c r="D153" s="2"/>
    </row>
    <row r="154" spans="1:4" x14ac:dyDescent="0.25">
      <c r="A154" s="1"/>
      <c r="B154" s="2"/>
      <c r="C154" s="1"/>
      <c r="D154" s="2"/>
    </row>
    <row r="155" spans="1:4" x14ac:dyDescent="0.25">
      <c r="A155" s="1"/>
      <c r="B155" s="2"/>
      <c r="C155" s="1"/>
      <c r="D155" s="2"/>
    </row>
    <row r="156" spans="1:4" x14ac:dyDescent="0.25">
      <c r="A156" s="1"/>
      <c r="B156" s="2"/>
      <c r="C156" s="1"/>
      <c r="D156" s="2"/>
    </row>
    <row r="157" spans="1:4" x14ac:dyDescent="0.25">
      <c r="A157" s="1"/>
      <c r="B157" s="2"/>
      <c r="C157" s="1"/>
      <c r="D157" s="2"/>
    </row>
    <row r="158" spans="1:4" x14ac:dyDescent="0.25">
      <c r="A158" s="1"/>
      <c r="B158" s="2"/>
      <c r="C158" s="1"/>
      <c r="D158" s="2"/>
    </row>
    <row r="159" spans="1:4" x14ac:dyDescent="0.25">
      <c r="A159" s="1"/>
      <c r="B159" s="2"/>
      <c r="C159" s="1"/>
      <c r="D159" s="2"/>
    </row>
    <row r="160" spans="1:4" x14ac:dyDescent="0.25">
      <c r="A160" s="1"/>
      <c r="B160" s="2"/>
      <c r="C160" s="1"/>
      <c r="D160" s="2"/>
    </row>
    <row r="161" spans="1:4" x14ac:dyDescent="0.25">
      <c r="A161" s="1"/>
      <c r="B161" s="2"/>
      <c r="C161" s="1"/>
      <c r="D161" s="2"/>
    </row>
    <row r="162" spans="1:4" x14ac:dyDescent="0.25">
      <c r="A162" s="1"/>
      <c r="B162" s="2"/>
      <c r="C162" s="1"/>
      <c r="D162" s="2"/>
    </row>
    <row r="163" spans="1:4" x14ac:dyDescent="0.25">
      <c r="A163" s="1"/>
      <c r="B163" s="2"/>
      <c r="C163" s="1"/>
      <c r="D163" s="2"/>
    </row>
    <row r="164" spans="1:4" x14ac:dyDescent="0.25">
      <c r="A164" s="1"/>
      <c r="B164" s="2"/>
      <c r="C164" s="1"/>
      <c r="D164" s="2"/>
    </row>
    <row r="165" spans="1:4" x14ac:dyDescent="0.25">
      <c r="A165" s="1"/>
      <c r="B165" s="2"/>
      <c r="C165" s="1"/>
      <c r="D165" s="2"/>
    </row>
    <row r="166" spans="1:4" x14ac:dyDescent="0.25">
      <c r="A166" s="1"/>
      <c r="B166" s="2"/>
      <c r="C166" s="1"/>
      <c r="D166" s="2"/>
    </row>
    <row r="167" spans="1:4" x14ac:dyDescent="0.25">
      <c r="A167" s="1"/>
      <c r="B167" s="2"/>
      <c r="C167" s="1"/>
      <c r="D167" s="2"/>
    </row>
    <row r="168" spans="1:4" x14ac:dyDescent="0.25">
      <c r="A168" s="1"/>
      <c r="B168" s="2"/>
      <c r="C168" s="1"/>
      <c r="D168" s="2"/>
    </row>
    <row r="169" spans="1:4" x14ac:dyDescent="0.25">
      <c r="A169" s="1"/>
      <c r="B169" s="2"/>
      <c r="C169" s="1"/>
      <c r="D169" s="2"/>
    </row>
    <row r="170" spans="1:4" x14ac:dyDescent="0.25">
      <c r="A170" s="1"/>
      <c r="B170" s="2"/>
      <c r="C170" s="1"/>
      <c r="D170" s="2"/>
    </row>
    <row r="171" spans="1:4" x14ac:dyDescent="0.25">
      <c r="A171" s="1"/>
      <c r="B171" s="2"/>
      <c r="C171" s="1"/>
      <c r="D171" s="2"/>
    </row>
    <row r="172" spans="1:4" x14ac:dyDescent="0.25">
      <c r="A172" s="1"/>
      <c r="B172" s="2"/>
      <c r="C172" s="1"/>
      <c r="D172" s="2"/>
    </row>
    <row r="173" spans="1:4" x14ac:dyDescent="0.25">
      <c r="A173" s="1"/>
      <c r="B173" s="2"/>
      <c r="C173" s="1"/>
      <c r="D173" s="2"/>
    </row>
    <row r="174" spans="1:4" x14ac:dyDescent="0.25">
      <c r="A174" s="1"/>
      <c r="B174" s="2"/>
      <c r="C174" s="1"/>
      <c r="D174" s="2"/>
    </row>
    <row r="175" spans="1:4" x14ac:dyDescent="0.25">
      <c r="A175" s="1"/>
      <c r="B175" s="2"/>
      <c r="C175" s="1"/>
      <c r="D175" s="2"/>
    </row>
    <row r="176" spans="1:4" x14ac:dyDescent="0.25">
      <c r="A176" s="1"/>
      <c r="B176" s="2"/>
      <c r="C176" s="1"/>
      <c r="D176" s="2"/>
    </row>
    <row r="177" spans="1:4" x14ac:dyDescent="0.25">
      <c r="A177" s="1"/>
      <c r="B177" s="2"/>
      <c r="C177" s="1"/>
      <c r="D177" s="2"/>
    </row>
    <row r="178" spans="1:4" x14ac:dyDescent="0.25">
      <c r="A178" s="1"/>
      <c r="B178" s="2"/>
      <c r="C178" s="1"/>
      <c r="D178" s="2"/>
    </row>
    <row r="179" spans="1:4" x14ac:dyDescent="0.25">
      <c r="A179" s="1"/>
      <c r="B179" s="2"/>
      <c r="C179" s="1"/>
      <c r="D179" s="2"/>
    </row>
    <row r="180" spans="1:4" x14ac:dyDescent="0.25">
      <c r="A180" s="1"/>
      <c r="B180" s="2"/>
      <c r="C180" s="1"/>
      <c r="D180" s="2"/>
    </row>
    <row r="181" spans="1:4" x14ac:dyDescent="0.25">
      <c r="A181" s="1"/>
      <c r="B181" s="2"/>
      <c r="C181" s="1"/>
      <c r="D181" s="2"/>
    </row>
    <row r="182" spans="1:4" x14ac:dyDescent="0.25">
      <c r="A182" s="1"/>
      <c r="B182" s="2"/>
      <c r="C182" s="1"/>
      <c r="D182" s="2"/>
    </row>
    <row r="183" spans="1:4" x14ac:dyDescent="0.25">
      <c r="A183" s="1"/>
      <c r="B183" s="2"/>
      <c r="C183" s="1"/>
      <c r="D183" s="2"/>
    </row>
    <row r="184" spans="1:4" x14ac:dyDescent="0.25">
      <c r="A184" s="1"/>
      <c r="B184" s="2"/>
      <c r="C184" s="1"/>
      <c r="D184" s="2"/>
    </row>
    <row r="185" spans="1:4" x14ac:dyDescent="0.25">
      <c r="A185" s="1"/>
      <c r="B185" s="2"/>
      <c r="C185" s="1"/>
      <c r="D185" s="2"/>
    </row>
    <row r="186" spans="1:4" x14ac:dyDescent="0.25">
      <c r="A186" s="1"/>
      <c r="B186" s="2"/>
      <c r="C186" s="1"/>
      <c r="D186" s="2"/>
    </row>
    <row r="187" spans="1:4" x14ac:dyDescent="0.25">
      <c r="A187" s="1"/>
      <c r="B187" s="2"/>
      <c r="C187" s="1"/>
      <c r="D187" s="2"/>
    </row>
    <row r="188" spans="1:4" x14ac:dyDescent="0.25">
      <c r="A188" s="1"/>
      <c r="B188" s="2"/>
      <c r="C188" s="1"/>
      <c r="D188" s="2"/>
    </row>
    <row r="189" spans="1:4" x14ac:dyDescent="0.25">
      <c r="A189" s="1"/>
      <c r="B189" s="2"/>
      <c r="C189" s="1"/>
      <c r="D189" s="2"/>
    </row>
    <row r="190" spans="1:4" x14ac:dyDescent="0.25">
      <c r="A190" s="1"/>
      <c r="B190" s="2"/>
      <c r="C190" s="1"/>
      <c r="D190" s="2"/>
    </row>
    <row r="191" spans="1:4" x14ac:dyDescent="0.25">
      <c r="A191" s="1"/>
      <c r="B191" s="2"/>
      <c r="C191" s="1"/>
      <c r="D191" s="2"/>
    </row>
    <row r="192" spans="1:4" x14ac:dyDescent="0.25">
      <c r="A192" s="1"/>
      <c r="B192" s="2"/>
      <c r="C192" s="1"/>
      <c r="D192" s="2"/>
    </row>
    <row r="193" spans="1:4" x14ac:dyDescent="0.25">
      <c r="A193" s="1"/>
      <c r="B193" s="2"/>
      <c r="C193" s="1"/>
      <c r="D193" s="2"/>
    </row>
    <row r="194" spans="1:4" x14ac:dyDescent="0.25">
      <c r="A194" s="1"/>
      <c r="B194" s="2"/>
      <c r="C194" s="1"/>
      <c r="D194" s="2"/>
    </row>
    <row r="195" spans="1:4" x14ac:dyDescent="0.25">
      <c r="A195" s="1"/>
      <c r="B195" s="2"/>
      <c r="C195" s="1"/>
      <c r="D195" s="2"/>
    </row>
    <row r="196" spans="1:4" x14ac:dyDescent="0.25">
      <c r="A196" s="1"/>
      <c r="B196" s="2"/>
      <c r="C196" s="1"/>
      <c r="D196" s="2"/>
    </row>
    <row r="197" spans="1:4" x14ac:dyDescent="0.25">
      <c r="A197" s="1"/>
      <c r="B197" s="2"/>
      <c r="C197" s="1"/>
      <c r="D197" s="2"/>
    </row>
  </sheetData>
  <mergeCells count="6">
    <mergeCell ref="A1:B1"/>
    <mergeCell ref="C1:D1"/>
    <mergeCell ref="E1:F1"/>
    <mergeCell ref="A2:B2"/>
    <mergeCell ref="C2:D2"/>
    <mergeCell ref="E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478FD-08C6-4B81-B01D-6BC9B8FEACAB}">
  <dimension ref="A1:L200"/>
  <sheetViews>
    <sheetView topLeftCell="A40" workbookViewId="0">
      <selection activeCell="Q14" sqref="Q14"/>
    </sheetView>
  </sheetViews>
  <sheetFormatPr defaultRowHeight="15" x14ac:dyDescent="0.25"/>
  <sheetData>
    <row r="1" spans="1:12" x14ac:dyDescent="0.25">
      <c r="A1" s="260" t="s">
        <v>158</v>
      </c>
      <c r="B1" s="261"/>
      <c r="C1" s="261"/>
      <c r="D1" s="262"/>
      <c r="E1" s="260" t="s">
        <v>159</v>
      </c>
      <c r="F1" s="261"/>
      <c r="G1" s="261"/>
      <c r="H1" s="262"/>
      <c r="I1" s="260" t="s">
        <v>160</v>
      </c>
      <c r="J1" s="261"/>
      <c r="K1" s="261"/>
      <c r="L1" s="262"/>
    </row>
    <row r="2" spans="1:12" x14ac:dyDescent="0.25">
      <c r="A2" s="266" t="s">
        <v>161</v>
      </c>
      <c r="B2" s="268"/>
      <c r="C2" s="268"/>
      <c r="D2" s="267"/>
      <c r="E2" s="266" t="s">
        <v>161</v>
      </c>
      <c r="F2" s="268"/>
      <c r="G2" s="268"/>
      <c r="H2" s="267"/>
      <c r="I2" s="266" t="s">
        <v>161</v>
      </c>
      <c r="J2" s="268"/>
      <c r="K2" s="268"/>
      <c r="L2" s="267"/>
    </row>
    <row r="3" spans="1:12" x14ac:dyDescent="0.25">
      <c r="A3" s="67" t="s">
        <v>162</v>
      </c>
      <c r="B3" s="69" t="s">
        <v>163</v>
      </c>
      <c r="C3" s="69" t="s">
        <v>164</v>
      </c>
      <c r="D3" s="68" t="s">
        <v>165</v>
      </c>
      <c r="E3" s="67" t="s">
        <v>162</v>
      </c>
      <c r="F3" s="69" t="s">
        <v>163</v>
      </c>
      <c r="G3" s="69" t="s">
        <v>164</v>
      </c>
      <c r="H3" s="68" t="s">
        <v>165</v>
      </c>
      <c r="I3" s="67" t="s">
        <v>162</v>
      </c>
      <c r="J3" s="69" t="s">
        <v>163</v>
      </c>
      <c r="K3" s="69" t="s">
        <v>164</v>
      </c>
      <c r="L3" s="68" t="s">
        <v>165</v>
      </c>
    </row>
    <row r="4" spans="1:12" x14ac:dyDescent="0.25">
      <c r="A4" s="1">
        <v>-0.27052603405912107</v>
      </c>
      <c r="B4">
        <v>-0.68879999999999997</v>
      </c>
      <c r="C4">
        <v>0.12186</v>
      </c>
      <c r="D4">
        <v>-1.95E-2</v>
      </c>
      <c r="E4" s="1">
        <v>-0.27052603405912107</v>
      </c>
      <c r="F4">
        <v>-0.68759999999999999</v>
      </c>
      <c r="G4">
        <v>0.12209</v>
      </c>
      <c r="H4">
        <v>-1.9300000000000001E-2</v>
      </c>
      <c r="I4" s="1">
        <v>-0.27052603405912107</v>
      </c>
      <c r="J4">
        <v>-0.80549999999999999</v>
      </c>
      <c r="K4">
        <v>9.6909999999999996E-2</v>
      </c>
      <c r="L4">
        <v>-3.27E-2</v>
      </c>
    </row>
    <row r="5" spans="1:12" x14ac:dyDescent="0.25">
      <c r="A5" s="1">
        <v>-0.26179938779914941</v>
      </c>
      <c r="B5">
        <v>-0.64829999999999999</v>
      </c>
      <c r="C5">
        <v>0.12257999999999999</v>
      </c>
      <c r="D5">
        <v>-1.95E-2</v>
      </c>
      <c r="E5" s="1">
        <v>-0.26179938779914941</v>
      </c>
      <c r="F5">
        <v>-0.64180000000000004</v>
      </c>
      <c r="G5">
        <v>0.12408</v>
      </c>
      <c r="H5">
        <v>-1.8700000000000001E-2</v>
      </c>
      <c r="I5" s="1">
        <v>-0.26179938779914941</v>
      </c>
      <c r="J5">
        <v>-0.92749999999999999</v>
      </c>
      <c r="K5">
        <v>6.4460000000000003E-2</v>
      </c>
      <c r="L5">
        <v>-5.3199999999999997E-2</v>
      </c>
    </row>
    <row r="6" spans="1:12" x14ac:dyDescent="0.25">
      <c r="A6" s="1">
        <v>-0.2530727415391778</v>
      </c>
      <c r="B6">
        <v>-0.61950000000000005</v>
      </c>
      <c r="C6">
        <v>0.12049</v>
      </c>
      <c r="D6">
        <v>-2.0799999999999999E-2</v>
      </c>
      <c r="E6" s="1">
        <v>-0.2530727415391778</v>
      </c>
      <c r="F6">
        <v>-0.61329999999999996</v>
      </c>
      <c r="G6">
        <v>0.12193</v>
      </c>
      <c r="H6">
        <v>-2.0199999999999999E-2</v>
      </c>
      <c r="I6" s="1">
        <v>-0.2530727415391778</v>
      </c>
      <c r="J6">
        <v>-0.99839999999999995</v>
      </c>
      <c r="K6">
        <v>4.2520000000000002E-2</v>
      </c>
      <c r="L6">
        <v>-7.1900000000000006E-2</v>
      </c>
    </row>
    <row r="7" spans="1:12" x14ac:dyDescent="0.25">
      <c r="A7" s="1">
        <v>-0.24434609527920614</v>
      </c>
      <c r="B7">
        <v>-0.59660000000000002</v>
      </c>
      <c r="C7">
        <v>0.11745</v>
      </c>
      <c r="D7">
        <v>-2.2599999999999999E-2</v>
      </c>
      <c r="E7" s="1">
        <v>-0.24434609527920614</v>
      </c>
      <c r="F7">
        <v>-0.59260000000000002</v>
      </c>
      <c r="G7">
        <v>0.11898</v>
      </c>
      <c r="H7">
        <v>-2.1399999999999999E-2</v>
      </c>
      <c r="I7" s="1">
        <v>-0.24434609527920614</v>
      </c>
      <c r="J7">
        <v>-1.0147999999999999</v>
      </c>
      <c r="K7">
        <v>3.4040000000000001E-2</v>
      </c>
      <c r="L7">
        <v>-7.8E-2</v>
      </c>
    </row>
    <row r="8" spans="1:12" x14ac:dyDescent="0.25">
      <c r="A8" s="1">
        <v>-0.23561944901923448</v>
      </c>
      <c r="B8">
        <v>-0.57579999999999998</v>
      </c>
      <c r="C8">
        <v>0.11511</v>
      </c>
      <c r="D8">
        <v>-2.3099999999999999E-2</v>
      </c>
      <c r="E8" s="1">
        <v>-0.23561944901923448</v>
      </c>
      <c r="F8">
        <v>-0.56940000000000002</v>
      </c>
      <c r="G8">
        <v>0.11667</v>
      </c>
      <c r="H8">
        <v>-2.24E-2</v>
      </c>
      <c r="I8" s="1">
        <v>-0.23561944901923448</v>
      </c>
      <c r="J8">
        <v>-1.0213000000000001</v>
      </c>
      <c r="K8">
        <v>2.9499999999999998E-2</v>
      </c>
      <c r="L8">
        <v>-7.7499999999999999E-2</v>
      </c>
    </row>
    <row r="9" spans="1:12" x14ac:dyDescent="0.25">
      <c r="A9" s="1">
        <v>-0.22689280275926285</v>
      </c>
      <c r="B9">
        <v>-0.54630000000000001</v>
      </c>
      <c r="C9">
        <v>0.11364</v>
      </c>
      <c r="D9">
        <v>-2.4199999999999999E-2</v>
      </c>
      <c r="E9" s="1">
        <v>-0.22689280275926285</v>
      </c>
      <c r="F9">
        <v>-0.53959999999999997</v>
      </c>
      <c r="G9">
        <v>0.11531</v>
      </c>
      <c r="H9">
        <v>-2.35E-2</v>
      </c>
      <c r="I9" s="1">
        <v>-0.22689280275926285</v>
      </c>
      <c r="J9">
        <v>-1.0067999999999999</v>
      </c>
      <c r="K9">
        <v>2.6550000000000001E-2</v>
      </c>
      <c r="L9">
        <v>-7.5499999999999998E-2</v>
      </c>
    </row>
    <row r="10" spans="1:12" x14ac:dyDescent="0.25">
      <c r="A10" s="1">
        <v>-0.21816615649929119</v>
      </c>
      <c r="B10">
        <v>-0.98509999999999998</v>
      </c>
      <c r="C10">
        <v>2.3060000000000001E-2</v>
      </c>
      <c r="D10">
        <v>-7.3999999999999996E-2</v>
      </c>
      <c r="E10" s="1">
        <v>-0.21816615649929119</v>
      </c>
      <c r="F10">
        <v>-0.98819999999999997</v>
      </c>
      <c r="G10">
        <v>2.2669999999999999E-2</v>
      </c>
      <c r="H10">
        <v>-7.3800000000000004E-2</v>
      </c>
      <c r="I10" s="1">
        <v>-0.21816615649929119</v>
      </c>
      <c r="J10">
        <v>-0.97799999999999998</v>
      </c>
      <c r="K10">
        <v>2.4E-2</v>
      </c>
      <c r="L10">
        <v>-7.4300000000000005E-2</v>
      </c>
    </row>
    <row r="11" spans="1:12" x14ac:dyDescent="0.25">
      <c r="A11" s="1">
        <v>-0.20943951023931953</v>
      </c>
      <c r="B11">
        <v>-0.94750000000000001</v>
      </c>
      <c r="C11">
        <v>2.102E-2</v>
      </c>
      <c r="D11">
        <v>-7.3099999999999998E-2</v>
      </c>
      <c r="E11" s="1">
        <v>-0.20943951023931953</v>
      </c>
      <c r="F11">
        <v>-0.94989999999999997</v>
      </c>
      <c r="G11">
        <v>2.0670000000000001E-2</v>
      </c>
      <c r="H11">
        <v>-7.2999999999999995E-2</v>
      </c>
      <c r="I11" s="1">
        <v>-0.20943951023931953</v>
      </c>
      <c r="J11">
        <v>-0.94179999999999997</v>
      </c>
      <c r="K11">
        <v>2.1839999999999998E-2</v>
      </c>
      <c r="L11">
        <v>-7.3400000000000007E-2</v>
      </c>
    </row>
    <row r="12" spans="1:12" x14ac:dyDescent="0.25">
      <c r="A12" s="1">
        <v>-0.20071286397934787</v>
      </c>
      <c r="B12">
        <v>-0.90549999999999997</v>
      </c>
      <c r="C12">
        <v>1.9230000000000001E-2</v>
      </c>
      <c r="D12">
        <v>-7.2499999999999995E-2</v>
      </c>
      <c r="E12" s="1">
        <v>-0.20071286397934787</v>
      </c>
      <c r="F12">
        <v>-0.90749999999999997</v>
      </c>
      <c r="G12">
        <v>1.8919999999999999E-2</v>
      </c>
      <c r="H12">
        <v>-7.2400000000000006E-2</v>
      </c>
      <c r="I12" s="1">
        <v>-0.20071286397934787</v>
      </c>
      <c r="J12">
        <v>-0.90100000000000002</v>
      </c>
      <c r="K12">
        <v>1.9949999999999999E-2</v>
      </c>
      <c r="L12">
        <v>-7.2800000000000004E-2</v>
      </c>
    </row>
    <row r="13" spans="1:12" x14ac:dyDescent="0.25">
      <c r="A13" s="1">
        <v>-0.19198621771937624</v>
      </c>
      <c r="B13">
        <v>-0.86029999999999995</v>
      </c>
      <c r="C13">
        <v>1.7670000000000002E-2</v>
      </c>
      <c r="D13">
        <v>-7.1999999999999995E-2</v>
      </c>
      <c r="E13" s="1">
        <v>-0.19198621771937624</v>
      </c>
      <c r="F13">
        <v>-0.8619</v>
      </c>
      <c r="G13">
        <v>1.7399999999999999E-2</v>
      </c>
      <c r="H13">
        <v>-7.1900000000000006E-2</v>
      </c>
      <c r="I13" s="1">
        <v>-0.19198621771937624</v>
      </c>
      <c r="J13">
        <v>-0.86119999999999997</v>
      </c>
      <c r="K13">
        <v>1.7510000000000001E-2</v>
      </c>
      <c r="L13">
        <v>-7.1999999999999995E-2</v>
      </c>
    </row>
    <row r="14" spans="1:12" x14ac:dyDescent="0.25">
      <c r="A14" s="1">
        <v>-0.18325957145940461</v>
      </c>
      <c r="B14">
        <v>-0.8145</v>
      </c>
      <c r="C14">
        <v>1.5990000000000001E-2</v>
      </c>
      <c r="D14">
        <v>-7.1599999999999997E-2</v>
      </c>
      <c r="E14" s="1">
        <v>-0.18325957145940461</v>
      </c>
      <c r="F14">
        <v>-0.81389999999999996</v>
      </c>
      <c r="G14">
        <v>1.609E-2</v>
      </c>
      <c r="H14">
        <v>-7.1599999999999997E-2</v>
      </c>
      <c r="I14" s="1">
        <v>-0.18325957145940461</v>
      </c>
      <c r="J14">
        <v>-0.81630000000000003</v>
      </c>
      <c r="K14">
        <v>1.5650000000000001E-2</v>
      </c>
      <c r="L14">
        <v>-7.1499999999999994E-2</v>
      </c>
    </row>
    <row r="15" spans="1:12" x14ac:dyDescent="0.25">
      <c r="A15" s="1">
        <v>-0.17453292519943295</v>
      </c>
      <c r="B15">
        <v>-0.76780000000000004</v>
      </c>
      <c r="C15">
        <v>1.417E-2</v>
      </c>
      <c r="D15">
        <v>-7.1199999999999999E-2</v>
      </c>
      <c r="E15" s="1">
        <v>-0.17453292519943295</v>
      </c>
      <c r="F15">
        <v>-0.76749999999999996</v>
      </c>
      <c r="G15">
        <v>1.422E-2</v>
      </c>
      <c r="H15">
        <v>-7.1199999999999999E-2</v>
      </c>
      <c r="I15" s="1">
        <v>-0.17453292519943295</v>
      </c>
      <c r="J15">
        <v>-0.76780000000000004</v>
      </c>
      <c r="K15">
        <v>1.418E-2</v>
      </c>
      <c r="L15">
        <v>-7.1199999999999999E-2</v>
      </c>
    </row>
    <row r="16" spans="1:12" x14ac:dyDescent="0.25">
      <c r="A16" s="1">
        <v>-0.16580627893946129</v>
      </c>
      <c r="B16">
        <v>-0.71679999999999999</v>
      </c>
      <c r="C16">
        <v>1.304E-2</v>
      </c>
      <c r="D16">
        <v>-7.1099999999999997E-2</v>
      </c>
      <c r="E16" s="1">
        <v>-0.16580627893946129</v>
      </c>
      <c r="F16">
        <v>-0.71699999999999997</v>
      </c>
      <c r="G16">
        <v>1.3010000000000001E-2</v>
      </c>
      <c r="H16">
        <v>-7.1099999999999997E-2</v>
      </c>
      <c r="I16" s="1">
        <v>-0.16580627893946129</v>
      </c>
      <c r="J16">
        <v>-0.71630000000000005</v>
      </c>
      <c r="K16">
        <v>1.3169999999999999E-2</v>
      </c>
      <c r="L16">
        <v>-7.1199999999999999E-2</v>
      </c>
    </row>
    <row r="17" spans="1:12" x14ac:dyDescent="0.25">
      <c r="A17" s="1">
        <v>-0.15707963267948966</v>
      </c>
      <c r="B17">
        <v>-0.66359999999999997</v>
      </c>
      <c r="C17">
        <v>1.2160000000000001E-2</v>
      </c>
      <c r="D17">
        <v>-7.1199999999999999E-2</v>
      </c>
      <c r="E17" s="1">
        <v>-0.15707963267948966</v>
      </c>
      <c r="F17">
        <v>-0.66379999999999995</v>
      </c>
      <c r="G17">
        <v>1.209E-2</v>
      </c>
      <c r="H17">
        <v>-7.1199999999999999E-2</v>
      </c>
      <c r="I17" s="1">
        <v>-0.15707963267948966</v>
      </c>
      <c r="J17">
        <v>-0.66300000000000003</v>
      </c>
      <c r="K17">
        <v>1.2330000000000001E-2</v>
      </c>
      <c r="L17">
        <v>-7.1300000000000002E-2</v>
      </c>
    </row>
    <row r="18" spans="1:12" x14ac:dyDescent="0.25">
      <c r="A18" s="1">
        <v>-0.14835298641951802</v>
      </c>
      <c r="B18">
        <v>-0.60919999999999996</v>
      </c>
      <c r="C18">
        <v>1.1480000000000001E-2</v>
      </c>
      <c r="D18">
        <v>-7.1400000000000005E-2</v>
      </c>
      <c r="E18" s="1">
        <v>-0.14835298641951802</v>
      </c>
      <c r="F18">
        <v>-0.60940000000000005</v>
      </c>
      <c r="G18">
        <v>1.141E-2</v>
      </c>
      <c r="H18">
        <v>-7.1400000000000005E-2</v>
      </c>
      <c r="I18" s="1">
        <v>-0.14835298641951802</v>
      </c>
      <c r="J18">
        <v>-0.60870000000000002</v>
      </c>
      <c r="K18">
        <v>1.163E-2</v>
      </c>
      <c r="L18">
        <v>-7.1499999999999994E-2</v>
      </c>
    </row>
    <row r="19" spans="1:12" x14ac:dyDescent="0.25">
      <c r="A19" s="1">
        <v>-0.13962634015954636</v>
      </c>
      <c r="B19">
        <v>-0.55420000000000003</v>
      </c>
      <c r="C19">
        <v>1.091E-2</v>
      </c>
      <c r="D19">
        <v>-7.17E-2</v>
      </c>
      <c r="E19" s="1">
        <v>-0.13962634015954636</v>
      </c>
      <c r="F19">
        <v>-0.55430000000000001</v>
      </c>
      <c r="G19">
        <v>1.0840000000000001E-2</v>
      </c>
      <c r="H19">
        <v>-7.17E-2</v>
      </c>
      <c r="I19" s="1">
        <v>-0.13962634015954636</v>
      </c>
      <c r="J19">
        <v>-0.55379999999999996</v>
      </c>
      <c r="K19">
        <v>1.103E-2</v>
      </c>
      <c r="L19">
        <v>-7.17E-2</v>
      </c>
    </row>
    <row r="20" spans="1:12" x14ac:dyDescent="0.25">
      <c r="A20" s="1">
        <v>-0.1308996938995747</v>
      </c>
      <c r="B20">
        <v>-0.49819999999999998</v>
      </c>
      <c r="C20">
        <v>1.038E-2</v>
      </c>
      <c r="D20">
        <v>-7.1999999999999995E-2</v>
      </c>
      <c r="E20" s="1">
        <v>-0.1308996938995747</v>
      </c>
      <c r="F20">
        <v>-0.49830000000000002</v>
      </c>
      <c r="G20">
        <v>1.0319999999999999E-2</v>
      </c>
      <c r="H20">
        <v>-7.1999999999999995E-2</v>
      </c>
      <c r="I20" s="1">
        <v>-0.1308996938995747</v>
      </c>
      <c r="J20">
        <v>-0.49790000000000001</v>
      </c>
      <c r="K20">
        <v>1.052E-2</v>
      </c>
      <c r="L20">
        <v>-7.1999999999999995E-2</v>
      </c>
    </row>
    <row r="21" spans="1:12" x14ac:dyDescent="0.25">
      <c r="A21" s="1">
        <v>-0.12217304763960307</v>
      </c>
      <c r="B21">
        <v>-0.442</v>
      </c>
      <c r="C21">
        <v>9.8300000000000002E-3</v>
      </c>
      <c r="D21">
        <v>-7.2400000000000006E-2</v>
      </c>
      <c r="E21" s="1">
        <v>-0.12217304763960307</v>
      </c>
      <c r="F21">
        <v>-0.442</v>
      </c>
      <c r="G21">
        <v>9.8200000000000006E-3</v>
      </c>
      <c r="H21">
        <v>-7.2400000000000006E-2</v>
      </c>
      <c r="I21" s="1">
        <v>-0.12217304763960307</v>
      </c>
      <c r="J21">
        <v>-0.442</v>
      </c>
      <c r="K21">
        <v>9.8899999999999995E-3</v>
      </c>
      <c r="L21">
        <v>-7.2400000000000006E-2</v>
      </c>
    </row>
    <row r="22" spans="1:12" x14ac:dyDescent="0.25">
      <c r="A22" s="1">
        <v>-0.11344640137963143</v>
      </c>
      <c r="B22">
        <v>-0.3856</v>
      </c>
      <c r="C22">
        <v>9.3200000000000002E-3</v>
      </c>
      <c r="D22">
        <v>-7.2800000000000004E-2</v>
      </c>
      <c r="E22" s="1">
        <v>-0.11344640137963143</v>
      </c>
      <c r="F22">
        <v>-0.38569999999999999</v>
      </c>
      <c r="G22">
        <v>9.2800000000000001E-3</v>
      </c>
      <c r="H22">
        <v>-7.2800000000000004E-2</v>
      </c>
      <c r="I22" s="1">
        <v>-0.11344640137963143</v>
      </c>
      <c r="J22">
        <v>-0.38550000000000001</v>
      </c>
      <c r="K22">
        <v>9.4000000000000004E-3</v>
      </c>
      <c r="L22">
        <v>-7.2800000000000004E-2</v>
      </c>
    </row>
    <row r="23" spans="1:12" x14ac:dyDescent="0.25">
      <c r="A23" s="1">
        <v>-0.10471975511965977</v>
      </c>
      <c r="B23">
        <v>-0.32850000000000001</v>
      </c>
      <c r="C23">
        <v>8.8999999999999999E-3</v>
      </c>
      <c r="D23">
        <v>-7.3300000000000004E-2</v>
      </c>
      <c r="E23" s="1">
        <v>-0.10471975511965977</v>
      </c>
      <c r="F23">
        <v>-0.32850000000000001</v>
      </c>
      <c r="G23">
        <v>8.8699999999999994E-3</v>
      </c>
      <c r="H23">
        <v>-7.3300000000000004E-2</v>
      </c>
      <c r="I23" s="1">
        <v>-0.10471975511965977</v>
      </c>
      <c r="J23">
        <v>-0.3286</v>
      </c>
      <c r="K23">
        <v>8.9800000000000001E-3</v>
      </c>
      <c r="L23">
        <v>-7.3300000000000004E-2</v>
      </c>
    </row>
    <row r="24" spans="1:12" x14ac:dyDescent="0.25">
      <c r="A24" s="1">
        <v>-9.599310885968812E-2</v>
      </c>
      <c r="B24">
        <v>-0.27100000000000002</v>
      </c>
      <c r="C24">
        <v>8.5100000000000002E-3</v>
      </c>
      <c r="D24">
        <v>-7.3800000000000004E-2</v>
      </c>
      <c r="E24" s="1">
        <v>-9.599310885968812E-2</v>
      </c>
      <c r="F24">
        <v>-0.27100000000000002</v>
      </c>
      <c r="G24">
        <v>8.4799999999999997E-3</v>
      </c>
      <c r="H24">
        <v>-7.3800000000000004E-2</v>
      </c>
      <c r="I24" s="1">
        <v>-9.599310885968812E-2</v>
      </c>
      <c r="J24">
        <v>-0.27100000000000002</v>
      </c>
      <c r="K24">
        <v>8.5800000000000008E-3</v>
      </c>
      <c r="L24">
        <v>-7.3800000000000004E-2</v>
      </c>
    </row>
    <row r="25" spans="1:12" x14ac:dyDescent="0.25">
      <c r="A25" s="1">
        <v>-8.7266462599716474E-2</v>
      </c>
      <c r="B25">
        <v>-0.21329999999999999</v>
      </c>
      <c r="C25">
        <v>8.1700000000000002E-3</v>
      </c>
      <c r="D25">
        <v>-7.4399999999999994E-2</v>
      </c>
      <c r="E25" s="1">
        <v>-8.7266462599716474E-2</v>
      </c>
      <c r="F25">
        <v>-0.21329999999999999</v>
      </c>
      <c r="G25">
        <v>8.1399999999999997E-3</v>
      </c>
      <c r="H25">
        <v>-7.4399999999999994E-2</v>
      </c>
      <c r="I25" s="1">
        <v>-8.7266462599716474E-2</v>
      </c>
      <c r="J25">
        <v>-0.21329999999999999</v>
      </c>
      <c r="K25">
        <v>8.2299999999999995E-3</v>
      </c>
      <c r="L25">
        <v>-7.4399999999999994E-2</v>
      </c>
    </row>
    <row r="26" spans="1:12" x14ac:dyDescent="0.25">
      <c r="A26" s="1">
        <v>-7.8539816339744828E-2</v>
      </c>
      <c r="B26">
        <v>-0.15540000000000001</v>
      </c>
      <c r="C26">
        <v>7.9100000000000004E-3</v>
      </c>
      <c r="D26">
        <v>-7.4999999999999997E-2</v>
      </c>
      <c r="E26" s="1">
        <v>-7.8539816339744828E-2</v>
      </c>
      <c r="F26">
        <v>-0.15540000000000001</v>
      </c>
      <c r="G26">
        <v>7.8899999999999994E-3</v>
      </c>
      <c r="H26">
        <v>-7.4999999999999997E-2</v>
      </c>
      <c r="I26" s="1">
        <v>-7.8539816339744828E-2</v>
      </c>
      <c r="J26">
        <v>-0.15540000000000001</v>
      </c>
      <c r="K26">
        <v>7.9600000000000001E-3</v>
      </c>
      <c r="L26">
        <v>-7.4999999999999997E-2</v>
      </c>
    </row>
    <row r="27" spans="1:12" x14ac:dyDescent="0.25">
      <c r="A27" s="1">
        <v>-6.9813170079773182E-2</v>
      </c>
      <c r="B27">
        <v>-9.7199999999999995E-2</v>
      </c>
      <c r="C27">
        <v>7.6499999999999997E-3</v>
      </c>
      <c r="D27">
        <v>-7.5700000000000003E-2</v>
      </c>
      <c r="E27" s="1">
        <v>-6.9813170079773182E-2</v>
      </c>
      <c r="F27">
        <v>-9.7100000000000006E-2</v>
      </c>
      <c r="G27">
        <v>7.62E-3</v>
      </c>
      <c r="H27">
        <v>-7.5700000000000003E-2</v>
      </c>
      <c r="I27" s="1">
        <v>-6.9813170079773182E-2</v>
      </c>
      <c r="J27">
        <v>-9.7299999999999998E-2</v>
      </c>
      <c r="K27">
        <v>7.7200000000000003E-3</v>
      </c>
      <c r="L27">
        <v>-7.5700000000000003E-2</v>
      </c>
    </row>
    <row r="28" spans="1:12" x14ac:dyDescent="0.25">
      <c r="A28" s="1">
        <v>-6.1086523819801536E-2</v>
      </c>
      <c r="B28">
        <v>-3.8600000000000002E-2</v>
      </c>
      <c r="C28">
        <v>7.4099999999999999E-3</v>
      </c>
      <c r="D28">
        <v>-7.6399999999999996E-2</v>
      </c>
      <c r="E28" s="1">
        <v>-6.1086523819801536E-2</v>
      </c>
      <c r="F28">
        <v>-3.8600000000000002E-2</v>
      </c>
      <c r="G28">
        <v>7.3800000000000003E-3</v>
      </c>
      <c r="H28">
        <v>-7.6399999999999996E-2</v>
      </c>
      <c r="I28" s="1">
        <v>-6.1086523819801536E-2</v>
      </c>
      <c r="J28">
        <v>-3.8699999999999998E-2</v>
      </c>
      <c r="K28">
        <v>7.4799999999999997E-3</v>
      </c>
      <c r="L28">
        <v>-7.6399999999999996E-2</v>
      </c>
    </row>
    <row r="29" spans="1:12" x14ac:dyDescent="0.25">
      <c r="A29" s="1">
        <v>-5.2359877559829883E-2</v>
      </c>
      <c r="B29">
        <v>0.02</v>
      </c>
      <c r="C29">
        <v>7.2199999999999999E-3</v>
      </c>
      <c r="D29">
        <v>-7.7100000000000002E-2</v>
      </c>
      <c r="E29" s="1">
        <v>-5.2359877559829883E-2</v>
      </c>
      <c r="F29">
        <v>2.01E-2</v>
      </c>
      <c r="G29">
        <v>7.1900000000000002E-3</v>
      </c>
      <c r="H29">
        <v>-7.7100000000000002E-2</v>
      </c>
      <c r="I29" s="1">
        <v>-5.2359877559829883E-2</v>
      </c>
      <c r="J29">
        <v>1.9900000000000001E-2</v>
      </c>
      <c r="K29">
        <v>7.2700000000000004E-3</v>
      </c>
      <c r="L29">
        <v>-7.7100000000000002E-2</v>
      </c>
    </row>
    <row r="30" spans="1:12" x14ac:dyDescent="0.25">
      <c r="A30" s="1">
        <v>-4.3633231299858237E-2</v>
      </c>
      <c r="B30">
        <v>7.8600000000000003E-2</v>
      </c>
      <c r="C30">
        <v>7.0200000000000002E-3</v>
      </c>
      <c r="D30">
        <v>-7.7799999999999994E-2</v>
      </c>
      <c r="E30" s="1">
        <v>-4.3633231299858237E-2</v>
      </c>
      <c r="F30">
        <v>7.8700000000000006E-2</v>
      </c>
      <c r="G30">
        <v>6.9899999999999997E-3</v>
      </c>
      <c r="H30">
        <v>-7.7799999999999994E-2</v>
      </c>
      <c r="I30" s="1">
        <v>-4.3633231299858237E-2</v>
      </c>
      <c r="J30">
        <v>7.8600000000000003E-2</v>
      </c>
      <c r="K30">
        <v>7.0699999999999999E-3</v>
      </c>
      <c r="L30">
        <v>-7.7799999999999994E-2</v>
      </c>
    </row>
    <row r="31" spans="1:12" x14ac:dyDescent="0.25">
      <c r="A31" s="1">
        <v>-3.4906585039886591E-2</v>
      </c>
      <c r="B31">
        <v>0.13730000000000001</v>
      </c>
      <c r="C31">
        <v>6.79E-3</v>
      </c>
      <c r="D31">
        <v>-7.8600000000000003E-2</v>
      </c>
      <c r="E31" s="1">
        <v>-3.4906585039886591E-2</v>
      </c>
      <c r="F31">
        <v>0.13739999999999999</v>
      </c>
      <c r="G31">
        <v>6.77E-3</v>
      </c>
      <c r="H31">
        <v>-7.8700000000000006E-2</v>
      </c>
      <c r="I31" s="1">
        <v>-3.4906585039886591E-2</v>
      </c>
      <c r="J31">
        <v>0.1371</v>
      </c>
      <c r="K31">
        <v>6.8500000000000002E-3</v>
      </c>
      <c r="L31">
        <v>-7.8600000000000003E-2</v>
      </c>
    </row>
    <row r="32" spans="1:12" x14ac:dyDescent="0.25">
      <c r="A32" s="1">
        <v>-2.6179938779914941E-2</v>
      </c>
      <c r="B32">
        <v>0.19650000000000001</v>
      </c>
      <c r="C32">
        <v>6.3699999999999998E-3</v>
      </c>
      <c r="D32">
        <v>-7.9699999999999993E-2</v>
      </c>
      <c r="E32" s="1">
        <v>-2.6179938779914941E-2</v>
      </c>
      <c r="F32">
        <v>0.1966</v>
      </c>
      <c r="G32">
        <v>6.3499999999999997E-3</v>
      </c>
      <c r="H32">
        <v>-7.9699999999999993E-2</v>
      </c>
      <c r="I32" s="1">
        <v>-2.6179938779914941E-2</v>
      </c>
      <c r="J32">
        <v>0.1963</v>
      </c>
      <c r="K32">
        <v>6.4000000000000003E-3</v>
      </c>
      <c r="L32">
        <v>-7.9699999999999993E-2</v>
      </c>
    </row>
    <row r="33" spans="1:12" x14ac:dyDescent="0.25">
      <c r="A33" s="1">
        <v>-1.7453292519943295E-2</v>
      </c>
      <c r="B33">
        <v>0.25609999999999999</v>
      </c>
      <c r="C33">
        <v>5.7000000000000002E-3</v>
      </c>
      <c r="D33">
        <v>-8.1100000000000005E-2</v>
      </c>
      <c r="E33" s="1">
        <v>-1.7453292519943295E-2</v>
      </c>
      <c r="F33">
        <v>0.25619999999999998</v>
      </c>
      <c r="G33">
        <v>5.6800000000000002E-3</v>
      </c>
      <c r="H33">
        <v>-8.1100000000000005E-2</v>
      </c>
      <c r="I33" s="1">
        <v>-1.7453292519943295E-2</v>
      </c>
      <c r="J33">
        <v>0.25590000000000002</v>
      </c>
      <c r="K33">
        <v>5.7200000000000003E-3</v>
      </c>
      <c r="L33">
        <v>-8.1100000000000005E-2</v>
      </c>
    </row>
    <row r="34" spans="1:12" x14ac:dyDescent="0.25">
      <c r="A34" s="1">
        <v>-8.7266462599716477E-3</v>
      </c>
      <c r="B34">
        <v>0.31559999999999999</v>
      </c>
      <c r="C34">
        <v>5.28E-3</v>
      </c>
      <c r="D34">
        <v>-8.2199999999999995E-2</v>
      </c>
      <c r="E34" s="1">
        <v>-8.7266462599716477E-3</v>
      </c>
      <c r="F34">
        <v>0.31569999999999998</v>
      </c>
      <c r="G34">
        <v>5.2700000000000004E-3</v>
      </c>
      <c r="H34">
        <v>-8.2199999999999995E-2</v>
      </c>
      <c r="I34" s="1">
        <v>-8.7266462599716477E-3</v>
      </c>
      <c r="J34">
        <v>0.31540000000000001</v>
      </c>
      <c r="K34">
        <v>5.3200000000000001E-3</v>
      </c>
      <c r="L34">
        <v>-8.2199999999999995E-2</v>
      </c>
    </row>
    <row r="35" spans="1:12" x14ac:dyDescent="0.25">
      <c r="A35" s="1">
        <v>0</v>
      </c>
      <c r="B35">
        <v>0.37469999999999998</v>
      </c>
      <c r="C35">
        <v>5.1999999999999998E-3</v>
      </c>
      <c r="D35">
        <v>-8.3000000000000004E-2</v>
      </c>
      <c r="E35" s="1">
        <v>0</v>
      </c>
      <c r="F35">
        <v>0.37490000000000001</v>
      </c>
      <c r="G35">
        <v>5.1700000000000001E-3</v>
      </c>
      <c r="H35">
        <v>-8.3099999999999993E-2</v>
      </c>
      <c r="I35" s="1">
        <v>0</v>
      </c>
      <c r="J35">
        <v>0.37459999999999999</v>
      </c>
      <c r="K35">
        <v>5.2300000000000003E-3</v>
      </c>
      <c r="L35">
        <v>-8.3000000000000004E-2</v>
      </c>
    </row>
    <row r="36" spans="1:12" x14ac:dyDescent="0.25">
      <c r="A36" s="1">
        <v>8.7266462599716477E-3</v>
      </c>
      <c r="B36">
        <v>0.43419999999999997</v>
      </c>
      <c r="C36">
        <v>5.11E-3</v>
      </c>
      <c r="D36">
        <v>-8.3900000000000002E-2</v>
      </c>
      <c r="E36" s="1">
        <v>8.7266462599716477E-3</v>
      </c>
      <c r="F36">
        <v>0.43430000000000002</v>
      </c>
      <c r="G36">
        <v>5.0800000000000003E-3</v>
      </c>
      <c r="H36">
        <v>-8.3900000000000002E-2</v>
      </c>
      <c r="I36" s="1">
        <v>8.7266462599716477E-3</v>
      </c>
      <c r="J36">
        <v>0.43390000000000001</v>
      </c>
      <c r="K36">
        <v>5.1599999999999997E-3</v>
      </c>
      <c r="L36">
        <v>-8.3799999999999999E-2</v>
      </c>
    </row>
    <row r="37" spans="1:12" x14ac:dyDescent="0.25">
      <c r="A37" s="1">
        <v>1.7453292519943295E-2</v>
      </c>
      <c r="B37">
        <v>0.49349999999999999</v>
      </c>
      <c r="C37">
        <v>5.0200000000000002E-3</v>
      </c>
      <c r="D37">
        <v>-8.4599999999999995E-2</v>
      </c>
      <c r="E37" s="1">
        <v>1.7453292519943295E-2</v>
      </c>
      <c r="F37">
        <v>0.49359999999999998</v>
      </c>
      <c r="G37">
        <v>5.0000000000000001E-3</v>
      </c>
      <c r="H37">
        <v>-8.4699999999999998E-2</v>
      </c>
      <c r="I37" s="1">
        <v>1.7453292519943295E-2</v>
      </c>
      <c r="J37">
        <v>0.49320000000000003</v>
      </c>
      <c r="K37">
        <v>5.0800000000000003E-3</v>
      </c>
      <c r="L37">
        <v>-8.4599999999999995E-2</v>
      </c>
    </row>
    <row r="38" spans="1:12" x14ac:dyDescent="0.25">
      <c r="A38" s="1">
        <v>2.6179938779914941E-2</v>
      </c>
      <c r="B38">
        <v>0.55220000000000002</v>
      </c>
      <c r="C38">
        <v>5.0000000000000001E-3</v>
      </c>
      <c r="D38">
        <v>-8.5300000000000001E-2</v>
      </c>
      <c r="E38" s="1">
        <v>2.6179938779914941E-2</v>
      </c>
      <c r="F38">
        <v>0.5524</v>
      </c>
      <c r="G38">
        <v>4.9699999999999996E-3</v>
      </c>
      <c r="H38">
        <v>-8.5300000000000001E-2</v>
      </c>
      <c r="I38" s="1">
        <v>2.6179938779914941E-2</v>
      </c>
      <c r="J38">
        <v>0.55189999999999995</v>
      </c>
      <c r="K38">
        <v>5.0400000000000002E-3</v>
      </c>
      <c r="L38">
        <v>-8.5300000000000001E-2</v>
      </c>
    </row>
    <row r="39" spans="1:12" x14ac:dyDescent="0.25">
      <c r="A39" s="1">
        <v>3.4906585039886591E-2</v>
      </c>
      <c r="B39">
        <v>0.61099999999999999</v>
      </c>
      <c r="C39">
        <v>4.8900000000000002E-3</v>
      </c>
      <c r="D39">
        <v>-8.5900000000000004E-2</v>
      </c>
      <c r="E39" s="1">
        <v>3.4906585039886591E-2</v>
      </c>
      <c r="F39">
        <v>0.61109999999999998</v>
      </c>
      <c r="G39">
        <v>4.8700000000000002E-3</v>
      </c>
      <c r="H39">
        <v>-8.5999999999999993E-2</v>
      </c>
      <c r="I39" s="1">
        <v>3.4906585039886591E-2</v>
      </c>
      <c r="J39">
        <v>0.61060000000000003</v>
      </c>
      <c r="K39">
        <v>4.9399999999999999E-3</v>
      </c>
      <c r="L39">
        <v>-8.5900000000000004E-2</v>
      </c>
    </row>
    <row r="40" spans="1:12" x14ac:dyDescent="0.25">
      <c r="A40" s="1">
        <v>4.3633231299858237E-2</v>
      </c>
      <c r="B40">
        <v>0.66890000000000005</v>
      </c>
      <c r="C40">
        <v>4.9199999999999999E-3</v>
      </c>
      <c r="D40">
        <v>-8.6400000000000005E-2</v>
      </c>
      <c r="E40" s="1">
        <v>4.3633231299858237E-2</v>
      </c>
      <c r="F40">
        <v>0.66900000000000004</v>
      </c>
      <c r="G40">
        <v>4.8999999999999998E-3</v>
      </c>
      <c r="H40">
        <v>-8.6400000000000005E-2</v>
      </c>
      <c r="I40" s="1">
        <v>4.3633231299858237E-2</v>
      </c>
      <c r="J40">
        <v>0.66859999999999997</v>
      </c>
      <c r="K40">
        <v>4.9500000000000004E-3</v>
      </c>
      <c r="L40">
        <v>-8.6300000000000002E-2</v>
      </c>
    </row>
    <row r="41" spans="1:12" x14ac:dyDescent="0.25">
      <c r="A41" s="1">
        <v>5.2359877559829883E-2</v>
      </c>
      <c r="B41">
        <v>0.72629999999999995</v>
      </c>
      <c r="C41">
        <v>5.0000000000000001E-3</v>
      </c>
      <c r="D41">
        <v>-8.6800000000000002E-2</v>
      </c>
      <c r="E41" s="1">
        <v>5.2359877559829883E-2</v>
      </c>
      <c r="F41">
        <v>0.72650000000000003</v>
      </c>
      <c r="G41">
        <v>4.9899999999999996E-3</v>
      </c>
      <c r="H41">
        <v>-8.6800000000000002E-2</v>
      </c>
      <c r="I41" s="1">
        <v>5.2359877559829883E-2</v>
      </c>
      <c r="J41">
        <v>0.7258</v>
      </c>
      <c r="K41">
        <v>5.0299999999999997E-3</v>
      </c>
      <c r="L41">
        <v>-8.6699999999999999E-2</v>
      </c>
    </row>
    <row r="42" spans="1:12" x14ac:dyDescent="0.25">
      <c r="A42" s="1">
        <v>6.1086523819801536E-2</v>
      </c>
      <c r="B42">
        <v>0.78180000000000005</v>
      </c>
      <c r="C42">
        <v>5.2399999999999999E-3</v>
      </c>
      <c r="D42">
        <v>-8.6900000000000005E-2</v>
      </c>
      <c r="E42" s="1">
        <v>6.1086523819801536E-2</v>
      </c>
      <c r="F42">
        <v>0.78190000000000004</v>
      </c>
      <c r="G42">
        <v>5.2500000000000003E-3</v>
      </c>
      <c r="H42">
        <v>-8.6900000000000005E-2</v>
      </c>
      <c r="I42" s="1">
        <v>6.1086523819801536E-2</v>
      </c>
      <c r="J42">
        <v>0.78149999999999997</v>
      </c>
      <c r="K42">
        <v>5.2599999999999999E-3</v>
      </c>
      <c r="L42">
        <v>-8.6800000000000002E-2</v>
      </c>
    </row>
    <row r="43" spans="1:12" x14ac:dyDescent="0.25">
      <c r="A43" s="1">
        <v>6.9813170079773182E-2</v>
      </c>
      <c r="B43">
        <v>0.83</v>
      </c>
      <c r="C43">
        <v>6.2300000000000003E-3</v>
      </c>
      <c r="D43">
        <v>-8.5900000000000004E-2</v>
      </c>
      <c r="E43" s="1">
        <v>6.9813170079773182E-2</v>
      </c>
      <c r="F43">
        <v>0.82969999999999999</v>
      </c>
      <c r="G43">
        <v>6.3E-3</v>
      </c>
      <c r="H43">
        <v>-8.5900000000000004E-2</v>
      </c>
      <c r="I43" s="1">
        <v>6.9813170079773182E-2</v>
      </c>
      <c r="J43">
        <v>0.8306</v>
      </c>
      <c r="K43">
        <v>6.1000000000000004E-3</v>
      </c>
      <c r="L43">
        <v>-8.5900000000000004E-2</v>
      </c>
    </row>
    <row r="44" spans="1:12" x14ac:dyDescent="0.25">
      <c r="A44" s="1">
        <v>7.8539816339744828E-2</v>
      </c>
      <c r="B44">
        <v>0.87090000000000001</v>
      </c>
      <c r="C44">
        <v>7.7299999999999999E-3</v>
      </c>
      <c r="D44">
        <v>-8.3799999999999999E-2</v>
      </c>
      <c r="E44" s="1">
        <v>7.8539816339744828E-2</v>
      </c>
      <c r="F44">
        <v>0.87119999999999997</v>
      </c>
      <c r="G44">
        <v>7.77E-3</v>
      </c>
      <c r="H44">
        <v>-8.3900000000000002E-2</v>
      </c>
      <c r="I44" s="1">
        <v>7.8539816339744828E-2</v>
      </c>
      <c r="J44">
        <v>0.87060000000000004</v>
      </c>
      <c r="K44">
        <v>7.6499999999999997E-3</v>
      </c>
      <c r="L44">
        <v>-8.3599999999999994E-2</v>
      </c>
    </row>
    <row r="45" spans="1:12" x14ac:dyDescent="0.25">
      <c r="A45" s="1">
        <v>8.7266462599716474E-2</v>
      </c>
      <c r="B45">
        <v>0.90900000000000003</v>
      </c>
      <c r="C45">
        <v>8.8199999999999997E-3</v>
      </c>
      <c r="D45">
        <v>-8.0699999999999994E-2</v>
      </c>
      <c r="E45" s="1">
        <v>8.7266462599716474E-2</v>
      </c>
      <c r="F45">
        <v>0.90859999999999996</v>
      </c>
      <c r="G45">
        <v>8.8599999999999998E-3</v>
      </c>
      <c r="H45">
        <v>-8.0699999999999994E-2</v>
      </c>
      <c r="I45" s="1">
        <v>8.7266462599716474E-2</v>
      </c>
      <c r="J45">
        <v>0.90949999999999998</v>
      </c>
      <c r="K45">
        <v>8.8000000000000005E-3</v>
      </c>
      <c r="L45">
        <v>-8.0799999999999997E-2</v>
      </c>
    </row>
    <row r="46" spans="1:12" x14ac:dyDescent="0.25">
      <c r="A46" s="1">
        <v>9.599310885968812E-2</v>
      </c>
      <c r="B46">
        <v>0.95940000000000003</v>
      </c>
      <c r="C46">
        <v>9.8399999999999998E-3</v>
      </c>
      <c r="D46">
        <v>-8.0500000000000002E-2</v>
      </c>
      <c r="E46" s="1">
        <v>9.599310885968812E-2</v>
      </c>
      <c r="F46">
        <v>0.95930000000000004</v>
      </c>
      <c r="G46">
        <v>9.8399999999999998E-3</v>
      </c>
      <c r="H46">
        <v>-8.0600000000000005E-2</v>
      </c>
      <c r="I46" s="1">
        <v>9.599310885968812E-2</v>
      </c>
      <c r="J46">
        <v>0.95899999999999996</v>
      </c>
      <c r="K46">
        <v>9.8700000000000003E-3</v>
      </c>
      <c r="L46">
        <v>-8.0500000000000002E-2</v>
      </c>
    </row>
    <row r="47" spans="1:12" x14ac:dyDescent="0.25">
      <c r="A47" s="1">
        <v>0.10471975511965977</v>
      </c>
      <c r="B47">
        <v>1.0091000000000001</v>
      </c>
      <c r="C47">
        <v>1.0749999999999999E-2</v>
      </c>
      <c r="D47">
        <v>-8.0100000000000005E-2</v>
      </c>
      <c r="E47" s="1">
        <v>0.10471975511965977</v>
      </c>
      <c r="F47">
        <v>1.0091000000000001</v>
      </c>
      <c r="G47">
        <v>1.0749999999999999E-2</v>
      </c>
      <c r="H47">
        <v>-8.0100000000000005E-2</v>
      </c>
      <c r="I47" s="1">
        <v>0.10471975511965977</v>
      </c>
      <c r="J47">
        <v>1.0087999999999999</v>
      </c>
      <c r="K47">
        <v>1.077E-2</v>
      </c>
      <c r="L47">
        <v>-8.0100000000000005E-2</v>
      </c>
    </row>
    <row r="48" spans="1:12" x14ac:dyDescent="0.25">
      <c r="A48" s="1">
        <v>0.11344640137963143</v>
      </c>
      <c r="B48">
        <v>1.0576000000000001</v>
      </c>
      <c r="C48">
        <v>1.1679999999999999E-2</v>
      </c>
      <c r="D48">
        <v>-7.9399999999999998E-2</v>
      </c>
      <c r="E48" s="1">
        <v>0.11344640137963143</v>
      </c>
      <c r="F48">
        <v>1.0580000000000001</v>
      </c>
      <c r="G48">
        <v>1.1650000000000001E-2</v>
      </c>
      <c r="H48">
        <v>-7.9500000000000001E-2</v>
      </c>
      <c r="I48" s="1">
        <v>0.11344640137963143</v>
      </c>
      <c r="J48">
        <v>1.0567</v>
      </c>
      <c r="K48">
        <v>1.175E-2</v>
      </c>
      <c r="L48">
        <v>-7.9299999999999995E-2</v>
      </c>
    </row>
    <row r="49" spans="1:12" x14ac:dyDescent="0.25">
      <c r="A49" s="1">
        <v>0.12217304763960307</v>
      </c>
      <c r="B49">
        <v>1.1085</v>
      </c>
      <c r="C49">
        <v>1.23E-2</v>
      </c>
      <c r="D49">
        <v>-7.9100000000000004E-2</v>
      </c>
      <c r="E49" s="1">
        <v>0.12217304763960307</v>
      </c>
      <c r="F49">
        <v>1.109</v>
      </c>
      <c r="G49">
        <v>1.226E-2</v>
      </c>
      <c r="H49">
        <v>-7.9200000000000007E-2</v>
      </c>
      <c r="I49" s="1">
        <v>0.12217304763960307</v>
      </c>
      <c r="J49">
        <v>1.1074999999999999</v>
      </c>
      <c r="K49">
        <v>1.238E-2</v>
      </c>
      <c r="L49">
        <v>-7.8899999999999998E-2</v>
      </c>
    </row>
    <row r="50" spans="1:12" x14ac:dyDescent="0.25">
      <c r="A50" s="1">
        <v>0.1308996938995747</v>
      </c>
      <c r="B50">
        <v>1.1577999999999999</v>
      </c>
      <c r="C50">
        <v>1.298E-2</v>
      </c>
      <c r="D50">
        <v>-7.85E-2</v>
      </c>
      <c r="E50" s="1">
        <v>0.1308996938995747</v>
      </c>
      <c r="F50">
        <v>1.1583000000000001</v>
      </c>
      <c r="G50">
        <v>1.294E-2</v>
      </c>
      <c r="H50">
        <v>-7.8600000000000003E-2</v>
      </c>
      <c r="I50" s="1">
        <v>0.1308996938995747</v>
      </c>
      <c r="J50">
        <v>1.1567000000000001</v>
      </c>
      <c r="K50">
        <v>1.306E-2</v>
      </c>
      <c r="L50">
        <v>-7.8299999999999995E-2</v>
      </c>
    </row>
    <row r="51" spans="1:12" x14ac:dyDescent="0.25">
      <c r="A51" s="1">
        <v>0.13962634015954636</v>
      </c>
      <c r="B51">
        <v>1.2049000000000001</v>
      </c>
      <c r="C51">
        <v>1.376E-2</v>
      </c>
      <c r="D51">
        <v>-7.7600000000000002E-2</v>
      </c>
      <c r="E51" s="1">
        <v>0.13962634015954636</v>
      </c>
      <c r="F51">
        <v>1.2055</v>
      </c>
      <c r="G51">
        <v>1.372E-2</v>
      </c>
      <c r="H51">
        <v>-7.7600000000000002E-2</v>
      </c>
      <c r="I51" s="1">
        <v>0.13962634015954636</v>
      </c>
      <c r="J51">
        <v>1.2037</v>
      </c>
      <c r="K51">
        <v>1.384E-2</v>
      </c>
      <c r="L51">
        <v>-7.7399999999999997E-2</v>
      </c>
    </row>
    <row r="52" spans="1:12" x14ac:dyDescent="0.25">
      <c r="A52" s="1">
        <v>0.14835298641951802</v>
      </c>
      <c r="B52">
        <v>1.2494000000000001</v>
      </c>
      <c r="C52">
        <v>1.465E-2</v>
      </c>
      <c r="D52">
        <v>-7.6200000000000004E-2</v>
      </c>
      <c r="E52" s="1">
        <v>0.14835298641951802</v>
      </c>
      <c r="F52">
        <v>1.2499</v>
      </c>
      <c r="G52">
        <v>1.461E-2</v>
      </c>
      <c r="H52">
        <v>-7.6300000000000007E-2</v>
      </c>
      <c r="I52" s="1">
        <v>0.14835298641951802</v>
      </c>
      <c r="J52">
        <v>1.2482</v>
      </c>
      <c r="K52">
        <v>1.473E-2</v>
      </c>
      <c r="L52">
        <v>-7.6100000000000001E-2</v>
      </c>
    </row>
    <row r="53" spans="1:12" x14ac:dyDescent="0.25">
      <c r="A53" s="1">
        <v>0.15707963267948966</v>
      </c>
      <c r="B53">
        <v>1.29</v>
      </c>
      <c r="C53">
        <v>1.567E-2</v>
      </c>
      <c r="D53">
        <v>-7.4399999999999994E-2</v>
      </c>
      <c r="E53" s="1">
        <v>0.15707963267948966</v>
      </c>
      <c r="F53">
        <v>1.2904</v>
      </c>
      <c r="G53">
        <v>1.5650000000000001E-2</v>
      </c>
      <c r="H53">
        <v>-7.4499999999999997E-2</v>
      </c>
      <c r="I53" s="1">
        <v>0.15707963267948966</v>
      </c>
      <c r="J53">
        <v>1.2887999999999999</v>
      </c>
      <c r="K53">
        <v>1.5730000000000001E-2</v>
      </c>
      <c r="L53">
        <v>-7.4200000000000002E-2</v>
      </c>
    </row>
    <row r="54" spans="1:12" x14ac:dyDescent="0.25">
      <c r="A54" s="1">
        <v>0.16580627893946129</v>
      </c>
      <c r="B54">
        <v>1.3219000000000001</v>
      </c>
      <c r="C54">
        <v>1.6910000000000001E-2</v>
      </c>
      <c r="D54">
        <v>-7.1199999999999999E-2</v>
      </c>
      <c r="E54" s="1">
        <v>0.16580627893946129</v>
      </c>
      <c r="F54">
        <v>1.3221000000000001</v>
      </c>
      <c r="G54">
        <v>1.6910000000000001E-2</v>
      </c>
      <c r="H54">
        <v>-7.1199999999999999E-2</v>
      </c>
      <c r="I54" s="1">
        <v>0.16580627893946129</v>
      </c>
      <c r="J54">
        <v>1.3212999999999999</v>
      </c>
      <c r="K54">
        <v>1.695E-2</v>
      </c>
      <c r="L54">
        <v>-7.1099999999999997E-2</v>
      </c>
    </row>
    <row r="55" spans="1:12" x14ac:dyDescent="0.25">
      <c r="A55" s="1">
        <v>0.17453292519943295</v>
      </c>
      <c r="B55">
        <v>1.3512</v>
      </c>
      <c r="C55">
        <v>1.8429999999999998E-2</v>
      </c>
      <c r="D55">
        <v>-6.8099999999999994E-2</v>
      </c>
      <c r="E55" s="1">
        <v>0.17453292519943295</v>
      </c>
      <c r="F55">
        <v>1.3532</v>
      </c>
      <c r="G55">
        <v>1.83E-2</v>
      </c>
      <c r="H55">
        <v>-6.8400000000000002E-2</v>
      </c>
      <c r="I55" s="1">
        <v>0.17453292519943295</v>
      </c>
      <c r="J55">
        <v>1.35</v>
      </c>
      <c r="K55">
        <v>1.8509999999999999E-2</v>
      </c>
      <c r="L55">
        <v>-6.8000000000000005E-2</v>
      </c>
    </row>
    <row r="56" spans="1:12" x14ac:dyDescent="0.25">
      <c r="A56" s="1">
        <v>0.18325957145940461</v>
      </c>
      <c r="B56">
        <v>1.3811</v>
      </c>
      <c r="C56">
        <v>2.0070000000000001E-2</v>
      </c>
      <c r="D56">
        <v>-6.5600000000000006E-2</v>
      </c>
      <c r="E56" s="1">
        <v>0.18325957145940461</v>
      </c>
      <c r="F56">
        <v>1.3832</v>
      </c>
      <c r="G56">
        <v>1.992E-2</v>
      </c>
      <c r="H56">
        <v>-6.59E-2</v>
      </c>
      <c r="I56" s="1">
        <v>0.18325957145940461</v>
      </c>
      <c r="J56">
        <v>1.3767</v>
      </c>
      <c r="K56">
        <v>2.0400000000000001E-2</v>
      </c>
      <c r="L56">
        <v>-6.5100000000000005E-2</v>
      </c>
    </row>
    <row r="57" spans="1:12" x14ac:dyDescent="0.25">
      <c r="A57" s="1">
        <v>0.19198621771937624</v>
      </c>
      <c r="B57">
        <v>1.4106000000000001</v>
      </c>
      <c r="C57">
        <v>2.1870000000000001E-2</v>
      </c>
      <c r="D57">
        <v>-6.3500000000000001E-2</v>
      </c>
      <c r="E57" s="1">
        <v>0.19198621771937624</v>
      </c>
      <c r="F57">
        <v>1.4127000000000001</v>
      </c>
      <c r="G57">
        <v>2.171E-2</v>
      </c>
      <c r="H57">
        <v>-6.3700000000000007E-2</v>
      </c>
      <c r="I57" s="1">
        <v>0.19198621771937624</v>
      </c>
      <c r="J57">
        <v>1.4061999999999999</v>
      </c>
      <c r="K57">
        <v>2.2210000000000001E-2</v>
      </c>
      <c r="L57">
        <v>-6.3E-2</v>
      </c>
    </row>
    <row r="58" spans="1:12" x14ac:dyDescent="0.25">
      <c r="A58" s="1">
        <v>0.20071286397934787</v>
      </c>
      <c r="B58">
        <v>1.4374</v>
      </c>
      <c r="C58">
        <v>2.3980000000000001E-2</v>
      </c>
      <c r="D58">
        <v>-6.13E-2</v>
      </c>
      <c r="E58" s="1">
        <v>0.20071286397934787</v>
      </c>
      <c r="F58">
        <v>1.4394</v>
      </c>
      <c r="G58">
        <v>2.3820000000000001E-2</v>
      </c>
      <c r="H58">
        <v>-6.1499999999999999E-2</v>
      </c>
      <c r="I58" s="1">
        <v>0.20071286397934787</v>
      </c>
      <c r="J58">
        <v>1.4331</v>
      </c>
      <c r="K58">
        <v>2.4340000000000001E-2</v>
      </c>
      <c r="L58">
        <v>-6.0900000000000003E-2</v>
      </c>
    </row>
    <row r="59" spans="1:12" x14ac:dyDescent="0.25">
      <c r="A59" s="1">
        <v>0.20943951023931953</v>
      </c>
      <c r="B59">
        <v>1.4614</v>
      </c>
      <c r="C59">
        <v>2.64E-2</v>
      </c>
      <c r="D59">
        <v>-5.91E-2</v>
      </c>
      <c r="E59" s="1">
        <v>0.20943951023931953</v>
      </c>
      <c r="F59">
        <v>1.4634</v>
      </c>
      <c r="G59">
        <v>2.622E-2</v>
      </c>
      <c r="H59">
        <v>-5.9299999999999999E-2</v>
      </c>
      <c r="I59" s="1">
        <v>0.20943951023931953</v>
      </c>
      <c r="J59">
        <v>1.4570000000000001</v>
      </c>
      <c r="K59">
        <v>2.6769999999999999E-2</v>
      </c>
      <c r="L59">
        <v>-5.8799999999999998E-2</v>
      </c>
    </row>
    <row r="60" spans="1:12" x14ac:dyDescent="0.25">
      <c r="A60" s="1">
        <v>0.21816615649929119</v>
      </c>
      <c r="B60">
        <v>1.4830000000000001</v>
      </c>
      <c r="C60">
        <v>2.9069999999999999E-2</v>
      </c>
      <c r="D60">
        <v>-5.7000000000000002E-2</v>
      </c>
      <c r="E60" s="1">
        <v>0.21816615649929119</v>
      </c>
      <c r="F60">
        <v>1.4852000000000001</v>
      </c>
      <c r="G60">
        <v>2.887E-2</v>
      </c>
      <c r="H60">
        <v>-5.7200000000000001E-2</v>
      </c>
      <c r="I60" s="1">
        <v>0.21816615649929119</v>
      </c>
      <c r="J60">
        <v>1.4782</v>
      </c>
      <c r="K60">
        <v>2.9479999999999999E-2</v>
      </c>
      <c r="L60">
        <v>-5.6599999999999998E-2</v>
      </c>
    </row>
    <row r="61" spans="1:12" x14ac:dyDescent="0.25">
      <c r="A61" s="1">
        <v>0.22689280275926285</v>
      </c>
      <c r="B61">
        <v>1.5018</v>
      </c>
      <c r="C61">
        <v>3.2030000000000003E-2</v>
      </c>
      <c r="D61">
        <v>-5.4899999999999997E-2</v>
      </c>
      <c r="E61" s="1">
        <v>0.22689280275926285</v>
      </c>
      <c r="F61">
        <v>1.5042</v>
      </c>
      <c r="G61">
        <v>3.1820000000000001E-2</v>
      </c>
      <c r="H61">
        <v>-5.5E-2</v>
      </c>
      <c r="I61" s="1">
        <v>0.22689280275926285</v>
      </c>
      <c r="J61">
        <v>1.4966999999999999</v>
      </c>
      <c r="K61">
        <v>3.2489999999999998E-2</v>
      </c>
      <c r="L61">
        <v>-5.45E-2</v>
      </c>
    </row>
    <row r="62" spans="1:12" x14ac:dyDescent="0.25">
      <c r="A62" s="1">
        <v>0.23561944901923448</v>
      </c>
      <c r="B62">
        <v>1.5168999999999999</v>
      </c>
      <c r="C62">
        <v>3.5349999999999999E-2</v>
      </c>
      <c r="D62">
        <v>-5.2699999999999997E-2</v>
      </c>
      <c r="E62" s="1">
        <v>0.23561944901923448</v>
      </c>
      <c r="F62">
        <v>1.5195000000000001</v>
      </c>
      <c r="G62">
        <v>3.5110000000000002E-2</v>
      </c>
      <c r="H62">
        <v>-5.2900000000000003E-2</v>
      </c>
      <c r="I62" s="1">
        <v>0.23561944901923448</v>
      </c>
      <c r="J62">
        <v>1.5115000000000001</v>
      </c>
      <c r="K62">
        <v>3.585E-2</v>
      </c>
      <c r="L62">
        <v>-5.2400000000000002E-2</v>
      </c>
    </row>
    <row r="63" spans="1:12" x14ac:dyDescent="0.25">
      <c r="A63" s="1">
        <v>0.24434609527920614</v>
      </c>
      <c r="B63">
        <v>1.5302</v>
      </c>
      <c r="C63">
        <v>3.8890000000000001E-2</v>
      </c>
      <c r="D63">
        <v>-5.0700000000000002E-2</v>
      </c>
      <c r="E63" s="1">
        <v>0.24434609527920614</v>
      </c>
      <c r="F63">
        <v>1.5327999999999999</v>
      </c>
      <c r="G63">
        <v>3.8640000000000001E-2</v>
      </c>
      <c r="H63">
        <v>-5.0799999999999998E-2</v>
      </c>
      <c r="I63" s="1">
        <v>0.24434609527920614</v>
      </c>
      <c r="J63">
        <v>1.5245</v>
      </c>
      <c r="K63">
        <v>3.9410000000000001E-2</v>
      </c>
      <c r="L63">
        <v>-5.0299999999999997E-2</v>
      </c>
    </row>
    <row r="64" spans="1:12" x14ac:dyDescent="0.25">
      <c r="A64" s="1">
        <v>0.2530727415391778</v>
      </c>
      <c r="B64">
        <v>1.5391999999999999</v>
      </c>
      <c r="C64">
        <v>4.2889999999999998E-2</v>
      </c>
      <c r="D64" s="2">
        <v>-4.8599999999999997E-2</v>
      </c>
      <c r="E64" s="1">
        <v>0.2530727415391778</v>
      </c>
      <c r="F64">
        <v>1.5419</v>
      </c>
      <c r="G64">
        <v>4.2630000000000001E-2</v>
      </c>
      <c r="H64" s="2">
        <v>-4.8800000000000003E-2</v>
      </c>
      <c r="I64" s="1">
        <v>0.2530727415391778</v>
      </c>
      <c r="J64">
        <v>1.5334000000000001</v>
      </c>
      <c r="K64">
        <v>4.3470000000000002E-2</v>
      </c>
      <c r="L64" s="2">
        <v>-4.8300000000000003E-2</v>
      </c>
    </row>
    <row r="65" spans="1:12" x14ac:dyDescent="0.25">
      <c r="A65" s="1">
        <v>0.26179938779914941</v>
      </c>
      <c r="B65">
        <v>1.5450999999999999</v>
      </c>
      <c r="C65">
        <v>4.7379999999999999E-2</v>
      </c>
      <c r="D65" s="2">
        <v>-4.6800000000000001E-2</v>
      </c>
      <c r="E65" s="1">
        <v>0.26179938779914941</v>
      </c>
      <c r="F65">
        <v>1.5471999999999999</v>
      </c>
      <c r="G65">
        <v>4.7160000000000001E-2</v>
      </c>
      <c r="H65" s="2">
        <v>-4.7E-2</v>
      </c>
      <c r="I65" s="1">
        <v>0.26179938779914941</v>
      </c>
      <c r="J65">
        <v>1.5398000000000001</v>
      </c>
      <c r="K65">
        <v>4.7919999999999997E-2</v>
      </c>
      <c r="L65" s="2">
        <v>-4.6600000000000003E-2</v>
      </c>
    </row>
    <row r="66" spans="1:12" x14ac:dyDescent="0.25">
      <c r="A66" s="1">
        <v>0.27052603405912107</v>
      </c>
      <c r="B66">
        <v>1.5476000000000001</v>
      </c>
      <c r="C66">
        <v>5.2470000000000003E-2</v>
      </c>
      <c r="D66" s="2">
        <v>-4.5400000000000003E-2</v>
      </c>
      <c r="E66" s="1">
        <v>0.27052603405912107</v>
      </c>
      <c r="F66">
        <v>1.5488</v>
      </c>
      <c r="G66">
        <v>5.2339999999999998E-2</v>
      </c>
      <c r="H66" s="2">
        <v>-4.5400000000000003E-2</v>
      </c>
      <c r="I66" s="1">
        <v>0.27052603405912107</v>
      </c>
      <c r="J66">
        <v>1.5434000000000001</v>
      </c>
      <c r="K66">
        <v>5.2929999999999998E-2</v>
      </c>
      <c r="L66" s="2">
        <v>-4.5199999999999997E-2</v>
      </c>
    </row>
    <row r="67" spans="1:12" x14ac:dyDescent="0.25">
      <c r="A67" s="1">
        <v>0.27925268031909273</v>
      </c>
      <c r="B67">
        <v>1.5451999999999999</v>
      </c>
      <c r="C67">
        <v>5.8340000000000003E-2</v>
      </c>
      <c r="D67" s="2">
        <v>-4.4299999999999999E-2</v>
      </c>
      <c r="E67" s="1">
        <v>0.27925268031909273</v>
      </c>
      <c r="F67">
        <v>1.5446</v>
      </c>
      <c r="G67">
        <v>5.8389999999999997E-2</v>
      </c>
      <c r="H67" s="2">
        <v>-4.4200000000000003E-2</v>
      </c>
      <c r="I67" s="1">
        <v>0.27925268031909273</v>
      </c>
      <c r="J67">
        <v>1.5434000000000001</v>
      </c>
      <c r="K67">
        <v>5.8560000000000001E-2</v>
      </c>
      <c r="L67" s="2">
        <v>-4.4200000000000003E-2</v>
      </c>
    </row>
    <row r="68" spans="1:12" x14ac:dyDescent="0.25">
      <c r="A68" s="1"/>
      <c r="D68" s="2"/>
      <c r="E68" s="1"/>
      <c r="H68" s="2"/>
      <c r="I68" s="1"/>
      <c r="L68" s="2"/>
    </row>
    <row r="69" spans="1:12" x14ac:dyDescent="0.25">
      <c r="A69" s="1"/>
      <c r="D69" s="2"/>
      <c r="E69" s="1"/>
      <c r="H69" s="2"/>
      <c r="I69" s="1"/>
      <c r="L69" s="2"/>
    </row>
    <row r="70" spans="1:12" x14ac:dyDescent="0.25">
      <c r="A70" s="1"/>
      <c r="D70" s="2"/>
      <c r="E70" s="1"/>
      <c r="H70" s="2"/>
      <c r="I70" s="1"/>
      <c r="L70" s="2"/>
    </row>
    <row r="71" spans="1:12" x14ac:dyDescent="0.25">
      <c r="A71" s="1"/>
      <c r="D71" s="2"/>
      <c r="E71" s="1"/>
      <c r="H71" s="2"/>
      <c r="I71" s="1"/>
      <c r="L71" s="2"/>
    </row>
    <row r="72" spans="1:12" x14ac:dyDescent="0.25">
      <c r="A72" s="1"/>
      <c r="D72" s="2"/>
      <c r="E72" s="1"/>
      <c r="H72" s="2"/>
      <c r="I72" s="1"/>
      <c r="L72" s="2"/>
    </row>
    <row r="73" spans="1:12" x14ac:dyDescent="0.25">
      <c r="A73" s="1"/>
      <c r="D73" s="2"/>
      <c r="E73" s="1"/>
      <c r="H73" s="2"/>
      <c r="I73" s="1"/>
      <c r="L73" s="2"/>
    </row>
    <row r="74" spans="1:12" x14ac:dyDescent="0.25">
      <c r="A74" s="1"/>
      <c r="D74" s="2"/>
      <c r="E74" s="1"/>
      <c r="H74" s="2"/>
      <c r="I74" s="1"/>
      <c r="L74" s="2"/>
    </row>
    <row r="75" spans="1:12" x14ac:dyDescent="0.25">
      <c r="A75" s="1"/>
      <c r="D75" s="2"/>
      <c r="E75" s="1"/>
      <c r="H75" s="2"/>
      <c r="I75" s="1"/>
      <c r="L75" s="2"/>
    </row>
    <row r="76" spans="1:12" x14ac:dyDescent="0.25">
      <c r="A76" s="1"/>
      <c r="D76" s="2"/>
      <c r="E76" s="1"/>
      <c r="H76" s="2"/>
      <c r="I76" s="1"/>
      <c r="L76" s="2"/>
    </row>
    <row r="77" spans="1:12" x14ac:dyDescent="0.25">
      <c r="A77" s="1"/>
      <c r="D77" s="2"/>
      <c r="E77" s="1"/>
      <c r="H77" s="2"/>
      <c r="I77" s="1"/>
      <c r="L77" s="2"/>
    </row>
    <row r="78" spans="1:12" x14ac:dyDescent="0.25">
      <c r="A78" s="1"/>
      <c r="D78" s="2"/>
      <c r="E78" s="1"/>
      <c r="H78" s="2"/>
      <c r="I78" s="1"/>
      <c r="L78" s="2"/>
    </row>
    <row r="79" spans="1:12" x14ac:dyDescent="0.25">
      <c r="A79" s="1"/>
      <c r="D79" s="2"/>
      <c r="E79" s="1"/>
      <c r="H79" s="2"/>
      <c r="I79" s="1"/>
      <c r="L79" s="2"/>
    </row>
    <row r="80" spans="1:12" x14ac:dyDescent="0.25">
      <c r="A80" s="1"/>
      <c r="D80" s="2"/>
      <c r="E80" s="1"/>
      <c r="H80" s="2"/>
      <c r="I80" s="1"/>
      <c r="L80" s="2"/>
    </row>
    <row r="81" spans="1:12" x14ac:dyDescent="0.25">
      <c r="A81" s="1"/>
      <c r="D81" s="2"/>
      <c r="E81" s="1"/>
      <c r="H81" s="2"/>
      <c r="I81" s="1"/>
      <c r="L81" s="2"/>
    </row>
    <row r="82" spans="1:12" x14ac:dyDescent="0.25">
      <c r="A82" s="1"/>
      <c r="D82" s="2"/>
      <c r="E82" s="1"/>
      <c r="H82" s="2"/>
      <c r="I82" s="1"/>
      <c r="L82" s="2"/>
    </row>
    <row r="83" spans="1:12" x14ac:dyDescent="0.25">
      <c r="A83" s="1"/>
      <c r="D83" s="2"/>
      <c r="E83" s="1"/>
      <c r="H83" s="2"/>
      <c r="I83" s="1"/>
      <c r="L83" s="2"/>
    </row>
    <row r="84" spans="1:12" x14ac:dyDescent="0.25">
      <c r="A84" s="1"/>
      <c r="D84" s="2"/>
      <c r="E84" s="1"/>
      <c r="H84" s="2"/>
      <c r="I84" s="1"/>
      <c r="L84" s="2"/>
    </row>
    <row r="85" spans="1:12" x14ac:dyDescent="0.25">
      <c r="A85" s="1"/>
      <c r="D85" s="2"/>
      <c r="E85" s="1"/>
      <c r="H85" s="2"/>
      <c r="I85" s="1"/>
      <c r="L85" s="2"/>
    </row>
    <row r="86" spans="1:12" x14ac:dyDescent="0.25">
      <c r="A86" s="1"/>
      <c r="D86" s="2"/>
      <c r="E86" s="1"/>
      <c r="H86" s="2"/>
      <c r="I86" s="1"/>
      <c r="L86" s="2"/>
    </row>
    <row r="87" spans="1:12" x14ac:dyDescent="0.25">
      <c r="A87" s="1"/>
      <c r="D87" s="2"/>
      <c r="E87" s="1"/>
      <c r="H87" s="2"/>
      <c r="I87" s="1"/>
      <c r="L87" s="2"/>
    </row>
    <row r="88" spans="1:12" x14ac:dyDescent="0.25">
      <c r="A88" s="1"/>
      <c r="D88" s="2"/>
      <c r="E88" s="1"/>
      <c r="H88" s="2"/>
      <c r="I88" s="1"/>
      <c r="L88" s="2"/>
    </row>
    <row r="89" spans="1:12" x14ac:dyDescent="0.25">
      <c r="A89" s="1"/>
      <c r="D89" s="2"/>
      <c r="E89" s="1"/>
      <c r="H89" s="2"/>
      <c r="I89" s="1"/>
      <c r="L89" s="2"/>
    </row>
    <row r="90" spans="1:12" x14ac:dyDescent="0.25">
      <c r="A90" s="1"/>
      <c r="D90" s="2"/>
      <c r="E90" s="1"/>
      <c r="H90" s="2"/>
      <c r="I90" s="1"/>
      <c r="L90" s="2"/>
    </row>
    <row r="91" spans="1:12" x14ac:dyDescent="0.25">
      <c r="A91" s="1"/>
      <c r="D91" s="2"/>
      <c r="E91" s="1"/>
      <c r="H91" s="2"/>
      <c r="I91" s="1"/>
      <c r="L91" s="2"/>
    </row>
    <row r="92" spans="1:12" x14ac:dyDescent="0.25">
      <c r="A92" s="1"/>
      <c r="D92" s="2"/>
      <c r="E92" s="1"/>
      <c r="H92" s="2"/>
      <c r="I92" s="1"/>
      <c r="L92" s="2"/>
    </row>
    <row r="93" spans="1:12" x14ac:dyDescent="0.25">
      <c r="A93" s="1"/>
      <c r="D93" s="2"/>
      <c r="E93" s="1"/>
      <c r="H93" s="2"/>
      <c r="I93" s="1"/>
      <c r="L93" s="2"/>
    </row>
    <row r="94" spans="1:12" x14ac:dyDescent="0.25">
      <c r="A94" s="1"/>
      <c r="D94" s="2"/>
      <c r="E94" s="1"/>
      <c r="H94" s="2"/>
      <c r="I94" s="1"/>
      <c r="L94" s="2"/>
    </row>
    <row r="95" spans="1:12" x14ac:dyDescent="0.25">
      <c r="A95" s="1"/>
      <c r="D95" s="2"/>
      <c r="E95" s="1"/>
      <c r="H95" s="2"/>
      <c r="I95" s="1"/>
      <c r="L95" s="2"/>
    </row>
    <row r="96" spans="1:12" x14ac:dyDescent="0.25">
      <c r="A96" s="1"/>
      <c r="D96" s="2"/>
      <c r="E96" s="1"/>
      <c r="H96" s="2"/>
      <c r="I96" s="1"/>
      <c r="L96" s="2"/>
    </row>
    <row r="97" spans="1:12" x14ac:dyDescent="0.25">
      <c r="A97" s="1"/>
      <c r="D97" s="2"/>
      <c r="E97" s="1"/>
      <c r="H97" s="2"/>
      <c r="I97" s="1"/>
      <c r="L97" s="2"/>
    </row>
    <row r="98" spans="1:12" x14ac:dyDescent="0.25">
      <c r="A98" s="1"/>
      <c r="D98" s="2"/>
      <c r="E98" s="1"/>
      <c r="H98" s="2"/>
      <c r="I98" s="1"/>
      <c r="L98" s="2"/>
    </row>
    <row r="99" spans="1:12" x14ac:dyDescent="0.25">
      <c r="A99" s="1"/>
      <c r="D99" s="2"/>
      <c r="E99" s="1"/>
      <c r="H99" s="2"/>
      <c r="I99" s="1"/>
      <c r="L99" s="2"/>
    </row>
    <row r="100" spans="1:12" x14ac:dyDescent="0.25">
      <c r="A100" s="1"/>
      <c r="D100" s="2"/>
      <c r="E100" s="1"/>
      <c r="H100" s="2"/>
      <c r="I100" s="1"/>
      <c r="L100" s="2"/>
    </row>
    <row r="101" spans="1:12" x14ac:dyDescent="0.25">
      <c r="A101" s="1"/>
      <c r="D101" s="2"/>
      <c r="E101" s="1"/>
      <c r="H101" s="2"/>
      <c r="I101" s="1"/>
      <c r="L101" s="2"/>
    </row>
    <row r="102" spans="1:12" x14ac:dyDescent="0.25">
      <c r="A102" s="1"/>
      <c r="D102" s="2"/>
      <c r="E102" s="1"/>
      <c r="H102" s="2"/>
      <c r="I102" s="1"/>
      <c r="L102" s="2"/>
    </row>
    <row r="103" spans="1:12" x14ac:dyDescent="0.25">
      <c r="A103" s="1"/>
      <c r="D103" s="2"/>
      <c r="E103" s="1"/>
      <c r="H103" s="2"/>
      <c r="I103" s="1"/>
      <c r="L103" s="2"/>
    </row>
    <row r="104" spans="1:12" x14ac:dyDescent="0.25">
      <c r="A104" s="1"/>
      <c r="D104" s="2"/>
      <c r="E104" s="1"/>
      <c r="H104" s="2"/>
      <c r="I104" s="1"/>
      <c r="L104" s="2"/>
    </row>
    <row r="105" spans="1:12" x14ac:dyDescent="0.25">
      <c r="A105" s="1"/>
      <c r="D105" s="2"/>
      <c r="E105" s="1"/>
      <c r="H105" s="2"/>
      <c r="I105" s="1"/>
      <c r="L105" s="2"/>
    </row>
    <row r="106" spans="1:12" x14ac:dyDescent="0.25">
      <c r="A106" s="1"/>
      <c r="D106" s="2"/>
      <c r="E106" s="1"/>
      <c r="H106" s="2"/>
      <c r="I106" s="1"/>
      <c r="L106" s="2"/>
    </row>
    <row r="107" spans="1:12" x14ac:dyDescent="0.25">
      <c r="A107" s="1"/>
      <c r="D107" s="2"/>
      <c r="E107" s="1"/>
      <c r="H107" s="2"/>
      <c r="I107" s="1"/>
      <c r="L107" s="2"/>
    </row>
    <row r="108" spans="1:12" x14ac:dyDescent="0.25">
      <c r="A108" s="1"/>
      <c r="D108" s="2"/>
      <c r="E108" s="1"/>
      <c r="H108" s="2"/>
      <c r="I108" s="1"/>
      <c r="L108" s="2"/>
    </row>
    <row r="109" spans="1:12" x14ac:dyDescent="0.25">
      <c r="A109" s="1"/>
      <c r="D109" s="2"/>
      <c r="E109" s="1"/>
      <c r="H109" s="2"/>
      <c r="I109" s="1"/>
      <c r="L109" s="2"/>
    </row>
    <row r="110" spans="1:12" x14ac:dyDescent="0.25">
      <c r="A110" s="1"/>
      <c r="D110" s="2"/>
      <c r="E110" s="1"/>
      <c r="H110" s="2"/>
      <c r="I110" s="1"/>
      <c r="L110" s="2"/>
    </row>
    <row r="111" spans="1:12" x14ac:dyDescent="0.25">
      <c r="A111" s="1"/>
      <c r="D111" s="2"/>
      <c r="E111" s="1"/>
      <c r="H111" s="2"/>
      <c r="I111" s="1"/>
      <c r="L111" s="2"/>
    </row>
    <row r="112" spans="1:12" x14ac:dyDescent="0.25">
      <c r="A112" s="1"/>
      <c r="D112" s="2"/>
      <c r="E112" s="1"/>
      <c r="H112" s="2"/>
      <c r="I112" s="1"/>
      <c r="L112" s="2"/>
    </row>
    <row r="113" spans="1:12" x14ac:dyDescent="0.25">
      <c r="A113" s="1"/>
      <c r="D113" s="2"/>
      <c r="E113" s="1"/>
      <c r="H113" s="2"/>
      <c r="I113" s="1"/>
      <c r="L113" s="2"/>
    </row>
    <row r="114" spans="1:12" x14ac:dyDescent="0.25">
      <c r="A114" s="1"/>
      <c r="D114" s="2"/>
      <c r="E114" s="1"/>
      <c r="H114" s="2"/>
      <c r="I114" s="1"/>
      <c r="L114" s="2"/>
    </row>
    <row r="115" spans="1:12" x14ac:dyDescent="0.25">
      <c r="A115" s="1"/>
      <c r="D115" s="2"/>
      <c r="E115" s="1"/>
      <c r="H115" s="2"/>
      <c r="I115" s="1"/>
      <c r="L115" s="2"/>
    </row>
    <row r="116" spans="1:12" x14ac:dyDescent="0.25">
      <c r="A116" s="1"/>
      <c r="D116" s="2"/>
      <c r="E116" s="1"/>
      <c r="H116" s="2"/>
      <c r="I116" s="1"/>
      <c r="L116" s="2"/>
    </row>
    <row r="117" spans="1:12" x14ac:dyDescent="0.25">
      <c r="A117" s="1"/>
      <c r="D117" s="2"/>
      <c r="E117" s="1"/>
      <c r="H117" s="2"/>
      <c r="I117" s="1"/>
      <c r="L117" s="2"/>
    </row>
    <row r="118" spans="1:12" x14ac:dyDescent="0.25">
      <c r="A118" s="1"/>
      <c r="D118" s="2"/>
      <c r="E118" s="1"/>
      <c r="H118" s="2"/>
      <c r="I118" s="1"/>
      <c r="L118" s="2"/>
    </row>
    <row r="119" spans="1:12" x14ac:dyDescent="0.25">
      <c r="A119" s="1"/>
      <c r="D119" s="2"/>
      <c r="E119" s="1"/>
      <c r="H119" s="2"/>
      <c r="I119" s="1"/>
      <c r="L119" s="2"/>
    </row>
    <row r="120" spans="1:12" x14ac:dyDescent="0.25">
      <c r="A120" s="1"/>
      <c r="D120" s="2"/>
      <c r="E120" s="1"/>
      <c r="H120" s="2"/>
      <c r="I120" s="1"/>
      <c r="L120" s="2"/>
    </row>
    <row r="121" spans="1:12" x14ac:dyDescent="0.25">
      <c r="A121" s="1"/>
      <c r="D121" s="2"/>
      <c r="E121" s="1"/>
      <c r="H121" s="2"/>
      <c r="I121" s="1"/>
      <c r="L121" s="2"/>
    </row>
    <row r="122" spans="1:12" x14ac:dyDescent="0.25">
      <c r="A122" s="1"/>
      <c r="D122" s="2"/>
      <c r="E122" s="1"/>
      <c r="H122" s="2"/>
      <c r="I122" s="1"/>
      <c r="L122" s="2"/>
    </row>
    <row r="123" spans="1:12" x14ac:dyDescent="0.25">
      <c r="A123" s="1"/>
      <c r="D123" s="2"/>
      <c r="E123" s="1"/>
      <c r="H123" s="2"/>
      <c r="I123" s="1"/>
      <c r="L123" s="2"/>
    </row>
    <row r="124" spans="1:12" x14ac:dyDescent="0.25">
      <c r="A124" s="1"/>
      <c r="D124" s="2"/>
      <c r="E124" s="1"/>
      <c r="H124" s="2"/>
      <c r="I124" s="1"/>
      <c r="L124" s="2"/>
    </row>
    <row r="125" spans="1:12" x14ac:dyDescent="0.25">
      <c r="A125" s="1"/>
      <c r="D125" s="2"/>
      <c r="E125" s="1"/>
      <c r="H125" s="2"/>
      <c r="I125" s="1"/>
      <c r="L125" s="2"/>
    </row>
    <row r="126" spans="1:12" x14ac:dyDescent="0.25">
      <c r="A126" s="1"/>
      <c r="D126" s="2"/>
      <c r="E126" s="1"/>
      <c r="H126" s="2"/>
      <c r="I126" s="1"/>
      <c r="L126" s="2"/>
    </row>
    <row r="127" spans="1:12" x14ac:dyDescent="0.25">
      <c r="A127" s="1"/>
      <c r="D127" s="2"/>
      <c r="E127" s="1"/>
      <c r="H127" s="2"/>
      <c r="I127" s="1"/>
      <c r="L127" s="2"/>
    </row>
    <row r="128" spans="1:12" x14ac:dyDescent="0.25">
      <c r="A128" s="1"/>
      <c r="D128" s="2"/>
      <c r="E128" s="1"/>
      <c r="H128" s="2"/>
      <c r="I128" s="1"/>
      <c r="L128" s="2"/>
    </row>
    <row r="129" spans="1:12" x14ac:dyDescent="0.25">
      <c r="A129" s="1"/>
      <c r="D129" s="2"/>
      <c r="E129" s="1"/>
      <c r="H129" s="2"/>
      <c r="I129" s="1"/>
      <c r="L129" s="2"/>
    </row>
    <row r="130" spans="1:12" x14ac:dyDescent="0.25">
      <c r="A130" s="1"/>
      <c r="D130" s="2"/>
      <c r="E130" s="1"/>
      <c r="H130" s="2"/>
      <c r="I130" s="1"/>
      <c r="L130" s="2"/>
    </row>
    <row r="131" spans="1:12" x14ac:dyDescent="0.25">
      <c r="A131" s="1"/>
      <c r="D131" s="2"/>
      <c r="E131" s="1"/>
      <c r="H131" s="2"/>
      <c r="I131" s="1"/>
      <c r="L131" s="2"/>
    </row>
    <row r="132" spans="1:12" x14ac:dyDescent="0.25">
      <c r="A132" s="1"/>
      <c r="D132" s="2"/>
      <c r="E132" s="1"/>
      <c r="H132" s="2"/>
      <c r="I132" s="1"/>
      <c r="L132" s="2"/>
    </row>
    <row r="133" spans="1:12" x14ac:dyDescent="0.25">
      <c r="A133" s="1"/>
      <c r="D133" s="2"/>
      <c r="E133" s="1"/>
      <c r="H133" s="2"/>
      <c r="I133" s="1"/>
      <c r="L133" s="2"/>
    </row>
    <row r="134" spans="1:12" x14ac:dyDescent="0.25">
      <c r="A134" s="1"/>
      <c r="D134" s="2"/>
      <c r="E134" s="1"/>
      <c r="H134" s="2"/>
      <c r="I134" s="1"/>
      <c r="L134" s="2"/>
    </row>
    <row r="135" spans="1:12" x14ac:dyDescent="0.25">
      <c r="A135" s="1"/>
      <c r="D135" s="2"/>
      <c r="E135" s="1"/>
      <c r="H135" s="2"/>
      <c r="I135" s="1"/>
      <c r="L135" s="2"/>
    </row>
    <row r="136" spans="1:12" x14ac:dyDescent="0.25">
      <c r="A136" s="1"/>
      <c r="D136" s="2"/>
      <c r="E136" s="1"/>
      <c r="H136" s="2"/>
      <c r="I136" s="1"/>
      <c r="L136" s="2"/>
    </row>
    <row r="137" spans="1:12" x14ac:dyDescent="0.25">
      <c r="A137" s="1"/>
      <c r="D137" s="2"/>
      <c r="E137" s="1"/>
      <c r="H137" s="2"/>
      <c r="I137" s="1"/>
      <c r="L137" s="2"/>
    </row>
    <row r="138" spans="1:12" x14ac:dyDescent="0.25">
      <c r="A138" s="1"/>
      <c r="D138" s="2"/>
      <c r="E138" s="1"/>
      <c r="H138" s="2"/>
      <c r="I138" s="1"/>
      <c r="L138" s="2"/>
    </row>
    <row r="139" spans="1:12" x14ac:dyDescent="0.25">
      <c r="A139" s="1"/>
      <c r="D139" s="2"/>
      <c r="E139" s="1"/>
      <c r="H139" s="2"/>
      <c r="I139" s="1"/>
      <c r="L139" s="2"/>
    </row>
    <row r="140" spans="1:12" x14ac:dyDescent="0.25">
      <c r="A140" s="1"/>
      <c r="D140" s="2"/>
      <c r="E140" s="1"/>
      <c r="H140" s="2"/>
      <c r="I140" s="1"/>
      <c r="L140" s="2"/>
    </row>
    <row r="141" spans="1:12" x14ac:dyDescent="0.25">
      <c r="A141" s="1"/>
      <c r="D141" s="2"/>
      <c r="E141" s="1"/>
      <c r="H141" s="2"/>
      <c r="I141" s="1"/>
      <c r="L141" s="2"/>
    </row>
    <row r="142" spans="1:12" x14ac:dyDescent="0.25">
      <c r="A142" s="1"/>
      <c r="D142" s="2"/>
      <c r="E142" s="1"/>
      <c r="H142" s="2"/>
      <c r="I142" s="1"/>
      <c r="L142" s="2"/>
    </row>
    <row r="143" spans="1:12" x14ac:dyDescent="0.25">
      <c r="A143" s="1"/>
      <c r="D143" s="2"/>
      <c r="E143" s="1"/>
      <c r="H143" s="2"/>
      <c r="I143" s="1"/>
      <c r="L143" s="2"/>
    </row>
    <row r="144" spans="1:12" x14ac:dyDescent="0.25">
      <c r="A144" s="1"/>
      <c r="D144" s="2"/>
      <c r="E144" s="1"/>
      <c r="H144" s="2"/>
      <c r="I144" s="1"/>
      <c r="L144" s="2"/>
    </row>
    <row r="145" spans="1:12" x14ac:dyDescent="0.25">
      <c r="A145" s="1"/>
      <c r="D145" s="2"/>
      <c r="E145" s="1"/>
      <c r="H145" s="2"/>
      <c r="I145" s="1"/>
      <c r="L145" s="2"/>
    </row>
    <row r="146" spans="1:12" x14ac:dyDescent="0.25">
      <c r="A146" s="1"/>
      <c r="D146" s="2"/>
      <c r="E146" s="1"/>
      <c r="H146" s="2"/>
      <c r="I146" s="1"/>
      <c r="L146" s="2"/>
    </row>
    <row r="147" spans="1:12" x14ac:dyDescent="0.25">
      <c r="A147" s="1"/>
      <c r="D147" s="2"/>
      <c r="E147" s="1"/>
      <c r="H147" s="2"/>
      <c r="I147" s="1"/>
      <c r="L147" s="2"/>
    </row>
    <row r="148" spans="1:12" x14ac:dyDescent="0.25">
      <c r="A148" s="1"/>
      <c r="D148" s="2"/>
      <c r="E148" s="1"/>
      <c r="H148" s="2"/>
      <c r="I148" s="1"/>
      <c r="L148" s="2"/>
    </row>
    <row r="149" spans="1:12" x14ac:dyDescent="0.25">
      <c r="A149" s="1"/>
      <c r="D149" s="2"/>
      <c r="E149" s="1"/>
      <c r="H149" s="2"/>
      <c r="I149" s="1"/>
      <c r="L149" s="2"/>
    </row>
    <row r="150" spans="1:12" x14ac:dyDescent="0.25">
      <c r="A150" s="1"/>
      <c r="D150" s="2"/>
      <c r="E150" s="1"/>
      <c r="H150" s="2"/>
      <c r="I150" s="1"/>
      <c r="L150" s="2"/>
    </row>
    <row r="151" spans="1:12" x14ac:dyDescent="0.25">
      <c r="A151" s="1"/>
      <c r="D151" s="2"/>
      <c r="E151" s="1"/>
      <c r="H151" s="2"/>
      <c r="I151" s="1"/>
      <c r="L151" s="2"/>
    </row>
    <row r="152" spans="1:12" x14ac:dyDescent="0.25">
      <c r="A152" s="1"/>
      <c r="D152" s="2"/>
      <c r="E152" s="1"/>
      <c r="H152" s="2"/>
      <c r="I152" s="1"/>
      <c r="L152" s="2"/>
    </row>
    <row r="153" spans="1:12" x14ac:dyDescent="0.25">
      <c r="A153" s="1"/>
      <c r="D153" s="2"/>
      <c r="E153" s="1"/>
      <c r="H153" s="2"/>
      <c r="I153" s="1"/>
      <c r="L153" s="2"/>
    </row>
    <row r="154" spans="1:12" x14ac:dyDescent="0.25">
      <c r="A154" s="1"/>
      <c r="D154" s="2"/>
      <c r="E154" s="1"/>
      <c r="H154" s="2"/>
      <c r="I154" s="1"/>
      <c r="L154" s="2"/>
    </row>
    <row r="155" spans="1:12" x14ac:dyDescent="0.25">
      <c r="A155" s="1"/>
      <c r="D155" s="2"/>
      <c r="E155" s="1"/>
      <c r="H155" s="2"/>
      <c r="I155" s="1"/>
      <c r="L155" s="2"/>
    </row>
    <row r="156" spans="1:12" x14ac:dyDescent="0.25">
      <c r="A156" s="1"/>
      <c r="D156" s="2"/>
      <c r="E156" s="1"/>
      <c r="H156" s="2"/>
      <c r="I156" s="1"/>
      <c r="L156" s="2"/>
    </row>
    <row r="157" spans="1:12" x14ac:dyDescent="0.25">
      <c r="A157" s="1"/>
      <c r="D157" s="2"/>
      <c r="E157" s="1"/>
      <c r="H157" s="2"/>
      <c r="I157" s="1"/>
      <c r="L157" s="2"/>
    </row>
    <row r="158" spans="1:12" x14ac:dyDescent="0.25">
      <c r="A158" s="1"/>
      <c r="D158" s="2"/>
      <c r="E158" s="1"/>
      <c r="H158" s="2"/>
      <c r="I158" s="1"/>
      <c r="L158" s="2"/>
    </row>
    <row r="159" spans="1:12" x14ac:dyDescent="0.25">
      <c r="A159" s="1"/>
      <c r="D159" s="2"/>
      <c r="E159" s="1"/>
      <c r="H159" s="2"/>
      <c r="I159" s="1"/>
      <c r="L159" s="2"/>
    </row>
    <row r="160" spans="1:12" x14ac:dyDescent="0.25">
      <c r="A160" s="1"/>
      <c r="D160" s="2"/>
      <c r="E160" s="1"/>
      <c r="H160" s="2"/>
      <c r="I160" s="1"/>
      <c r="L160" s="2"/>
    </row>
    <row r="161" spans="1:12" x14ac:dyDescent="0.25">
      <c r="A161" s="1"/>
      <c r="D161" s="2"/>
      <c r="E161" s="1"/>
      <c r="H161" s="2"/>
      <c r="I161" s="1"/>
      <c r="L161" s="2"/>
    </row>
    <row r="162" spans="1:12" x14ac:dyDescent="0.25">
      <c r="A162" s="1"/>
      <c r="D162" s="2"/>
      <c r="E162" s="1"/>
      <c r="H162" s="2"/>
      <c r="I162" s="1"/>
      <c r="L162" s="2"/>
    </row>
    <row r="163" spans="1:12" x14ac:dyDescent="0.25">
      <c r="A163" s="1"/>
      <c r="D163" s="2"/>
      <c r="E163" s="1"/>
      <c r="H163" s="2"/>
      <c r="I163" s="1"/>
      <c r="L163" s="2"/>
    </row>
    <row r="164" spans="1:12" x14ac:dyDescent="0.25">
      <c r="A164" s="1"/>
      <c r="D164" s="2"/>
      <c r="E164" s="1"/>
      <c r="H164" s="2"/>
      <c r="I164" s="1"/>
      <c r="L164" s="2"/>
    </row>
    <row r="165" spans="1:12" x14ac:dyDescent="0.25">
      <c r="A165" s="1"/>
      <c r="D165" s="2"/>
      <c r="E165" s="1"/>
      <c r="H165" s="2"/>
      <c r="I165" s="1"/>
      <c r="L165" s="2"/>
    </row>
    <row r="166" spans="1:12" x14ac:dyDescent="0.25">
      <c r="A166" s="1"/>
      <c r="D166" s="2"/>
      <c r="E166" s="1"/>
      <c r="H166" s="2"/>
      <c r="I166" s="1"/>
      <c r="L166" s="2"/>
    </row>
    <row r="167" spans="1:12" x14ac:dyDescent="0.25">
      <c r="A167" s="1"/>
      <c r="D167" s="2"/>
      <c r="E167" s="1"/>
      <c r="H167" s="2"/>
      <c r="I167" s="1"/>
      <c r="L167" s="2"/>
    </row>
    <row r="168" spans="1:12" x14ac:dyDescent="0.25">
      <c r="A168" s="1"/>
      <c r="D168" s="2"/>
      <c r="E168" s="1"/>
      <c r="H168" s="2"/>
      <c r="I168" s="1"/>
      <c r="L168" s="2"/>
    </row>
    <row r="169" spans="1:12" x14ac:dyDescent="0.25">
      <c r="A169" s="1"/>
      <c r="D169" s="2"/>
      <c r="E169" s="1"/>
      <c r="H169" s="2"/>
      <c r="I169" s="1"/>
      <c r="L169" s="2"/>
    </row>
    <row r="170" spans="1:12" x14ac:dyDescent="0.25">
      <c r="A170" s="1"/>
      <c r="D170" s="2"/>
      <c r="E170" s="1"/>
      <c r="H170" s="2"/>
      <c r="I170" s="1"/>
      <c r="L170" s="2"/>
    </row>
    <row r="171" spans="1:12" x14ac:dyDescent="0.25">
      <c r="A171" s="1"/>
      <c r="D171" s="2"/>
      <c r="E171" s="1"/>
      <c r="H171" s="2"/>
      <c r="I171" s="1"/>
      <c r="L171" s="2"/>
    </row>
    <row r="172" spans="1:12" x14ac:dyDescent="0.25">
      <c r="A172" s="1"/>
      <c r="D172" s="2"/>
      <c r="E172" s="1"/>
      <c r="H172" s="2"/>
      <c r="I172" s="1"/>
      <c r="L172" s="2"/>
    </row>
    <row r="173" spans="1:12" x14ac:dyDescent="0.25">
      <c r="A173" s="1"/>
      <c r="D173" s="2"/>
      <c r="E173" s="1"/>
      <c r="H173" s="2"/>
      <c r="I173" s="1"/>
      <c r="L173" s="2"/>
    </row>
    <row r="174" spans="1:12" x14ac:dyDescent="0.25">
      <c r="A174" s="1"/>
      <c r="D174" s="2"/>
      <c r="E174" s="1"/>
      <c r="H174" s="2"/>
      <c r="I174" s="1"/>
      <c r="L174" s="2"/>
    </row>
    <row r="175" spans="1:12" x14ac:dyDescent="0.25">
      <c r="A175" s="1"/>
      <c r="D175" s="2"/>
      <c r="E175" s="1"/>
      <c r="H175" s="2"/>
      <c r="I175" s="1"/>
      <c r="L175" s="2"/>
    </row>
    <row r="176" spans="1:12" x14ac:dyDescent="0.25">
      <c r="A176" s="1"/>
      <c r="D176" s="2"/>
      <c r="E176" s="1"/>
      <c r="H176" s="2"/>
      <c r="I176" s="1"/>
      <c r="L176" s="2"/>
    </row>
    <row r="177" spans="1:12" x14ac:dyDescent="0.25">
      <c r="A177" s="1"/>
      <c r="D177" s="2"/>
      <c r="E177" s="1"/>
      <c r="H177" s="2"/>
      <c r="I177" s="1"/>
      <c r="L177" s="2"/>
    </row>
    <row r="178" spans="1:12" x14ac:dyDescent="0.25">
      <c r="A178" s="1"/>
      <c r="D178" s="2"/>
      <c r="E178" s="1"/>
      <c r="H178" s="2"/>
      <c r="I178" s="1"/>
      <c r="L178" s="2"/>
    </row>
    <row r="179" spans="1:12" x14ac:dyDescent="0.25">
      <c r="A179" s="1"/>
      <c r="D179" s="2"/>
      <c r="E179" s="1"/>
      <c r="H179" s="2"/>
      <c r="I179" s="1"/>
      <c r="L179" s="2"/>
    </row>
    <row r="180" spans="1:12" x14ac:dyDescent="0.25">
      <c r="A180" s="1"/>
      <c r="D180" s="2"/>
      <c r="E180" s="1"/>
      <c r="H180" s="2"/>
      <c r="I180" s="1"/>
      <c r="L180" s="2"/>
    </row>
    <row r="181" spans="1:12" x14ac:dyDescent="0.25">
      <c r="A181" s="1"/>
      <c r="D181" s="2"/>
      <c r="E181" s="1"/>
      <c r="H181" s="2"/>
      <c r="I181" s="1"/>
      <c r="L181" s="2"/>
    </row>
    <row r="182" spans="1:12" x14ac:dyDescent="0.25">
      <c r="A182" s="1"/>
      <c r="D182" s="2"/>
      <c r="E182" s="1"/>
      <c r="H182" s="2"/>
      <c r="I182" s="1"/>
      <c r="L182" s="2"/>
    </row>
    <row r="183" spans="1:12" x14ac:dyDescent="0.25">
      <c r="A183" s="1"/>
      <c r="D183" s="2"/>
      <c r="E183" s="1"/>
      <c r="H183" s="2"/>
      <c r="I183" s="1"/>
      <c r="L183" s="2"/>
    </row>
    <row r="184" spans="1:12" x14ac:dyDescent="0.25">
      <c r="A184" s="1"/>
      <c r="D184" s="2"/>
      <c r="E184" s="1"/>
      <c r="H184" s="2"/>
      <c r="I184" s="1"/>
      <c r="L184" s="2"/>
    </row>
    <row r="185" spans="1:12" x14ac:dyDescent="0.25">
      <c r="A185" s="1"/>
      <c r="D185" s="2"/>
      <c r="E185" s="1"/>
      <c r="H185" s="2"/>
      <c r="I185" s="1"/>
      <c r="L185" s="2"/>
    </row>
    <row r="186" spans="1:12" x14ac:dyDescent="0.25">
      <c r="A186" s="1"/>
      <c r="D186" s="2"/>
      <c r="E186" s="1"/>
      <c r="H186" s="2"/>
      <c r="I186" s="1"/>
      <c r="L186" s="2"/>
    </row>
    <row r="187" spans="1:12" x14ac:dyDescent="0.25">
      <c r="A187" s="1"/>
      <c r="D187" s="2"/>
      <c r="E187" s="1"/>
      <c r="H187" s="2"/>
      <c r="I187" s="1"/>
      <c r="L187" s="2"/>
    </row>
    <row r="188" spans="1:12" x14ac:dyDescent="0.25">
      <c r="A188" s="1"/>
      <c r="D188" s="2"/>
      <c r="E188" s="1"/>
      <c r="H188" s="2"/>
      <c r="I188" s="1"/>
      <c r="L188" s="2"/>
    </row>
    <row r="189" spans="1:12" x14ac:dyDescent="0.25">
      <c r="A189" s="1"/>
      <c r="D189" s="2"/>
      <c r="E189" s="1"/>
      <c r="H189" s="2"/>
      <c r="I189" s="1"/>
      <c r="L189" s="2"/>
    </row>
    <row r="190" spans="1:12" x14ac:dyDescent="0.25">
      <c r="A190" s="1"/>
      <c r="D190" s="2"/>
      <c r="E190" s="1"/>
      <c r="H190" s="2"/>
      <c r="I190" s="1"/>
      <c r="L190" s="2"/>
    </row>
    <row r="191" spans="1:12" x14ac:dyDescent="0.25">
      <c r="A191" s="1"/>
      <c r="D191" s="2"/>
      <c r="E191" s="1"/>
      <c r="H191" s="2"/>
      <c r="I191" s="1"/>
      <c r="L191" s="2"/>
    </row>
    <row r="192" spans="1:12" x14ac:dyDescent="0.25">
      <c r="A192" s="1"/>
      <c r="D192" s="2"/>
      <c r="E192" s="1"/>
      <c r="H192" s="2"/>
      <c r="I192" s="1"/>
      <c r="L192" s="2"/>
    </row>
    <row r="193" spans="1:12" x14ac:dyDescent="0.25">
      <c r="A193" s="1"/>
      <c r="D193" s="2"/>
      <c r="E193" s="1"/>
      <c r="H193" s="2"/>
      <c r="I193" s="1"/>
      <c r="L193" s="2"/>
    </row>
    <row r="194" spans="1:12" x14ac:dyDescent="0.25">
      <c r="A194" s="1"/>
      <c r="D194" s="2"/>
      <c r="E194" s="1"/>
      <c r="H194" s="2"/>
      <c r="I194" s="1"/>
      <c r="L194" s="2"/>
    </row>
    <row r="195" spans="1:12" x14ac:dyDescent="0.25">
      <c r="A195" s="1"/>
      <c r="D195" s="2"/>
      <c r="E195" s="1"/>
      <c r="H195" s="2"/>
      <c r="I195" s="1"/>
      <c r="L195" s="2"/>
    </row>
    <row r="196" spans="1:12" x14ac:dyDescent="0.25">
      <c r="A196" s="1"/>
      <c r="D196" s="2"/>
      <c r="E196" s="1"/>
      <c r="H196" s="2"/>
      <c r="I196" s="1"/>
      <c r="L196" s="2"/>
    </row>
    <row r="197" spans="1:12" x14ac:dyDescent="0.25">
      <c r="A197" s="1"/>
      <c r="D197" s="2"/>
      <c r="E197" s="1"/>
      <c r="H197" s="2"/>
      <c r="I197" s="1"/>
      <c r="L197" s="2"/>
    </row>
    <row r="198" spans="1:12" x14ac:dyDescent="0.25">
      <c r="A198" s="1"/>
      <c r="D198" s="2"/>
      <c r="E198" s="1"/>
      <c r="H198" s="2"/>
      <c r="I198" s="1"/>
      <c r="L198" s="2"/>
    </row>
    <row r="199" spans="1:12" x14ac:dyDescent="0.25">
      <c r="A199" s="1"/>
      <c r="D199" s="2"/>
      <c r="E199" s="1"/>
      <c r="H199" s="2"/>
      <c r="I199" s="1"/>
      <c r="L199" s="2"/>
    </row>
    <row r="200" spans="1:12" ht="15.75" thickBot="1" x14ac:dyDescent="0.3">
      <c r="A200" s="253"/>
      <c r="B200" s="254"/>
      <c r="C200" s="254"/>
      <c r="D200" s="255"/>
      <c r="E200" s="253"/>
      <c r="F200" s="254"/>
      <c r="G200" s="254"/>
      <c r="H200" s="255"/>
      <c r="I200" s="253"/>
      <c r="J200" s="254"/>
      <c r="K200" s="254"/>
      <c r="L200" s="255"/>
    </row>
  </sheetData>
  <mergeCells count="6">
    <mergeCell ref="A1:D1"/>
    <mergeCell ref="E1:H1"/>
    <mergeCell ref="I1:L1"/>
    <mergeCell ref="A2:D2"/>
    <mergeCell ref="E2:H2"/>
    <mergeCell ref="I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7971-4C75-4A83-A3DD-96D8A0230513}">
  <dimension ref="A1:S540"/>
  <sheetViews>
    <sheetView topLeftCell="I1" workbookViewId="0">
      <selection activeCell="L3" sqref="L3:S11"/>
    </sheetView>
  </sheetViews>
  <sheetFormatPr defaultRowHeight="15" x14ac:dyDescent="0.25"/>
  <cols>
    <col min="1" max="6" width="10.42578125" style="4" customWidth="1"/>
    <col min="7" max="7" width="20.140625" style="69" bestFit="1" customWidth="1"/>
    <col min="8" max="8" width="20.28515625" style="69" bestFit="1" customWidth="1"/>
    <col min="9" max="9" width="20" style="69" bestFit="1" customWidth="1"/>
    <col min="12" max="12" width="27.140625" style="69" customWidth="1"/>
    <col min="13" max="13" width="19.42578125" style="69" bestFit="1" customWidth="1"/>
    <col min="14" max="14" width="21.5703125" style="69" bestFit="1" customWidth="1"/>
    <col min="15" max="15" width="21.7109375" style="69" bestFit="1" customWidth="1"/>
    <col min="16" max="16" width="21.42578125" style="69" bestFit="1" customWidth="1"/>
    <col min="17" max="17" width="17.85546875" style="4" bestFit="1" customWidth="1"/>
    <col min="18" max="18" width="18.140625" style="4" bestFit="1" customWidth="1"/>
    <col min="19" max="19" width="17.5703125" style="4" bestFit="1" customWidth="1"/>
    <col min="20" max="20" width="7.28515625" customWidth="1"/>
    <col min="21" max="21" width="14.7109375" bestFit="1" customWidth="1"/>
    <col min="22" max="22" width="12" bestFit="1" customWidth="1"/>
    <col min="25" max="25" width="14.140625" bestFit="1" customWidth="1"/>
  </cols>
  <sheetData>
    <row r="1" spans="1:19" ht="19.5" thickBot="1" x14ac:dyDescent="0.35">
      <c r="A1" s="269" t="s">
        <v>36</v>
      </c>
      <c r="B1" s="270"/>
      <c r="C1" s="270"/>
      <c r="D1" s="270"/>
      <c r="E1" s="270"/>
      <c r="F1" s="270"/>
      <c r="G1" s="270"/>
      <c r="H1" s="270"/>
      <c r="I1" s="271"/>
      <c r="L1" s="269" t="s">
        <v>50</v>
      </c>
      <c r="M1" s="270"/>
      <c r="N1" s="270"/>
      <c r="O1" s="270"/>
      <c r="P1" s="270"/>
      <c r="Q1" s="270"/>
      <c r="R1" s="270"/>
      <c r="S1" s="271"/>
    </row>
    <row r="2" spans="1:19" s="56" customFormat="1" ht="15.75" x14ac:dyDescent="0.25">
      <c r="A2" s="129" t="s">
        <v>44</v>
      </c>
      <c r="B2" s="129" t="s">
        <v>45</v>
      </c>
      <c r="C2" s="130" t="s">
        <v>46</v>
      </c>
      <c r="D2" s="129" t="s">
        <v>47</v>
      </c>
      <c r="E2" s="129" t="s">
        <v>48</v>
      </c>
      <c r="F2" s="130" t="s">
        <v>49</v>
      </c>
      <c r="G2" s="128" t="s">
        <v>93</v>
      </c>
      <c r="H2" s="128" t="s">
        <v>94</v>
      </c>
      <c r="I2" s="126" t="s">
        <v>95</v>
      </c>
      <c r="L2" s="124" t="s">
        <v>37</v>
      </c>
      <c r="M2" s="126" t="s">
        <v>89</v>
      </c>
      <c r="N2" s="128" t="s">
        <v>90</v>
      </c>
      <c r="O2" s="128" t="s">
        <v>91</v>
      </c>
      <c r="P2" s="126" t="s">
        <v>92</v>
      </c>
      <c r="Q2" s="248" t="s">
        <v>153</v>
      </c>
      <c r="R2" s="129" t="s">
        <v>154</v>
      </c>
      <c r="S2" s="130" t="s">
        <v>155</v>
      </c>
    </row>
    <row r="3" spans="1:19" s="4" customFormat="1" x14ac:dyDescent="0.25">
      <c r="A3" s="4">
        <v>0</v>
      </c>
      <c r="B3" s="4">
        <v>100</v>
      </c>
      <c r="C3" s="131">
        <v>0</v>
      </c>
      <c r="D3" s="4">
        <v>0</v>
      </c>
      <c r="E3" s="4">
        <v>0</v>
      </c>
      <c r="F3" s="131">
        <v>0</v>
      </c>
      <c r="G3" s="4">
        <v>5.0259999999999998</v>
      </c>
      <c r="H3" s="4">
        <v>9.94</v>
      </c>
      <c r="I3" s="131">
        <v>4.45</v>
      </c>
      <c r="L3" s="132" t="s">
        <v>51</v>
      </c>
      <c r="M3" s="131">
        <f>10.06+6.475+87.75</f>
        <v>104.285</v>
      </c>
      <c r="N3" s="4">
        <v>5.0259999999999998</v>
      </c>
      <c r="O3" s="4">
        <v>8.0399999999999991</v>
      </c>
      <c r="P3" s="131">
        <v>4.45</v>
      </c>
      <c r="Q3" s="249">
        <v>0</v>
      </c>
      <c r="R3" s="4">
        <v>0</v>
      </c>
      <c r="S3" s="131">
        <v>0</v>
      </c>
    </row>
    <row r="4" spans="1:19" x14ac:dyDescent="0.25">
      <c r="A4" s="4">
        <v>0</v>
      </c>
      <c r="B4" s="4">
        <v>-100</v>
      </c>
      <c r="C4" s="131">
        <v>0</v>
      </c>
      <c r="D4" s="4">
        <v>0</v>
      </c>
      <c r="E4" s="4">
        <v>0</v>
      </c>
      <c r="F4" s="131">
        <v>0</v>
      </c>
      <c r="G4" s="69">
        <v>5.0259999999999998</v>
      </c>
      <c r="H4" s="69">
        <v>-9.94</v>
      </c>
      <c r="I4" s="127">
        <v>4.45</v>
      </c>
      <c r="L4" s="125" t="s">
        <v>52</v>
      </c>
      <c r="M4" s="127">
        <f>9.84+6.475+87.75</f>
        <v>104.065</v>
      </c>
      <c r="N4" s="256">
        <v>5.0309999999999997</v>
      </c>
      <c r="O4" s="256">
        <v>12.069000000000001</v>
      </c>
      <c r="P4" s="127">
        <v>4.5549999999999997</v>
      </c>
      <c r="Q4" s="249">
        <v>0</v>
      </c>
      <c r="R4" s="250">
        <v>0</v>
      </c>
      <c r="S4" s="251">
        <v>0</v>
      </c>
    </row>
    <row r="5" spans="1:19" x14ac:dyDescent="0.25">
      <c r="A5" s="4">
        <v>0</v>
      </c>
      <c r="B5" s="4">
        <v>100</v>
      </c>
      <c r="C5" s="131">
        <v>0</v>
      </c>
      <c r="D5" s="4">
        <v>0</v>
      </c>
      <c r="E5" s="4">
        <v>0</v>
      </c>
      <c r="F5" s="131">
        <v>0</v>
      </c>
      <c r="G5" s="69">
        <v>5.0309999999999997</v>
      </c>
      <c r="H5" s="69">
        <v>14.919</v>
      </c>
      <c r="I5" s="127">
        <v>4.5549999999999997</v>
      </c>
      <c r="L5" s="125" t="s">
        <v>53</v>
      </c>
      <c r="M5" s="127">
        <f>M3</f>
        <v>104.285</v>
      </c>
      <c r="N5" s="256">
        <v>5.0259999999999998</v>
      </c>
      <c r="O5" s="256">
        <v>-8.0399999999999991</v>
      </c>
      <c r="P5" s="127">
        <v>4.45</v>
      </c>
      <c r="Q5" s="249">
        <v>0</v>
      </c>
      <c r="R5" s="250">
        <v>0</v>
      </c>
      <c r="S5" s="251">
        <v>0</v>
      </c>
    </row>
    <row r="6" spans="1:19" x14ac:dyDescent="0.25">
      <c r="A6" s="4">
        <v>0</v>
      </c>
      <c r="B6" s="4">
        <v>-100</v>
      </c>
      <c r="C6" s="131">
        <v>0</v>
      </c>
      <c r="D6" s="4">
        <v>0</v>
      </c>
      <c r="E6" s="4">
        <v>0</v>
      </c>
      <c r="F6" s="131">
        <v>0</v>
      </c>
      <c r="G6" s="69">
        <v>5.0309999999999997</v>
      </c>
      <c r="H6" s="69">
        <v>-14.919</v>
      </c>
      <c r="I6" s="127">
        <v>4.5549999999999997</v>
      </c>
      <c r="L6" s="125" t="s">
        <v>54</v>
      </c>
      <c r="M6" s="127">
        <f>M4</f>
        <v>104.065</v>
      </c>
      <c r="N6" s="256">
        <v>5.0309999999999997</v>
      </c>
      <c r="O6" s="256">
        <v>-12.069000000000001</v>
      </c>
      <c r="P6" s="127">
        <v>4.5549999999999997</v>
      </c>
      <c r="Q6" s="249">
        <v>0</v>
      </c>
      <c r="R6" s="250">
        <v>0</v>
      </c>
      <c r="S6" s="251">
        <v>0</v>
      </c>
    </row>
    <row r="7" spans="1:19" x14ac:dyDescent="0.25">
      <c r="C7" s="131"/>
      <c r="F7" s="131"/>
      <c r="I7" s="127"/>
      <c r="L7" s="125" t="s">
        <v>169</v>
      </c>
      <c r="M7" s="127">
        <v>8.4</v>
      </c>
      <c r="N7" s="256">
        <v>6.51</v>
      </c>
      <c r="O7" s="256">
        <v>0</v>
      </c>
      <c r="P7" s="127">
        <v>3.95</v>
      </c>
      <c r="Q7" s="249">
        <v>0</v>
      </c>
      <c r="R7" s="250">
        <v>0</v>
      </c>
      <c r="S7" s="251">
        <v>0</v>
      </c>
    </row>
    <row r="8" spans="1:19" x14ac:dyDescent="0.25">
      <c r="C8" s="131"/>
      <c r="F8" s="131"/>
      <c r="I8" s="127"/>
      <c r="L8" s="125" t="s">
        <v>148</v>
      </c>
      <c r="M8" s="127">
        <v>4.0999999999999996</v>
      </c>
      <c r="N8" s="256">
        <v>6.6360000000000001</v>
      </c>
      <c r="O8" s="256">
        <v>0</v>
      </c>
      <c r="P8" s="127">
        <v>2.9409999999999998</v>
      </c>
      <c r="Q8" s="249">
        <v>0</v>
      </c>
      <c r="R8" s="250">
        <v>0</v>
      </c>
      <c r="S8" s="251">
        <v>0</v>
      </c>
    </row>
    <row r="9" spans="1:19" x14ac:dyDescent="0.25">
      <c r="C9" s="131"/>
      <c r="F9" s="131"/>
      <c r="I9" s="127"/>
      <c r="L9" s="125" t="s">
        <v>150</v>
      </c>
      <c r="M9" s="127">
        <v>1.9</v>
      </c>
      <c r="N9" s="256">
        <v>23.02</v>
      </c>
      <c r="O9" s="256">
        <v>0</v>
      </c>
      <c r="P9" s="127">
        <v>7.59</v>
      </c>
      <c r="Q9" s="249">
        <v>0</v>
      </c>
      <c r="R9" s="250">
        <v>0</v>
      </c>
      <c r="S9" s="251">
        <v>0</v>
      </c>
    </row>
    <row r="10" spans="1:19" x14ac:dyDescent="0.25">
      <c r="C10" s="131"/>
      <c r="F10" s="131"/>
      <c r="I10" s="127"/>
      <c r="L10" s="125" t="s">
        <v>151</v>
      </c>
      <c r="M10" s="127">
        <v>2.7</v>
      </c>
      <c r="N10" s="256">
        <v>22.9</v>
      </c>
      <c r="O10" s="256">
        <v>0</v>
      </c>
      <c r="P10" s="127">
        <v>4.8600000000000003</v>
      </c>
      <c r="Q10" s="249">
        <v>0</v>
      </c>
      <c r="R10" s="250">
        <v>0</v>
      </c>
      <c r="S10" s="251">
        <v>0</v>
      </c>
    </row>
    <row r="11" spans="1:19" x14ac:dyDescent="0.25">
      <c r="C11" s="131"/>
      <c r="F11" s="131"/>
      <c r="I11" s="127"/>
      <c r="L11" s="125" t="s">
        <v>168</v>
      </c>
      <c r="M11" s="127">
        <v>50</v>
      </c>
      <c r="N11" s="256">
        <v>6.51</v>
      </c>
      <c r="O11" s="256">
        <v>0</v>
      </c>
      <c r="P11" s="127">
        <v>5.15</v>
      </c>
      <c r="Q11" s="249">
        <v>0</v>
      </c>
      <c r="R11" s="4">
        <v>0</v>
      </c>
      <c r="S11" s="131">
        <v>0</v>
      </c>
    </row>
    <row r="12" spans="1:19" x14ac:dyDescent="0.25">
      <c r="C12" s="131"/>
      <c r="F12" s="131"/>
      <c r="I12" s="127"/>
      <c r="L12" s="125"/>
      <c r="M12" s="127"/>
      <c r="P12" s="127"/>
      <c r="Q12" s="249"/>
      <c r="S12" s="131"/>
    </row>
    <row r="13" spans="1:19" x14ac:dyDescent="0.25">
      <c r="C13" s="131"/>
      <c r="F13" s="131"/>
      <c r="I13" s="127"/>
      <c r="L13" s="125"/>
      <c r="M13" s="127"/>
      <c r="P13" s="127"/>
      <c r="Q13" s="249"/>
      <c r="S13" s="131"/>
    </row>
    <row r="14" spans="1:19" x14ac:dyDescent="0.25">
      <c r="C14" s="131"/>
      <c r="F14" s="131"/>
      <c r="I14" s="127"/>
      <c r="L14" s="125"/>
      <c r="M14" s="127"/>
      <c r="P14" s="127"/>
      <c r="Q14" s="249"/>
      <c r="S14" s="131"/>
    </row>
    <row r="15" spans="1:19" x14ac:dyDescent="0.25">
      <c r="C15" s="131"/>
      <c r="F15" s="131"/>
      <c r="I15" s="127"/>
      <c r="L15" s="125"/>
      <c r="M15" s="127"/>
      <c r="P15" s="127"/>
      <c r="Q15" s="249"/>
      <c r="S15" s="131"/>
    </row>
    <row r="16" spans="1:19" x14ac:dyDescent="0.25">
      <c r="C16" s="131"/>
      <c r="F16" s="131"/>
      <c r="I16" s="127"/>
      <c r="L16" s="125"/>
      <c r="M16" s="127"/>
      <c r="P16" s="127"/>
      <c r="Q16" s="249"/>
      <c r="S16" s="131"/>
    </row>
    <row r="17" spans="3:19" x14ac:dyDescent="0.25">
      <c r="C17" s="131"/>
      <c r="F17" s="131"/>
      <c r="I17" s="127"/>
      <c r="L17" s="125"/>
      <c r="M17" s="127"/>
      <c r="P17" s="127"/>
      <c r="Q17" s="249"/>
      <c r="S17" s="131"/>
    </row>
    <row r="18" spans="3:19" x14ac:dyDescent="0.25">
      <c r="C18" s="131"/>
      <c r="F18" s="131"/>
      <c r="I18" s="127"/>
      <c r="L18" s="125"/>
      <c r="M18" s="127"/>
      <c r="P18" s="127"/>
      <c r="Q18" s="249"/>
      <c r="S18" s="131"/>
    </row>
    <row r="19" spans="3:19" x14ac:dyDescent="0.25">
      <c r="C19" s="131"/>
      <c r="F19" s="131"/>
      <c r="I19" s="127"/>
      <c r="L19" s="125"/>
      <c r="M19" s="127"/>
      <c r="P19" s="127"/>
      <c r="Q19" s="249"/>
      <c r="S19" s="131"/>
    </row>
    <row r="20" spans="3:19" x14ac:dyDescent="0.25">
      <c r="C20" s="131"/>
      <c r="F20" s="131"/>
      <c r="I20" s="127"/>
      <c r="L20" s="125"/>
      <c r="M20" s="127"/>
      <c r="P20" s="127"/>
      <c r="Q20" s="249"/>
      <c r="S20" s="131"/>
    </row>
    <row r="21" spans="3:19" x14ac:dyDescent="0.25">
      <c r="C21" s="131"/>
      <c r="F21" s="131"/>
      <c r="I21" s="127"/>
      <c r="L21" s="125"/>
      <c r="M21" s="127"/>
      <c r="P21" s="127"/>
      <c r="Q21" s="249"/>
      <c r="S21" s="131"/>
    </row>
    <row r="22" spans="3:19" x14ac:dyDescent="0.25">
      <c r="C22" s="131"/>
      <c r="F22" s="131"/>
      <c r="I22" s="127"/>
      <c r="L22" s="125"/>
      <c r="M22" s="127"/>
      <c r="P22" s="127"/>
      <c r="Q22" s="249"/>
      <c r="S22" s="131"/>
    </row>
    <row r="23" spans="3:19" x14ac:dyDescent="0.25">
      <c r="C23" s="131"/>
      <c r="F23" s="131"/>
      <c r="I23" s="127"/>
      <c r="L23" s="125"/>
      <c r="M23" s="127"/>
      <c r="P23" s="127"/>
      <c r="Q23" s="249"/>
      <c r="S23" s="131"/>
    </row>
    <row r="24" spans="3:19" x14ac:dyDescent="0.25">
      <c r="C24" s="131"/>
      <c r="F24" s="131"/>
      <c r="I24" s="127"/>
      <c r="L24" s="125"/>
      <c r="M24" s="127"/>
      <c r="P24" s="127"/>
      <c r="Q24" s="249"/>
      <c r="S24" s="131"/>
    </row>
    <row r="25" spans="3:19" x14ac:dyDescent="0.25">
      <c r="C25" s="131"/>
      <c r="F25" s="131"/>
      <c r="I25" s="127"/>
      <c r="L25" s="125"/>
      <c r="M25" s="127"/>
      <c r="P25" s="127"/>
      <c r="Q25" s="249"/>
      <c r="S25" s="131"/>
    </row>
    <row r="26" spans="3:19" x14ac:dyDescent="0.25">
      <c r="C26" s="131"/>
      <c r="F26" s="131"/>
      <c r="I26" s="127"/>
      <c r="L26" s="125"/>
      <c r="M26" s="127"/>
      <c r="P26" s="127"/>
      <c r="Q26" s="249"/>
      <c r="S26" s="131"/>
    </row>
    <row r="27" spans="3:19" x14ac:dyDescent="0.25">
      <c r="C27" s="131"/>
      <c r="F27" s="131"/>
      <c r="I27" s="127"/>
      <c r="L27" s="125"/>
      <c r="M27" s="127"/>
      <c r="P27" s="127"/>
      <c r="Q27" s="249"/>
      <c r="S27" s="131"/>
    </row>
    <row r="28" spans="3:19" x14ac:dyDescent="0.25">
      <c r="C28" s="131"/>
      <c r="F28" s="131"/>
      <c r="I28" s="127"/>
      <c r="L28" s="125"/>
      <c r="M28" s="127"/>
      <c r="P28" s="127"/>
      <c r="Q28" s="249"/>
      <c r="S28" s="131"/>
    </row>
    <row r="29" spans="3:19" x14ac:dyDescent="0.25">
      <c r="C29" s="131"/>
      <c r="F29" s="131"/>
      <c r="I29" s="127"/>
      <c r="L29" s="125"/>
      <c r="M29" s="127"/>
      <c r="P29" s="127"/>
      <c r="Q29" s="249"/>
      <c r="S29" s="131"/>
    </row>
    <row r="30" spans="3:19" x14ac:dyDescent="0.25">
      <c r="C30" s="131"/>
      <c r="F30" s="131"/>
      <c r="I30" s="127"/>
      <c r="L30" s="125"/>
      <c r="M30" s="127"/>
      <c r="P30" s="127"/>
      <c r="Q30" s="249"/>
      <c r="S30" s="131"/>
    </row>
    <row r="31" spans="3:19" x14ac:dyDescent="0.25">
      <c r="C31" s="131"/>
      <c r="F31" s="131"/>
      <c r="I31" s="127"/>
      <c r="L31" s="125"/>
      <c r="M31" s="127"/>
      <c r="P31" s="127"/>
      <c r="Q31" s="249"/>
      <c r="S31" s="131"/>
    </row>
    <row r="32" spans="3:19" x14ac:dyDescent="0.25">
      <c r="C32" s="131"/>
      <c r="F32" s="131"/>
      <c r="I32" s="127"/>
      <c r="L32" s="125"/>
      <c r="M32" s="127"/>
      <c r="P32" s="127"/>
      <c r="Q32" s="249"/>
      <c r="S32" s="131"/>
    </row>
    <row r="33" spans="3:19" x14ac:dyDescent="0.25">
      <c r="C33" s="131"/>
      <c r="F33" s="131"/>
      <c r="I33" s="127"/>
      <c r="L33" s="125"/>
      <c r="M33" s="127"/>
      <c r="P33" s="127"/>
      <c r="Q33" s="249"/>
      <c r="S33" s="131"/>
    </row>
    <row r="34" spans="3:19" x14ac:dyDescent="0.25">
      <c r="C34" s="131"/>
      <c r="F34" s="131"/>
      <c r="I34" s="127"/>
      <c r="L34" s="125"/>
      <c r="M34" s="127"/>
      <c r="P34" s="127"/>
      <c r="Q34" s="249"/>
      <c r="S34" s="131"/>
    </row>
    <row r="35" spans="3:19" x14ac:dyDescent="0.25">
      <c r="C35" s="131"/>
      <c r="F35" s="131"/>
      <c r="I35" s="127"/>
      <c r="L35" s="125"/>
      <c r="M35" s="127"/>
      <c r="P35" s="127"/>
      <c r="Q35" s="249"/>
      <c r="S35" s="131"/>
    </row>
    <row r="36" spans="3:19" x14ac:dyDescent="0.25">
      <c r="C36" s="131"/>
      <c r="F36" s="131"/>
      <c r="I36" s="127"/>
      <c r="L36" s="125"/>
      <c r="M36" s="127"/>
      <c r="P36" s="127"/>
      <c r="Q36" s="249"/>
      <c r="S36" s="131"/>
    </row>
    <row r="37" spans="3:19" x14ac:dyDescent="0.25">
      <c r="C37" s="131"/>
      <c r="F37" s="131"/>
      <c r="I37" s="127"/>
      <c r="L37" s="125"/>
      <c r="M37" s="127"/>
      <c r="P37" s="127"/>
      <c r="Q37" s="249"/>
      <c r="S37" s="131"/>
    </row>
    <row r="38" spans="3:19" x14ac:dyDescent="0.25">
      <c r="C38" s="131"/>
      <c r="F38" s="131"/>
      <c r="I38" s="127"/>
      <c r="L38" s="125"/>
      <c r="M38" s="127"/>
      <c r="P38" s="127"/>
      <c r="Q38" s="249"/>
      <c r="S38" s="131"/>
    </row>
    <row r="39" spans="3:19" x14ac:dyDescent="0.25">
      <c r="C39" s="131"/>
      <c r="F39" s="131"/>
      <c r="I39" s="127"/>
      <c r="L39" s="125"/>
      <c r="M39" s="127"/>
      <c r="P39" s="127"/>
      <c r="Q39" s="249"/>
      <c r="S39" s="131"/>
    </row>
    <row r="40" spans="3:19" x14ac:dyDescent="0.25">
      <c r="C40" s="131"/>
      <c r="F40" s="131"/>
      <c r="I40" s="127"/>
      <c r="L40" s="125"/>
      <c r="M40" s="127"/>
      <c r="P40" s="127"/>
      <c r="Q40" s="249"/>
      <c r="S40" s="131"/>
    </row>
    <row r="41" spans="3:19" x14ac:dyDescent="0.25">
      <c r="C41" s="131"/>
      <c r="F41" s="131"/>
      <c r="I41" s="127"/>
      <c r="L41" s="125"/>
      <c r="M41" s="127"/>
      <c r="P41" s="127"/>
      <c r="Q41" s="249"/>
      <c r="S41" s="131"/>
    </row>
    <row r="42" spans="3:19" x14ac:dyDescent="0.25">
      <c r="C42" s="131"/>
      <c r="F42" s="131"/>
      <c r="I42" s="127"/>
      <c r="L42" s="125"/>
      <c r="M42" s="127"/>
      <c r="P42" s="127"/>
      <c r="Q42" s="249"/>
      <c r="S42" s="131"/>
    </row>
    <row r="43" spans="3:19" x14ac:dyDescent="0.25">
      <c r="C43" s="131"/>
      <c r="F43" s="131"/>
      <c r="I43" s="127"/>
      <c r="L43" s="125"/>
      <c r="M43" s="127"/>
      <c r="P43" s="127"/>
      <c r="Q43" s="249"/>
      <c r="S43" s="131"/>
    </row>
    <row r="44" spans="3:19" x14ac:dyDescent="0.25">
      <c r="C44" s="131"/>
      <c r="F44" s="131"/>
      <c r="I44" s="127"/>
      <c r="L44" s="125"/>
      <c r="M44" s="127"/>
      <c r="P44" s="127"/>
      <c r="Q44" s="249"/>
      <c r="S44" s="131"/>
    </row>
    <row r="45" spans="3:19" x14ac:dyDescent="0.25">
      <c r="C45" s="131"/>
      <c r="F45" s="131"/>
      <c r="I45" s="127"/>
      <c r="L45" s="125"/>
      <c r="M45" s="127"/>
      <c r="P45" s="127"/>
      <c r="Q45" s="249"/>
      <c r="S45" s="131"/>
    </row>
    <row r="46" spans="3:19" x14ac:dyDescent="0.25">
      <c r="C46" s="131"/>
      <c r="F46" s="131"/>
      <c r="I46" s="127"/>
      <c r="L46" s="125"/>
      <c r="M46" s="127"/>
      <c r="P46" s="127"/>
      <c r="Q46" s="249"/>
      <c r="S46" s="131"/>
    </row>
    <row r="47" spans="3:19" x14ac:dyDescent="0.25">
      <c r="C47" s="131"/>
      <c r="F47" s="131"/>
      <c r="I47" s="127"/>
      <c r="L47" s="125"/>
      <c r="M47" s="127"/>
      <c r="P47" s="127"/>
      <c r="Q47" s="249"/>
      <c r="S47" s="131"/>
    </row>
    <row r="48" spans="3:19" x14ac:dyDescent="0.25">
      <c r="C48" s="131"/>
      <c r="F48" s="131"/>
      <c r="I48" s="127"/>
      <c r="L48" s="125"/>
      <c r="M48" s="127"/>
      <c r="P48" s="127"/>
      <c r="Q48" s="249"/>
      <c r="S48" s="131"/>
    </row>
    <row r="49" spans="3:19" x14ac:dyDescent="0.25">
      <c r="C49" s="131"/>
      <c r="F49" s="131"/>
      <c r="I49" s="127"/>
      <c r="L49" s="125"/>
      <c r="M49" s="127"/>
      <c r="P49" s="127"/>
      <c r="Q49" s="249"/>
      <c r="S49" s="131"/>
    </row>
    <row r="50" spans="3:19" x14ac:dyDescent="0.25">
      <c r="C50" s="131"/>
      <c r="F50" s="131"/>
      <c r="I50" s="127"/>
      <c r="L50" s="125"/>
      <c r="M50" s="127"/>
      <c r="P50" s="127"/>
      <c r="Q50" s="249"/>
      <c r="S50" s="131"/>
    </row>
    <row r="51" spans="3:19" x14ac:dyDescent="0.25">
      <c r="C51" s="131"/>
      <c r="F51" s="131"/>
      <c r="I51" s="127"/>
      <c r="L51" s="125"/>
      <c r="M51" s="127"/>
      <c r="P51" s="127"/>
      <c r="Q51" s="249"/>
      <c r="S51" s="131"/>
    </row>
    <row r="52" spans="3:19" x14ac:dyDescent="0.25">
      <c r="C52" s="131"/>
      <c r="F52" s="131"/>
      <c r="I52" s="127"/>
      <c r="L52" s="125"/>
      <c r="M52" s="127"/>
      <c r="P52" s="127"/>
      <c r="Q52" s="249"/>
      <c r="S52" s="131"/>
    </row>
    <row r="53" spans="3:19" x14ac:dyDescent="0.25">
      <c r="C53" s="131"/>
      <c r="F53" s="131"/>
      <c r="I53" s="127"/>
      <c r="L53" s="125"/>
      <c r="M53" s="127"/>
      <c r="P53" s="127"/>
      <c r="Q53" s="249"/>
      <c r="S53" s="131"/>
    </row>
    <row r="54" spans="3:19" x14ac:dyDescent="0.25">
      <c r="C54" s="131"/>
      <c r="F54" s="131"/>
      <c r="I54" s="127"/>
      <c r="L54" s="125"/>
      <c r="M54" s="127"/>
      <c r="P54" s="127"/>
      <c r="Q54" s="249"/>
      <c r="S54" s="131"/>
    </row>
    <row r="55" spans="3:19" x14ac:dyDescent="0.25">
      <c r="C55" s="131"/>
      <c r="F55" s="131"/>
      <c r="I55" s="127"/>
      <c r="L55" s="125"/>
      <c r="M55" s="127"/>
      <c r="P55" s="127"/>
      <c r="Q55" s="249"/>
      <c r="S55" s="131"/>
    </row>
    <row r="56" spans="3:19" x14ac:dyDescent="0.25">
      <c r="C56" s="131"/>
      <c r="F56" s="131"/>
      <c r="I56" s="127"/>
      <c r="L56" s="125"/>
      <c r="M56" s="127"/>
      <c r="P56" s="127"/>
      <c r="Q56" s="249"/>
      <c r="S56" s="131"/>
    </row>
    <row r="57" spans="3:19" x14ac:dyDescent="0.25">
      <c r="C57" s="131"/>
      <c r="F57" s="131"/>
      <c r="I57" s="127"/>
      <c r="L57" s="125"/>
      <c r="M57" s="127"/>
      <c r="P57" s="127"/>
      <c r="Q57" s="249"/>
      <c r="S57" s="131"/>
    </row>
    <row r="58" spans="3:19" x14ac:dyDescent="0.25">
      <c r="C58" s="131"/>
      <c r="F58" s="131"/>
      <c r="I58" s="127"/>
      <c r="L58" s="125"/>
      <c r="M58" s="127"/>
      <c r="P58" s="127"/>
      <c r="Q58" s="249"/>
      <c r="S58" s="131"/>
    </row>
    <row r="59" spans="3:19" x14ac:dyDescent="0.25">
      <c r="C59" s="131"/>
      <c r="F59" s="131"/>
      <c r="I59" s="127"/>
      <c r="L59" s="125"/>
      <c r="M59" s="127"/>
      <c r="P59" s="127"/>
      <c r="Q59" s="249"/>
      <c r="S59" s="131"/>
    </row>
    <row r="60" spans="3:19" x14ac:dyDescent="0.25">
      <c r="C60" s="131"/>
      <c r="F60" s="131"/>
      <c r="I60" s="127"/>
      <c r="L60" s="125"/>
      <c r="M60" s="127"/>
      <c r="P60" s="127"/>
      <c r="Q60" s="249"/>
      <c r="S60" s="131"/>
    </row>
    <row r="61" spans="3:19" x14ac:dyDescent="0.25">
      <c r="C61" s="131"/>
      <c r="F61" s="131"/>
      <c r="I61" s="127"/>
      <c r="L61" s="125"/>
      <c r="M61" s="127"/>
      <c r="P61" s="127"/>
      <c r="Q61" s="249"/>
      <c r="S61" s="131"/>
    </row>
    <row r="62" spans="3:19" x14ac:dyDescent="0.25">
      <c r="C62" s="131"/>
      <c r="F62" s="131"/>
      <c r="I62" s="127"/>
      <c r="L62" s="125"/>
      <c r="M62" s="127"/>
      <c r="P62" s="127"/>
      <c r="Q62" s="249"/>
      <c r="S62" s="131"/>
    </row>
    <row r="63" spans="3:19" x14ac:dyDescent="0.25">
      <c r="C63" s="131"/>
      <c r="F63" s="131"/>
      <c r="I63" s="127"/>
      <c r="L63" s="125"/>
      <c r="M63" s="127"/>
      <c r="P63" s="127"/>
      <c r="Q63" s="249"/>
      <c r="S63" s="131"/>
    </row>
    <row r="64" spans="3:19" x14ac:dyDescent="0.25">
      <c r="C64" s="131"/>
      <c r="F64" s="131"/>
      <c r="I64" s="127"/>
      <c r="L64" s="125"/>
      <c r="M64" s="127"/>
      <c r="P64" s="127"/>
      <c r="Q64" s="249"/>
      <c r="S64" s="131"/>
    </row>
    <row r="65" spans="3:19" x14ac:dyDescent="0.25">
      <c r="C65" s="131"/>
      <c r="F65" s="131"/>
      <c r="I65" s="127"/>
      <c r="L65" s="125"/>
      <c r="M65" s="127"/>
      <c r="P65" s="127"/>
      <c r="Q65" s="249"/>
      <c r="S65" s="131"/>
    </row>
    <row r="66" spans="3:19" x14ac:dyDescent="0.25">
      <c r="C66" s="131"/>
      <c r="F66" s="131"/>
      <c r="I66" s="127"/>
      <c r="L66" s="125"/>
      <c r="M66" s="127"/>
      <c r="P66" s="127"/>
      <c r="Q66" s="249"/>
      <c r="S66" s="131"/>
    </row>
    <row r="67" spans="3:19" x14ac:dyDescent="0.25">
      <c r="C67" s="131"/>
      <c r="F67" s="131"/>
      <c r="I67" s="127"/>
      <c r="L67" s="125"/>
      <c r="M67" s="127"/>
      <c r="P67" s="127"/>
      <c r="Q67" s="249"/>
      <c r="S67" s="131"/>
    </row>
    <row r="68" spans="3:19" x14ac:dyDescent="0.25">
      <c r="C68" s="131"/>
      <c r="F68" s="131"/>
      <c r="I68" s="127"/>
      <c r="L68" s="125"/>
      <c r="M68" s="127"/>
      <c r="P68" s="127"/>
      <c r="Q68" s="249"/>
      <c r="S68" s="131"/>
    </row>
    <row r="69" spans="3:19" x14ac:dyDescent="0.25">
      <c r="C69" s="131"/>
      <c r="F69" s="131"/>
      <c r="I69" s="127"/>
      <c r="L69" s="125"/>
      <c r="M69" s="127"/>
      <c r="P69" s="127"/>
      <c r="Q69" s="249"/>
      <c r="S69" s="131"/>
    </row>
    <row r="70" spans="3:19" x14ac:dyDescent="0.25">
      <c r="C70" s="131"/>
      <c r="F70" s="131"/>
      <c r="I70" s="127"/>
      <c r="L70" s="125"/>
      <c r="M70" s="127"/>
      <c r="P70" s="127"/>
      <c r="Q70" s="249"/>
      <c r="S70" s="131"/>
    </row>
    <row r="71" spans="3:19" x14ac:dyDescent="0.25">
      <c r="C71" s="131"/>
      <c r="F71" s="131"/>
      <c r="I71" s="127"/>
      <c r="L71" s="125"/>
      <c r="M71" s="127"/>
      <c r="P71" s="127"/>
      <c r="Q71" s="249"/>
      <c r="S71" s="131"/>
    </row>
    <row r="72" spans="3:19" x14ac:dyDescent="0.25">
      <c r="C72" s="131"/>
      <c r="F72" s="131"/>
      <c r="I72" s="127"/>
      <c r="L72" s="125"/>
      <c r="M72" s="127"/>
      <c r="P72" s="127"/>
      <c r="Q72" s="249"/>
      <c r="S72" s="131"/>
    </row>
    <row r="73" spans="3:19" x14ac:dyDescent="0.25">
      <c r="C73" s="131"/>
      <c r="F73" s="131"/>
      <c r="I73" s="127"/>
      <c r="L73" s="125"/>
      <c r="M73" s="127"/>
      <c r="P73" s="127"/>
      <c r="Q73" s="249"/>
      <c r="S73" s="131"/>
    </row>
    <row r="74" spans="3:19" x14ac:dyDescent="0.25">
      <c r="C74" s="131"/>
      <c r="F74" s="131"/>
      <c r="I74" s="127"/>
      <c r="L74" s="125"/>
      <c r="M74" s="127"/>
      <c r="P74" s="127"/>
      <c r="Q74" s="249"/>
      <c r="S74" s="131"/>
    </row>
    <row r="75" spans="3:19" x14ac:dyDescent="0.25">
      <c r="C75" s="131"/>
      <c r="F75" s="131"/>
      <c r="I75" s="127"/>
      <c r="L75" s="125"/>
      <c r="M75" s="127"/>
      <c r="P75" s="127"/>
      <c r="Q75" s="249"/>
      <c r="S75" s="131"/>
    </row>
    <row r="76" spans="3:19" x14ac:dyDescent="0.25">
      <c r="C76" s="131"/>
      <c r="F76" s="131"/>
      <c r="I76" s="127"/>
      <c r="L76" s="125"/>
      <c r="M76" s="127"/>
      <c r="P76" s="127"/>
      <c r="Q76" s="249"/>
      <c r="S76" s="131"/>
    </row>
    <row r="77" spans="3:19" x14ac:dyDescent="0.25">
      <c r="C77" s="131"/>
      <c r="F77" s="131"/>
      <c r="I77" s="127"/>
      <c r="L77" s="125"/>
      <c r="M77" s="127"/>
      <c r="P77" s="127"/>
      <c r="Q77" s="249"/>
      <c r="S77" s="131"/>
    </row>
    <row r="78" spans="3:19" x14ac:dyDescent="0.25">
      <c r="C78" s="131"/>
      <c r="F78" s="131"/>
      <c r="I78" s="127"/>
      <c r="L78" s="125"/>
      <c r="M78" s="127"/>
      <c r="P78" s="127"/>
      <c r="Q78" s="249"/>
      <c r="S78" s="131"/>
    </row>
    <row r="79" spans="3:19" x14ac:dyDescent="0.25">
      <c r="C79" s="131"/>
      <c r="F79" s="131"/>
      <c r="I79" s="127"/>
      <c r="L79" s="125"/>
      <c r="M79" s="127"/>
      <c r="P79" s="127"/>
      <c r="Q79" s="249"/>
      <c r="S79" s="131"/>
    </row>
    <row r="80" spans="3:19" x14ac:dyDescent="0.25">
      <c r="C80" s="131"/>
      <c r="F80" s="131"/>
      <c r="I80" s="127"/>
      <c r="L80" s="125"/>
      <c r="M80" s="127"/>
      <c r="P80" s="127"/>
      <c r="Q80" s="249"/>
      <c r="S80" s="131"/>
    </row>
    <row r="81" spans="3:19" x14ac:dyDescent="0.25">
      <c r="C81" s="131"/>
      <c r="F81" s="131"/>
      <c r="I81" s="127"/>
      <c r="L81" s="125"/>
      <c r="M81" s="127"/>
      <c r="P81" s="127"/>
      <c r="Q81" s="249"/>
      <c r="S81" s="131"/>
    </row>
    <row r="82" spans="3:19" x14ac:dyDescent="0.25">
      <c r="C82" s="131"/>
      <c r="F82" s="131"/>
      <c r="I82" s="127"/>
      <c r="L82" s="125"/>
      <c r="M82" s="127"/>
      <c r="P82" s="127"/>
      <c r="Q82" s="249"/>
      <c r="S82" s="131"/>
    </row>
    <row r="83" spans="3:19" x14ac:dyDescent="0.25">
      <c r="C83" s="131"/>
      <c r="F83" s="131"/>
      <c r="I83" s="127"/>
      <c r="L83" s="125"/>
      <c r="M83" s="127"/>
      <c r="P83" s="127"/>
      <c r="Q83" s="249"/>
      <c r="S83" s="131"/>
    </row>
    <row r="84" spans="3:19" x14ac:dyDescent="0.25">
      <c r="C84" s="131"/>
      <c r="F84" s="131"/>
      <c r="I84" s="127"/>
      <c r="L84" s="125"/>
      <c r="M84" s="127"/>
      <c r="P84" s="127"/>
      <c r="Q84" s="249"/>
      <c r="S84" s="131"/>
    </row>
    <row r="85" spans="3:19" x14ac:dyDescent="0.25">
      <c r="C85" s="131"/>
      <c r="F85" s="131"/>
      <c r="I85" s="127"/>
      <c r="L85" s="125"/>
      <c r="M85" s="127"/>
      <c r="P85" s="127"/>
      <c r="Q85" s="249"/>
      <c r="S85" s="131"/>
    </row>
    <row r="86" spans="3:19" x14ac:dyDescent="0.25">
      <c r="C86" s="131"/>
      <c r="F86" s="131"/>
      <c r="I86" s="127"/>
      <c r="L86" s="125"/>
      <c r="M86" s="127"/>
      <c r="P86" s="127"/>
      <c r="Q86" s="249"/>
      <c r="S86" s="131"/>
    </row>
    <row r="87" spans="3:19" x14ac:dyDescent="0.25">
      <c r="C87" s="131"/>
      <c r="F87" s="131"/>
      <c r="I87" s="127"/>
      <c r="L87" s="125"/>
      <c r="M87" s="127"/>
      <c r="P87" s="127"/>
      <c r="Q87" s="249"/>
      <c r="S87" s="131"/>
    </row>
    <row r="88" spans="3:19" x14ac:dyDescent="0.25">
      <c r="C88" s="131"/>
      <c r="F88" s="131"/>
      <c r="I88" s="127"/>
      <c r="L88" s="125"/>
      <c r="M88" s="127"/>
      <c r="P88" s="127"/>
      <c r="Q88" s="249"/>
      <c r="S88" s="131"/>
    </row>
    <row r="89" spans="3:19" x14ac:dyDescent="0.25">
      <c r="C89" s="131"/>
      <c r="F89" s="131"/>
      <c r="I89" s="127"/>
      <c r="L89" s="125"/>
      <c r="M89" s="127"/>
      <c r="P89" s="127"/>
      <c r="Q89" s="249"/>
      <c r="S89" s="131"/>
    </row>
    <row r="90" spans="3:19" x14ac:dyDescent="0.25">
      <c r="C90" s="131"/>
      <c r="F90" s="131"/>
      <c r="I90" s="127"/>
      <c r="L90" s="125"/>
      <c r="M90" s="127"/>
      <c r="P90" s="127"/>
      <c r="Q90" s="249"/>
      <c r="S90" s="131"/>
    </row>
    <row r="91" spans="3:19" x14ac:dyDescent="0.25">
      <c r="C91" s="131"/>
      <c r="F91" s="131"/>
      <c r="I91" s="127"/>
      <c r="L91" s="125"/>
      <c r="M91" s="127"/>
      <c r="P91" s="127"/>
      <c r="Q91" s="249"/>
      <c r="S91" s="131"/>
    </row>
    <row r="92" spans="3:19" x14ac:dyDescent="0.25">
      <c r="C92" s="131"/>
      <c r="F92" s="131"/>
      <c r="I92" s="127"/>
      <c r="L92" s="125"/>
      <c r="M92" s="127"/>
      <c r="P92" s="127"/>
      <c r="Q92" s="249"/>
      <c r="S92" s="131"/>
    </row>
    <row r="93" spans="3:19" x14ac:dyDescent="0.25">
      <c r="C93" s="131"/>
      <c r="F93" s="131"/>
      <c r="I93" s="127"/>
      <c r="L93" s="125"/>
      <c r="M93" s="127"/>
      <c r="P93" s="127"/>
      <c r="Q93" s="249"/>
      <c r="S93" s="131"/>
    </row>
    <row r="94" spans="3:19" x14ac:dyDescent="0.25">
      <c r="C94" s="131"/>
      <c r="F94" s="131"/>
      <c r="I94" s="127"/>
      <c r="L94" s="125"/>
      <c r="M94" s="127"/>
      <c r="P94" s="127"/>
      <c r="Q94" s="249"/>
      <c r="S94" s="131"/>
    </row>
    <row r="95" spans="3:19" x14ac:dyDescent="0.25">
      <c r="C95" s="131"/>
      <c r="F95" s="131"/>
      <c r="I95" s="127"/>
      <c r="L95" s="125"/>
      <c r="M95" s="127"/>
      <c r="P95" s="127"/>
      <c r="Q95" s="249"/>
      <c r="S95" s="131"/>
    </row>
    <row r="96" spans="3:19" x14ac:dyDescent="0.25">
      <c r="C96" s="131"/>
      <c r="F96" s="131"/>
      <c r="I96" s="127"/>
      <c r="L96" s="125"/>
      <c r="M96" s="127"/>
      <c r="P96" s="127"/>
      <c r="Q96" s="249"/>
      <c r="S96" s="131"/>
    </row>
    <row r="97" spans="3:19" x14ac:dyDescent="0.25">
      <c r="C97" s="131"/>
      <c r="F97" s="131"/>
      <c r="I97" s="127"/>
      <c r="L97" s="125"/>
      <c r="M97" s="127"/>
      <c r="P97" s="127"/>
      <c r="Q97" s="249"/>
      <c r="S97" s="131"/>
    </row>
    <row r="98" spans="3:19" x14ac:dyDescent="0.25">
      <c r="C98" s="131"/>
      <c r="F98" s="131"/>
      <c r="I98" s="127"/>
      <c r="L98" s="125"/>
      <c r="M98" s="127"/>
      <c r="P98" s="127"/>
      <c r="Q98" s="249"/>
      <c r="S98" s="131"/>
    </row>
    <row r="99" spans="3:19" x14ac:dyDescent="0.25">
      <c r="C99" s="131"/>
      <c r="F99" s="131"/>
      <c r="I99" s="127"/>
      <c r="L99" s="125"/>
      <c r="M99" s="127"/>
      <c r="P99" s="127"/>
      <c r="Q99" s="249"/>
      <c r="S99" s="131"/>
    </row>
    <row r="100" spans="3:19" x14ac:dyDescent="0.25">
      <c r="C100" s="131"/>
      <c r="F100" s="131"/>
      <c r="I100" s="127"/>
      <c r="L100" s="125"/>
      <c r="M100" s="127"/>
      <c r="P100" s="127"/>
      <c r="Q100" s="249"/>
      <c r="S100" s="131"/>
    </row>
    <row r="101" spans="3:19" x14ac:dyDescent="0.25">
      <c r="C101" s="131"/>
      <c r="F101" s="131"/>
      <c r="I101" s="127"/>
      <c r="L101" s="125"/>
      <c r="M101" s="127"/>
      <c r="P101" s="127"/>
      <c r="Q101" s="249"/>
      <c r="S101" s="131"/>
    </row>
    <row r="102" spans="3:19" x14ac:dyDescent="0.25">
      <c r="C102" s="131"/>
      <c r="F102" s="131"/>
      <c r="I102" s="127"/>
      <c r="L102" s="125"/>
      <c r="M102" s="127"/>
      <c r="P102" s="127"/>
      <c r="Q102" s="249"/>
      <c r="S102" s="131"/>
    </row>
    <row r="103" spans="3:19" x14ac:dyDescent="0.25">
      <c r="C103" s="131"/>
      <c r="F103" s="131"/>
      <c r="I103" s="127"/>
      <c r="L103" s="125"/>
      <c r="M103" s="127"/>
      <c r="P103" s="127"/>
      <c r="Q103" s="249"/>
      <c r="S103" s="131"/>
    </row>
    <row r="104" spans="3:19" x14ac:dyDescent="0.25">
      <c r="C104" s="131"/>
      <c r="F104" s="131"/>
      <c r="I104" s="127"/>
      <c r="L104" s="125"/>
      <c r="M104" s="127"/>
      <c r="P104" s="127"/>
      <c r="Q104" s="249"/>
      <c r="S104" s="131"/>
    </row>
    <row r="105" spans="3:19" x14ac:dyDescent="0.25">
      <c r="C105" s="131"/>
      <c r="F105" s="131"/>
      <c r="I105" s="127"/>
      <c r="L105" s="125"/>
      <c r="M105" s="127"/>
      <c r="P105" s="127"/>
      <c r="Q105" s="249"/>
      <c r="S105" s="131"/>
    </row>
    <row r="106" spans="3:19" x14ac:dyDescent="0.25">
      <c r="C106" s="131"/>
      <c r="F106" s="131"/>
      <c r="I106" s="127"/>
      <c r="L106" s="125"/>
      <c r="M106" s="127"/>
      <c r="P106" s="127"/>
      <c r="Q106" s="249"/>
      <c r="S106" s="131"/>
    </row>
    <row r="107" spans="3:19" x14ac:dyDescent="0.25">
      <c r="C107" s="131"/>
      <c r="F107" s="131"/>
      <c r="I107" s="127"/>
      <c r="L107" s="125"/>
      <c r="M107" s="127"/>
      <c r="P107" s="127"/>
      <c r="Q107" s="249"/>
      <c r="S107" s="131"/>
    </row>
    <row r="108" spans="3:19" x14ac:dyDescent="0.25">
      <c r="C108" s="131"/>
      <c r="F108" s="131"/>
      <c r="I108" s="127"/>
      <c r="L108" s="125"/>
      <c r="M108" s="127"/>
      <c r="P108" s="127"/>
      <c r="Q108" s="249"/>
      <c r="S108" s="131"/>
    </row>
    <row r="109" spans="3:19" x14ac:dyDescent="0.25">
      <c r="C109" s="131"/>
      <c r="F109" s="131"/>
      <c r="I109" s="127"/>
      <c r="L109" s="125"/>
      <c r="M109" s="127"/>
      <c r="P109" s="127"/>
      <c r="Q109" s="249"/>
      <c r="S109" s="131"/>
    </row>
    <row r="110" spans="3:19" x14ac:dyDescent="0.25">
      <c r="C110" s="131"/>
      <c r="F110" s="131"/>
      <c r="I110" s="127"/>
      <c r="L110" s="125"/>
      <c r="M110" s="127"/>
      <c r="P110" s="127"/>
      <c r="Q110" s="249"/>
      <c r="S110" s="131"/>
    </row>
    <row r="111" spans="3:19" x14ac:dyDescent="0.25">
      <c r="C111" s="131"/>
      <c r="F111" s="131"/>
      <c r="I111" s="127"/>
      <c r="L111" s="125"/>
      <c r="M111" s="127"/>
      <c r="P111" s="127"/>
      <c r="Q111" s="249"/>
      <c r="S111" s="131"/>
    </row>
    <row r="112" spans="3:19" x14ac:dyDescent="0.25">
      <c r="C112" s="131"/>
      <c r="F112" s="131"/>
      <c r="I112" s="127"/>
      <c r="L112" s="125"/>
      <c r="M112" s="127"/>
      <c r="P112" s="127"/>
      <c r="Q112" s="249"/>
      <c r="S112" s="131"/>
    </row>
    <row r="113" spans="3:19" x14ac:dyDescent="0.25">
      <c r="C113" s="131"/>
      <c r="F113" s="131"/>
      <c r="I113" s="127"/>
      <c r="L113" s="125"/>
      <c r="M113" s="127"/>
      <c r="P113" s="127"/>
      <c r="Q113" s="249"/>
      <c r="S113" s="131"/>
    </row>
    <row r="114" spans="3:19" x14ac:dyDescent="0.25">
      <c r="C114" s="131"/>
      <c r="F114" s="131"/>
      <c r="I114" s="127"/>
      <c r="L114" s="125"/>
      <c r="M114" s="127"/>
      <c r="P114" s="127"/>
      <c r="Q114" s="249"/>
      <c r="S114" s="131"/>
    </row>
    <row r="115" spans="3:19" x14ac:dyDescent="0.25">
      <c r="C115" s="131"/>
      <c r="F115" s="131"/>
      <c r="I115" s="127"/>
      <c r="L115" s="125"/>
      <c r="M115" s="127"/>
      <c r="P115" s="127"/>
      <c r="Q115" s="249"/>
      <c r="S115" s="131"/>
    </row>
    <row r="116" spans="3:19" x14ac:dyDescent="0.25">
      <c r="C116" s="131"/>
      <c r="F116" s="131"/>
      <c r="I116" s="127"/>
      <c r="L116" s="125"/>
      <c r="M116" s="127"/>
      <c r="P116" s="127"/>
      <c r="Q116" s="249"/>
      <c r="S116" s="131"/>
    </row>
    <row r="117" spans="3:19" x14ac:dyDescent="0.25">
      <c r="C117" s="131"/>
      <c r="F117" s="131"/>
      <c r="I117" s="127"/>
      <c r="L117" s="125"/>
      <c r="M117" s="127"/>
      <c r="P117" s="127"/>
      <c r="Q117" s="249"/>
      <c r="S117" s="131"/>
    </row>
    <row r="118" spans="3:19" x14ac:dyDescent="0.25">
      <c r="C118" s="131"/>
      <c r="F118" s="131"/>
      <c r="I118" s="127"/>
      <c r="L118" s="125"/>
      <c r="M118" s="127"/>
      <c r="P118" s="127"/>
      <c r="Q118" s="249"/>
      <c r="S118" s="131"/>
    </row>
    <row r="119" spans="3:19" x14ac:dyDescent="0.25">
      <c r="C119" s="131"/>
      <c r="F119" s="131"/>
      <c r="I119" s="127"/>
      <c r="L119" s="125"/>
      <c r="M119" s="127"/>
      <c r="P119" s="127"/>
      <c r="Q119" s="249"/>
      <c r="S119" s="131"/>
    </row>
    <row r="120" spans="3:19" x14ac:dyDescent="0.25">
      <c r="C120" s="131"/>
      <c r="F120" s="131"/>
      <c r="I120" s="127"/>
      <c r="L120" s="125"/>
      <c r="M120" s="127"/>
      <c r="P120" s="127"/>
      <c r="Q120" s="249"/>
      <c r="S120" s="131"/>
    </row>
    <row r="121" spans="3:19" x14ac:dyDescent="0.25">
      <c r="C121" s="131"/>
      <c r="F121" s="131"/>
      <c r="I121" s="127"/>
      <c r="L121" s="125"/>
      <c r="M121" s="127"/>
      <c r="P121" s="127"/>
      <c r="Q121" s="249"/>
      <c r="S121" s="131"/>
    </row>
    <row r="122" spans="3:19" x14ac:dyDescent="0.25">
      <c r="C122" s="131"/>
      <c r="F122" s="131"/>
      <c r="I122" s="127"/>
      <c r="L122" s="125"/>
      <c r="M122" s="127"/>
      <c r="P122" s="127"/>
      <c r="Q122" s="249"/>
      <c r="S122" s="131"/>
    </row>
    <row r="123" spans="3:19" x14ac:dyDescent="0.25">
      <c r="C123" s="131"/>
      <c r="F123" s="131"/>
      <c r="I123" s="127"/>
      <c r="L123" s="125"/>
      <c r="M123" s="127"/>
      <c r="P123" s="127"/>
      <c r="Q123" s="249"/>
      <c r="S123" s="131"/>
    </row>
    <row r="124" spans="3:19" x14ac:dyDescent="0.25">
      <c r="C124" s="131"/>
      <c r="F124" s="131"/>
      <c r="I124" s="127"/>
      <c r="L124" s="125"/>
      <c r="M124" s="127"/>
      <c r="P124" s="127"/>
      <c r="Q124" s="249"/>
      <c r="S124" s="131"/>
    </row>
    <row r="125" spans="3:19" x14ac:dyDescent="0.25">
      <c r="C125" s="131"/>
      <c r="F125" s="131"/>
      <c r="I125" s="127"/>
      <c r="L125" s="125"/>
      <c r="M125" s="127"/>
      <c r="P125" s="127"/>
      <c r="Q125" s="249"/>
      <c r="S125" s="131"/>
    </row>
    <row r="126" spans="3:19" x14ac:dyDescent="0.25">
      <c r="C126" s="131"/>
      <c r="F126" s="131"/>
      <c r="I126" s="127"/>
      <c r="L126" s="125"/>
      <c r="M126" s="127"/>
      <c r="P126" s="127"/>
      <c r="Q126" s="249"/>
      <c r="S126" s="131"/>
    </row>
    <row r="127" spans="3:19" x14ac:dyDescent="0.25">
      <c r="C127" s="131"/>
      <c r="F127" s="131"/>
      <c r="I127" s="127"/>
      <c r="L127" s="125"/>
      <c r="M127" s="127"/>
      <c r="P127" s="127"/>
      <c r="Q127" s="249"/>
      <c r="S127" s="131"/>
    </row>
    <row r="128" spans="3:19" x14ac:dyDescent="0.25">
      <c r="C128" s="131"/>
      <c r="F128" s="131"/>
      <c r="I128" s="127"/>
      <c r="L128" s="125"/>
      <c r="M128" s="127"/>
      <c r="P128" s="127"/>
      <c r="Q128" s="249"/>
      <c r="S128" s="131"/>
    </row>
    <row r="129" spans="3:19" x14ac:dyDescent="0.25">
      <c r="C129" s="131"/>
      <c r="F129" s="131"/>
      <c r="I129" s="127"/>
      <c r="L129" s="125"/>
      <c r="M129" s="127"/>
      <c r="P129" s="127"/>
      <c r="Q129" s="249"/>
      <c r="S129" s="131"/>
    </row>
    <row r="130" spans="3:19" x14ac:dyDescent="0.25">
      <c r="C130" s="131"/>
      <c r="F130" s="131"/>
      <c r="I130" s="127"/>
      <c r="L130" s="125"/>
      <c r="M130" s="127"/>
      <c r="P130" s="127"/>
      <c r="Q130" s="249"/>
      <c r="S130" s="131"/>
    </row>
    <row r="131" spans="3:19" x14ac:dyDescent="0.25">
      <c r="C131" s="131"/>
      <c r="F131" s="131"/>
      <c r="I131" s="127"/>
      <c r="L131" s="125"/>
      <c r="M131" s="127"/>
      <c r="P131" s="127"/>
      <c r="Q131" s="249"/>
      <c r="S131" s="131"/>
    </row>
    <row r="132" spans="3:19" x14ac:dyDescent="0.25">
      <c r="C132" s="131"/>
      <c r="F132" s="131"/>
      <c r="I132" s="127"/>
      <c r="L132" s="125"/>
      <c r="M132" s="127"/>
      <c r="P132" s="127"/>
      <c r="Q132" s="249"/>
      <c r="S132" s="131"/>
    </row>
    <row r="133" spans="3:19" x14ac:dyDescent="0.25">
      <c r="C133" s="131"/>
      <c r="F133" s="131"/>
      <c r="I133" s="127"/>
      <c r="L133" s="125"/>
      <c r="M133" s="127"/>
      <c r="P133" s="127"/>
      <c r="Q133" s="249"/>
      <c r="S133" s="131"/>
    </row>
    <row r="134" spans="3:19" x14ac:dyDescent="0.25">
      <c r="C134" s="131"/>
      <c r="F134" s="131"/>
      <c r="I134" s="127"/>
      <c r="L134" s="125"/>
      <c r="M134" s="127"/>
      <c r="P134" s="127"/>
      <c r="Q134" s="249"/>
      <c r="S134" s="131"/>
    </row>
    <row r="135" spans="3:19" x14ac:dyDescent="0.25">
      <c r="C135" s="131"/>
      <c r="F135" s="131"/>
      <c r="I135" s="127"/>
      <c r="L135" s="125"/>
      <c r="M135" s="127"/>
      <c r="P135" s="127"/>
      <c r="Q135" s="249"/>
      <c r="S135" s="131"/>
    </row>
    <row r="136" spans="3:19" x14ac:dyDescent="0.25">
      <c r="C136" s="131"/>
      <c r="F136" s="131"/>
      <c r="I136" s="127"/>
      <c r="L136" s="125"/>
      <c r="M136" s="127"/>
      <c r="P136" s="127"/>
      <c r="Q136" s="249"/>
      <c r="S136" s="131"/>
    </row>
    <row r="137" spans="3:19" x14ac:dyDescent="0.25">
      <c r="C137" s="131"/>
      <c r="F137" s="131"/>
      <c r="I137" s="127"/>
      <c r="L137" s="125"/>
      <c r="M137" s="127"/>
      <c r="P137" s="127"/>
      <c r="Q137" s="249"/>
      <c r="S137" s="131"/>
    </row>
    <row r="138" spans="3:19" x14ac:dyDescent="0.25">
      <c r="C138" s="131"/>
      <c r="F138" s="131"/>
      <c r="I138" s="127"/>
      <c r="L138" s="125"/>
      <c r="M138" s="127"/>
      <c r="P138" s="127"/>
      <c r="Q138" s="249"/>
      <c r="S138" s="131"/>
    </row>
    <row r="139" spans="3:19" x14ac:dyDescent="0.25">
      <c r="C139" s="131"/>
      <c r="F139" s="131"/>
      <c r="I139" s="127"/>
      <c r="L139" s="125"/>
      <c r="M139" s="127"/>
      <c r="P139" s="127"/>
      <c r="Q139" s="249"/>
      <c r="S139" s="131"/>
    </row>
    <row r="140" spans="3:19" x14ac:dyDescent="0.25">
      <c r="C140" s="131"/>
      <c r="F140" s="131"/>
      <c r="I140" s="127"/>
      <c r="L140" s="125"/>
      <c r="M140" s="127"/>
      <c r="P140" s="127"/>
      <c r="Q140" s="249"/>
      <c r="S140" s="131"/>
    </row>
    <row r="141" spans="3:19" x14ac:dyDescent="0.25">
      <c r="C141" s="131"/>
      <c r="F141" s="131"/>
      <c r="I141" s="127"/>
      <c r="L141" s="125"/>
      <c r="M141" s="127"/>
      <c r="P141" s="127"/>
      <c r="Q141" s="249"/>
      <c r="S141" s="131"/>
    </row>
    <row r="142" spans="3:19" x14ac:dyDescent="0.25">
      <c r="C142" s="131"/>
      <c r="F142" s="131"/>
      <c r="I142" s="127"/>
      <c r="L142" s="125"/>
      <c r="M142" s="127"/>
      <c r="P142" s="127"/>
      <c r="Q142" s="249"/>
      <c r="S142" s="131"/>
    </row>
    <row r="143" spans="3:19" x14ac:dyDescent="0.25">
      <c r="C143" s="131"/>
      <c r="F143" s="131"/>
      <c r="I143" s="127"/>
      <c r="L143" s="125"/>
      <c r="M143" s="127"/>
      <c r="P143" s="127"/>
      <c r="Q143" s="249"/>
      <c r="S143" s="131"/>
    </row>
    <row r="144" spans="3:19" x14ac:dyDescent="0.25">
      <c r="C144" s="131"/>
      <c r="F144" s="131"/>
      <c r="I144" s="127"/>
      <c r="L144" s="125"/>
      <c r="M144" s="127"/>
      <c r="P144" s="127"/>
      <c r="Q144" s="249"/>
      <c r="S144" s="131"/>
    </row>
    <row r="145" spans="3:19" x14ac:dyDescent="0.25">
      <c r="C145" s="131"/>
      <c r="F145" s="131"/>
      <c r="I145" s="127"/>
      <c r="L145" s="125"/>
      <c r="M145" s="127"/>
      <c r="P145" s="127"/>
      <c r="Q145" s="249"/>
      <c r="S145" s="131"/>
    </row>
    <row r="146" spans="3:19" x14ac:dyDescent="0.25">
      <c r="C146" s="131"/>
      <c r="F146" s="131"/>
      <c r="I146" s="127"/>
      <c r="L146" s="125"/>
      <c r="M146" s="127"/>
      <c r="P146" s="127"/>
      <c r="Q146" s="249"/>
      <c r="S146" s="131"/>
    </row>
    <row r="147" spans="3:19" x14ac:dyDescent="0.25">
      <c r="C147" s="131"/>
      <c r="F147" s="131"/>
      <c r="I147" s="127"/>
      <c r="L147" s="125"/>
      <c r="M147" s="127"/>
      <c r="P147" s="127"/>
      <c r="Q147" s="249"/>
      <c r="S147" s="131"/>
    </row>
    <row r="148" spans="3:19" x14ac:dyDescent="0.25">
      <c r="C148" s="131"/>
      <c r="F148" s="131"/>
      <c r="I148" s="127"/>
      <c r="L148" s="125"/>
      <c r="M148" s="127"/>
      <c r="P148" s="127"/>
      <c r="Q148" s="249"/>
      <c r="S148" s="131"/>
    </row>
    <row r="149" spans="3:19" x14ac:dyDescent="0.25">
      <c r="C149" s="131"/>
      <c r="F149" s="131"/>
      <c r="I149" s="127"/>
      <c r="L149" s="125"/>
      <c r="M149" s="127"/>
      <c r="P149" s="127"/>
      <c r="Q149" s="249"/>
      <c r="S149" s="131"/>
    </row>
    <row r="150" spans="3:19" x14ac:dyDescent="0.25">
      <c r="C150" s="131"/>
      <c r="F150" s="131"/>
      <c r="I150" s="127"/>
      <c r="L150" s="125"/>
      <c r="M150" s="127"/>
      <c r="P150" s="127"/>
      <c r="Q150" s="249"/>
      <c r="S150" s="131"/>
    </row>
    <row r="151" spans="3:19" x14ac:dyDescent="0.25">
      <c r="C151" s="131"/>
      <c r="F151" s="131"/>
      <c r="I151" s="127"/>
      <c r="L151" s="125"/>
      <c r="M151" s="127"/>
      <c r="P151" s="127"/>
      <c r="Q151" s="249"/>
      <c r="S151" s="131"/>
    </row>
    <row r="152" spans="3:19" x14ac:dyDescent="0.25">
      <c r="C152" s="131"/>
      <c r="F152" s="131"/>
      <c r="I152" s="127"/>
      <c r="L152" s="125"/>
      <c r="M152" s="127"/>
      <c r="P152" s="127"/>
      <c r="Q152" s="249"/>
      <c r="S152" s="131"/>
    </row>
    <row r="153" spans="3:19" x14ac:dyDescent="0.25">
      <c r="C153" s="131"/>
      <c r="F153" s="131"/>
      <c r="I153" s="127"/>
      <c r="L153" s="125"/>
      <c r="M153" s="127"/>
      <c r="P153" s="127"/>
      <c r="Q153" s="249"/>
      <c r="S153" s="131"/>
    </row>
    <row r="154" spans="3:19" x14ac:dyDescent="0.25">
      <c r="C154" s="131"/>
      <c r="F154" s="131"/>
      <c r="I154" s="127"/>
      <c r="L154" s="125"/>
      <c r="M154" s="127"/>
      <c r="P154" s="127"/>
      <c r="Q154" s="249"/>
      <c r="S154" s="131"/>
    </row>
    <row r="155" spans="3:19" x14ac:dyDescent="0.25">
      <c r="C155" s="131"/>
      <c r="F155" s="131"/>
      <c r="I155" s="127"/>
      <c r="L155" s="125"/>
      <c r="M155" s="127"/>
      <c r="P155" s="127"/>
      <c r="Q155" s="249"/>
      <c r="S155" s="131"/>
    </row>
    <row r="156" spans="3:19" x14ac:dyDescent="0.25">
      <c r="C156" s="131"/>
      <c r="F156" s="131"/>
      <c r="I156" s="127"/>
      <c r="L156" s="125"/>
      <c r="M156" s="127"/>
      <c r="P156" s="127"/>
      <c r="Q156" s="249"/>
      <c r="S156" s="131"/>
    </row>
    <row r="157" spans="3:19" x14ac:dyDescent="0.25">
      <c r="C157" s="131"/>
      <c r="F157" s="131"/>
      <c r="I157" s="127"/>
      <c r="L157" s="125"/>
      <c r="M157" s="127"/>
      <c r="P157" s="127"/>
      <c r="Q157" s="249"/>
      <c r="S157" s="131"/>
    </row>
    <row r="158" spans="3:19" x14ac:dyDescent="0.25">
      <c r="C158" s="131"/>
      <c r="F158" s="131"/>
      <c r="I158" s="127"/>
      <c r="L158" s="125"/>
      <c r="M158" s="127"/>
      <c r="P158" s="127"/>
      <c r="Q158" s="249"/>
      <c r="S158" s="131"/>
    </row>
    <row r="159" spans="3:19" x14ac:dyDescent="0.25">
      <c r="C159" s="131"/>
      <c r="F159" s="131"/>
      <c r="I159" s="127"/>
      <c r="L159" s="125"/>
      <c r="M159" s="127"/>
      <c r="P159" s="127"/>
      <c r="Q159" s="249"/>
      <c r="S159" s="131"/>
    </row>
    <row r="160" spans="3:19" x14ac:dyDescent="0.25">
      <c r="C160" s="131"/>
      <c r="F160" s="131"/>
      <c r="I160" s="127"/>
      <c r="L160" s="125"/>
      <c r="M160" s="127"/>
      <c r="P160" s="127"/>
      <c r="Q160" s="249"/>
      <c r="S160" s="131"/>
    </row>
    <row r="161" spans="3:19" x14ac:dyDescent="0.25">
      <c r="C161" s="131"/>
      <c r="F161" s="131"/>
      <c r="I161" s="127"/>
      <c r="L161" s="125"/>
      <c r="M161" s="127"/>
      <c r="P161" s="127"/>
      <c r="Q161" s="249"/>
      <c r="S161" s="131"/>
    </row>
    <row r="162" spans="3:19" x14ac:dyDescent="0.25">
      <c r="C162" s="131"/>
      <c r="F162" s="131"/>
      <c r="I162" s="127"/>
      <c r="L162" s="125"/>
      <c r="M162" s="127"/>
      <c r="P162" s="127"/>
      <c r="Q162" s="249"/>
      <c r="S162" s="131"/>
    </row>
    <row r="163" spans="3:19" x14ac:dyDescent="0.25">
      <c r="C163" s="131"/>
      <c r="F163" s="131"/>
      <c r="I163" s="127"/>
      <c r="L163" s="125"/>
      <c r="M163" s="127"/>
      <c r="P163" s="127"/>
      <c r="Q163" s="249"/>
      <c r="S163" s="131"/>
    </row>
    <row r="164" spans="3:19" x14ac:dyDescent="0.25">
      <c r="C164" s="131"/>
      <c r="F164" s="131"/>
      <c r="I164" s="127"/>
      <c r="L164" s="125"/>
      <c r="M164" s="127"/>
      <c r="P164" s="127"/>
      <c r="Q164" s="249"/>
      <c r="S164" s="131"/>
    </row>
    <row r="165" spans="3:19" x14ac:dyDescent="0.25">
      <c r="C165" s="131"/>
      <c r="F165" s="131"/>
      <c r="I165" s="127"/>
      <c r="L165" s="125"/>
      <c r="M165" s="127"/>
      <c r="P165" s="127"/>
      <c r="Q165" s="249"/>
      <c r="S165" s="131"/>
    </row>
    <row r="166" spans="3:19" x14ac:dyDescent="0.25">
      <c r="C166" s="131"/>
      <c r="F166" s="131"/>
      <c r="I166" s="127"/>
      <c r="L166" s="125"/>
      <c r="M166" s="127"/>
      <c r="P166" s="127"/>
      <c r="Q166" s="249"/>
      <c r="S166" s="131"/>
    </row>
    <row r="167" spans="3:19" x14ac:dyDescent="0.25">
      <c r="C167" s="131"/>
      <c r="F167" s="131"/>
      <c r="I167" s="127"/>
      <c r="L167" s="125"/>
      <c r="M167" s="127"/>
      <c r="P167" s="127"/>
      <c r="Q167" s="249"/>
      <c r="S167" s="131"/>
    </row>
    <row r="168" spans="3:19" x14ac:dyDescent="0.25">
      <c r="C168" s="131"/>
      <c r="F168" s="131"/>
      <c r="I168" s="127"/>
      <c r="L168" s="125"/>
      <c r="M168" s="127"/>
      <c r="P168" s="127"/>
      <c r="Q168" s="249"/>
      <c r="S168" s="131"/>
    </row>
    <row r="169" spans="3:19" x14ac:dyDescent="0.25">
      <c r="C169" s="131"/>
      <c r="F169" s="131"/>
      <c r="I169" s="127"/>
      <c r="L169" s="125"/>
      <c r="M169" s="127"/>
      <c r="P169" s="127"/>
      <c r="Q169" s="249"/>
      <c r="S169" s="131"/>
    </row>
    <row r="170" spans="3:19" x14ac:dyDescent="0.25">
      <c r="C170" s="131"/>
      <c r="F170" s="131"/>
      <c r="I170" s="127"/>
      <c r="L170" s="125"/>
      <c r="M170" s="127"/>
      <c r="P170" s="127"/>
      <c r="Q170" s="249"/>
      <c r="S170" s="131"/>
    </row>
    <row r="171" spans="3:19" x14ac:dyDescent="0.25">
      <c r="C171" s="131"/>
      <c r="F171" s="131"/>
      <c r="I171" s="127"/>
      <c r="L171" s="125"/>
      <c r="M171" s="127"/>
      <c r="P171" s="127"/>
      <c r="Q171" s="249"/>
      <c r="S171" s="131"/>
    </row>
    <row r="172" spans="3:19" x14ac:dyDescent="0.25">
      <c r="C172" s="131"/>
      <c r="F172" s="131"/>
      <c r="I172" s="127"/>
      <c r="L172" s="125"/>
      <c r="M172" s="127"/>
      <c r="P172" s="127"/>
      <c r="Q172" s="249"/>
      <c r="S172" s="131"/>
    </row>
    <row r="173" spans="3:19" x14ac:dyDescent="0.25">
      <c r="C173" s="131"/>
      <c r="F173" s="131"/>
      <c r="I173" s="127"/>
      <c r="L173" s="125"/>
      <c r="M173" s="127"/>
      <c r="P173" s="127"/>
      <c r="Q173" s="249"/>
      <c r="S173" s="131"/>
    </row>
    <row r="174" spans="3:19" x14ac:dyDescent="0.25">
      <c r="C174" s="131"/>
      <c r="F174" s="131"/>
      <c r="I174" s="127"/>
      <c r="L174" s="125"/>
      <c r="M174" s="127"/>
      <c r="P174" s="127"/>
      <c r="Q174" s="249"/>
      <c r="S174" s="131"/>
    </row>
    <row r="175" spans="3:19" x14ac:dyDescent="0.25">
      <c r="C175" s="131"/>
      <c r="F175" s="131"/>
      <c r="I175" s="127"/>
      <c r="L175" s="125"/>
      <c r="M175" s="127"/>
      <c r="P175" s="127"/>
      <c r="Q175" s="249"/>
      <c r="S175" s="131"/>
    </row>
    <row r="176" spans="3:19" x14ac:dyDescent="0.25">
      <c r="C176" s="131"/>
      <c r="F176" s="131"/>
      <c r="I176" s="127"/>
      <c r="L176" s="125"/>
      <c r="M176" s="127"/>
      <c r="P176" s="127"/>
      <c r="Q176" s="249"/>
      <c r="S176" s="131"/>
    </row>
    <row r="177" spans="3:19" x14ac:dyDescent="0.25">
      <c r="C177" s="131"/>
      <c r="F177" s="131"/>
      <c r="I177" s="127"/>
      <c r="L177" s="125"/>
      <c r="M177" s="127"/>
      <c r="P177" s="127"/>
      <c r="Q177" s="249"/>
      <c r="S177" s="131"/>
    </row>
    <row r="178" spans="3:19" x14ac:dyDescent="0.25">
      <c r="C178" s="131"/>
      <c r="F178" s="131"/>
      <c r="I178" s="127"/>
      <c r="L178" s="125"/>
      <c r="M178" s="127"/>
      <c r="P178" s="127"/>
      <c r="Q178" s="249"/>
      <c r="S178" s="131"/>
    </row>
    <row r="179" spans="3:19" x14ac:dyDescent="0.25">
      <c r="C179" s="131"/>
      <c r="F179" s="131"/>
      <c r="I179" s="127"/>
      <c r="L179" s="125"/>
      <c r="M179" s="127"/>
      <c r="P179" s="127"/>
      <c r="Q179" s="249"/>
      <c r="S179" s="131"/>
    </row>
    <row r="180" spans="3:19" x14ac:dyDescent="0.25">
      <c r="C180" s="131"/>
      <c r="F180" s="131"/>
      <c r="I180" s="127"/>
      <c r="L180" s="125"/>
      <c r="M180" s="127"/>
      <c r="P180" s="127"/>
      <c r="Q180" s="249"/>
      <c r="S180" s="131"/>
    </row>
    <row r="181" spans="3:19" x14ac:dyDescent="0.25">
      <c r="C181" s="131"/>
      <c r="F181" s="131"/>
      <c r="I181" s="127"/>
      <c r="L181" s="125"/>
      <c r="M181" s="127"/>
      <c r="P181" s="127"/>
      <c r="Q181" s="249"/>
      <c r="S181" s="131"/>
    </row>
    <row r="182" spans="3:19" x14ac:dyDescent="0.25">
      <c r="C182" s="131"/>
      <c r="F182" s="131"/>
      <c r="I182" s="127"/>
      <c r="L182" s="125"/>
      <c r="M182" s="127"/>
      <c r="P182" s="127"/>
      <c r="Q182" s="249"/>
      <c r="S182" s="131"/>
    </row>
    <row r="183" spans="3:19" x14ac:dyDescent="0.25">
      <c r="C183" s="131"/>
      <c r="F183" s="131"/>
      <c r="I183" s="127"/>
      <c r="L183" s="125"/>
      <c r="M183" s="127"/>
      <c r="P183" s="127"/>
      <c r="Q183" s="249"/>
      <c r="S183" s="131"/>
    </row>
    <row r="184" spans="3:19" x14ac:dyDescent="0.25">
      <c r="C184" s="131"/>
      <c r="F184" s="131"/>
      <c r="I184" s="127"/>
      <c r="L184" s="125"/>
      <c r="M184" s="127"/>
      <c r="P184" s="127"/>
      <c r="Q184" s="249"/>
      <c r="S184" s="131"/>
    </row>
    <row r="185" spans="3:19" x14ac:dyDescent="0.25">
      <c r="C185" s="131"/>
      <c r="F185" s="131"/>
      <c r="I185" s="127"/>
      <c r="L185" s="125"/>
      <c r="M185" s="127"/>
      <c r="P185" s="127"/>
      <c r="Q185" s="249"/>
      <c r="S185" s="131"/>
    </row>
    <row r="186" spans="3:19" x14ac:dyDescent="0.25">
      <c r="C186" s="131"/>
      <c r="F186" s="131"/>
      <c r="I186" s="127"/>
      <c r="L186" s="125"/>
      <c r="M186" s="127"/>
      <c r="P186" s="127"/>
      <c r="Q186" s="249"/>
      <c r="S186" s="131"/>
    </row>
    <row r="187" spans="3:19" x14ac:dyDescent="0.25">
      <c r="C187" s="131"/>
      <c r="F187" s="131"/>
      <c r="I187" s="127"/>
      <c r="L187" s="125"/>
      <c r="M187" s="127"/>
      <c r="P187" s="127"/>
      <c r="Q187" s="249"/>
      <c r="S187" s="131"/>
    </row>
    <row r="188" spans="3:19" x14ac:dyDescent="0.25">
      <c r="C188" s="131"/>
      <c r="F188" s="131"/>
      <c r="I188" s="127"/>
      <c r="L188" s="125"/>
      <c r="M188" s="127"/>
      <c r="P188" s="127"/>
      <c r="Q188" s="249"/>
      <c r="S188" s="131"/>
    </row>
    <row r="189" spans="3:19" x14ac:dyDescent="0.25">
      <c r="C189" s="131"/>
      <c r="F189" s="131"/>
      <c r="I189" s="127"/>
      <c r="L189" s="125"/>
      <c r="M189" s="127"/>
      <c r="P189" s="127"/>
      <c r="Q189" s="249"/>
      <c r="S189" s="131"/>
    </row>
    <row r="190" spans="3:19" x14ac:dyDescent="0.25">
      <c r="C190" s="131"/>
      <c r="F190" s="131"/>
      <c r="I190" s="127"/>
      <c r="L190" s="125"/>
      <c r="M190" s="127"/>
      <c r="P190" s="127"/>
      <c r="Q190" s="249"/>
      <c r="S190" s="131"/>
    </row>
    <row r="191" spans="3:19" x14ac:dyDescent="0.25">
      <c r="C191" s="131"/>
      <c r="F191" s="131"/>
      <c r="I191" s="127"/>
      <c r="L191" s="125"/>
      <c r="M191" s="127"/>
      <c r="P191" s="127"/>
      <c r="Q191" s="249"/>
      <c r="S191" s="131"/>
    </row>
    <row r="192" spans="3:19" x14ac:dyDescent="0.25">
      <c r="C192" s="131"/>
      <c r="F192" s="131"/>
      <c r="I192" s="127"/>
      <c r="L192" s="125"/>
      <c r="M192" s="127"/>
      <c r="P192" s="127"/>
      <c r="Q192" s="249"/>
      <c r="S192" s="131"/>
    </row>
    <row r="193" spans="3:19" x14ac:dyDescent="0.25">
      <c r="C193" s="131"/>
      <c r="F193" s="131"/>
      <c r="I193" s="127"/>
      <c r="L193" s="125"/>
      <c r="M193" s="127"/>
      <c r="P193" s="127"/>
      <c r="Q193" s="249"/>
      <c r="S193" s="131"/>
    </row>
    <row r="194" spans="3:19" x14ac:dyDescent="0.25">
      <c r="C194" s="131"/>
      <c r="F194" s="131"/>
      <c r="I194" s="127"/>
      <c r="L194" s="125"/>
      <c r="M194" s="127"/>
      <c r="P194" s="127"/>
      <c r="Q194" s="249"/>
      <c r="S194" s="131"/>
    </row>
    <row r="195" spans="3:19" x14ac:dyDescent="0.25">
      <c r="C195" s="131"/>
      <c r="F195" s="131"/>
      <c r="I195" s="127"/>
      <c r="L195" s="125"/>
      <c r="M195" s="127"/>
      <c r="P195" s="127"/>
      <c r="Q195" s="249"/>
      <c r="S195" s="131"/>
    </row>
    <row r="196" spans="3:19" x14ac:dyDescent="0.25">
      <c r="C196" s="131"/>
      <c r="F196" s="131"/>
      <c r="I196" s="127"/>
      <c r="L196" s="125"/>
      <c r="M196" s="127"/>
      <c r="P196" s="127"/>
      <c r="Q196" s="249"/>
      <c r="S196" s="131"/>
    </row>
    <row r="197" spans="3:19" x14ac:dyDescent="0.25">
      <c r="C197" s="131"/>
      <c r="F197" s="131"/>
      <c r="I197" s="127"/>
      <c r="L197" s="125"/>
      <c r="M197" s="127"/>
      <c r="P197" s="127"/>
      <c r="Q197" s="249"/>
      <c r="S197" s="131"/>
    </row>
    <row r="198" spans="3:19" x14ac:dyDescent="0.25">
      <c r="C198" s="131"/>
      <c r="F198" s="131"/>
      <c r="I198" s="127"/>
      <c r="L198" s="125"/>
      <c r="M198" s="127"/>
      <c r="P198" s="127"/>
      <c r="Q198" s="249"/>
      <c r="S198" s="131"/>
    </row>
    <row r="199" spans="3:19" x14ac:dyDescent="0.25">
      <c r="C199" s="131"/>
      <c r="F199" s="131"/>
      <c r="I199" s="127"/>
      <c r="L199" s="125"/>
      <c r="M199" s="127"/>
      <c r="P199" s="127"/>
      <c r="Q199" s="249"/>
      <c r="S199" s="131"/>
    </row>
    <row r="200" spans="3:19" x14ac:dyDescent="0.25">
      <c r="C200" s="131"/>
      <c r="F200" s="131"/>
      <c r="I200" s="127"/>
      <c r="L200" s="125"/>
      <c r="M200" s="127"/>
      <c r="P200" s="127"/>
      <c r="Q200" s="249"/>
      <c r="S200" s="131"/>
    </row>
    <row r="201" spans="3:19" x14ac:dyDescent="0.25">
      <c r="C201" s="131"/>
      <c r="F201" s="131"/>
      <c r="I201" s="127"/>
      <c r="L201" s="125"/>
      <c r="M201" s="127"/>
      <c r="P201" s="127"/>
      <c r="Q201" s="249"/>
      <c r="S201" s="131"/>
    </row>
    <row r="202" spans="3:19" x14ac:dyDescent="0.25">
      <c r="C202" s="131"/>
      <c r="F202" s="131"/>
      <c r="I202" s="127"/>
      <c r="L202" s="125"/>
      <c r="M202" s="127"/>
      <c r="P202" s="127"/>
      <c r="Q202" s="249"/>
      <c r="S202" s="131"/>
    </row>
    <row r="203" spans="3:19" x14ac:dyDescent="0.25">
      <c r="C203" s="131"/>
      <c r="F203" s="131"/>
      <c r="I203" s="127"/>
      <c r="L203" s="125"/>
      <c r="M203" s="127"/>
      <c r="P203" s="127"/>
      <c r="Q203" s="249"/>
      <c r="S203" s="131"/>
    </row>
    <row r="204" spans="3:19" x14ac:dyDescent="0.25">
      <c r="C204" s="131"/>
      <c r="F204" s="131"/>
      <c r="I204" s="127"/>
      <c r="L204" s="125"/>
      <c r="M204" s="127"/>
      <c r="P204" s="127"/>
      <c r="Q204" s="249"/>
      <c r="S204" s="131"/>
    </row>
    <row r="205" spans="3:19" x14ac:dyDescent="0.25">
      <c r="C205" s="131"/>
      <c r="F205" s="131"/>
      <c r="I205" s="127"/>
      <c r="L205" s="125"/>
      <c r="M205" s="127"/>
      <c r="P205" s="127"/>
      <c r="Q205" s="249"/>
      <c r="S205" s="131"/>
    </row>
    <row r="206" spans="3:19" x14ac:dyDescent="0.25">
      <c r="C206" s="131"/>
      <c r="F206" s="131"/>
      <c r="I206" s="127"/>
      <c r="L206" s="125"/>
      <c r="M206" s="127"/>
      <c r="P206" s="127"/>
      <c r="Q206" s="249"/>
      <c r="S206" s="131"/>
    </row>
    <row r="207" spans="3:19" x14ac:dyDescent="0.25">
      <c r="C207" s="131"/>
      <c r="F207" s="131"/>
      <c r="I207" s="127"/>
      <c r="L207" s="125"/>
      <c r="M207" s="127"/>
      <c r="P207" s="127"/>
      <c r="Q207" s="249"/>
      <c r="S207" s="131"/>
    </row>
    <row r="208" spans="3:19" x14ac:dyDescent="0.25">
      <c r="C208" s="131"/>
      <c r="F208" s="131"/>
      <c r="I208" s="127"/>
      <c r="L208" s="125"/>
      <c r="M208" s="127"/>
      <c r="P208" s="127"/>
      <c r="Q208" s="249"/>
      <c r="S208" s="131"/>
    </row>
    <row r="209" spans="3:19" x14ac:dyDescent="0.25">
      <c r="C209" s="131"/>
      <c r="F209" s="131"/>
      <c r="I209" s="127"/>
      <c r="L209" s="125"/>
      <c r="M209" s="127"/>
      <c r="P209" s="127"/>
      <c r="Q209" s="249"/>
      <c r="S209" s="131"/>
    </row>
    <row r="210" spans="3:19" x14ac:dyDescent="0.25">
      <c r="C210" s="131"/>
      <c r="F210" s="131"/>
      <c r="I210" s="127"/>
      <c r="L210" s="125"/>
      <c r="M210" s="127"/>
      <c r="P210" s="127"/>
      <c r="Q210" s="249"/>
      <c r="S210" s="131"/>
    </row>
    <row r="211" spans="3:19" x14ac:dyDescent="0.25">
      <c r="C211" s="131"/>
      <c r="F211" s="131"/>
      <c r="I211" s="127"/>
      <c r="L211" s="125"/>
      <c r="M211" s="127"/>
      <c r="P211" s="127"/>
      <c r="Q211" s="249"/>
      <c r="S211" s="131"/>
    </row>
    <row r="212" spans="3:19" x14ac:dyDescent="0.25">
      <c r="C212" s="131"/>
      <c r="F212" s="131"/>
      <c r="I212" s="127"/>
      <c r="L212" s="125"/>
      <c r="M212" s="127"/>
      <c r="P212" s="127"/>
      <c r="Q212" s="249"/>
      <c r="S212" s="131"/>
    </row>
    <row r="213" spans="3:19" x14ac:dyDescent="0.25">
      <c r="C213" s="131"/>
      <c r="F213" s="131"/>
      <c r="I213" s="127"/>
      <c r="L213" s="125"/>
      <c r="M213" s="127"/>
      <c r="P213" s="127"/>
      <c r="Q213" s="249"/>
      <c r="S213" s="131"/>
    </row>
    <row r="214" spans="3:19" x14ac:dyDescent="0.25">
      <c r="C214" s="131"/>
      <c r="F214" s="131"/>
      <c r="I214" s="127"/>
      <c r="L214" s="125"/>
      <c r="M214" s="127"/>
      <c r="P214" s="127"/>
      <c r="Q214" s="249"/>
      <c r="S214" s="131"/>
    </row>
    <row r="215" spans="3:19" x14ac:dyDescent="0.25">
      <c r="C215" s="131"/>
      <c r="F215" s="131"/>
      <c r="I215" s="127"/>
      <c r="L215" s="125"/>
      <c r="M215" s="127"/>
      <c r="P215" s="127"/>
      <c r="Q215" s="249"/>
      <c r="S215" s="131"/>
    </row>
    <row r="216" spans="3:19" x14ac:dyDescent="0.25">
      <c r="C216" s="131"/>
      <c r="F216" s="131"/>
      <c r="I216" s="127"/>
      <c r="L216" s="125"/>
      <c r="M216" s="127"/>
      <c r="P216" s="127"/>
      <c r="Q216" s="249"/>
      <c r="S216" s="131"/>
    </row>
    <row r="217" spans="3:19" x14ac:dyDescent="0.25">
      <c r="C217" s="131"/>
      <c r="F217" s="131"/>
      <c r="I217" s="127"/>
      <c r="L217" s="125"/>
      <c r="M217" s="127"/>
      <c r="P217" s="127"/>
      <c r="Q217" s="249"/>
      <c r="S217" s="131"/>
    </row>
    <row r="218" spans="3:19" x14ac:dyDescent="0.25">
      <c r="C218" s="131"/>
      <c r="F218" s="131"/>
      <c r="I218" s="127"/>
      <c r="L218" s="125"/>
      <c r="M218" s="127"/>
      <c r="P218" s="127"/>
      <c r="Q218" s="249"/>
      <c r="S218" s="131"/>
    </row>
    <row r="219" spans="3:19" x14ac:dyDescent="0.25">
      <c r="C219" s="131"/>
      <c r="F219" s="131"/>
      <c r="I219" s="127"/>
      <c r="L219" s="125"/>
      <c r="M219" s="127"/>
      <c r="P219" s="127"/>
      <c r="Q219" s="249"/>
      <c r="S219" s="131"/>
    </row>
    <row r="220" spans="3:19" x14ac:dyDescent="0.25">
      <c r="C220" s="131"/>
      <c r="F220" s="131"/>
      <c r="I220" s="127"/>
      <c r="L220" s="125"/>
      <c r="M220" s="127"/>
      <c r="P220" s="127"/>
      <c r="Q220" s="249"/>
      <c r="S220" s="131"/>
    </row>
    <row r="221" spans="3:19" x14ac:dyDescent="0.25">
      <c r="C221" s="131"/>
      <c r="F221" s="131"/>
      <c r="I221" s="127"/>
      <c r="L221" s="125"/>
      <c r="M221" s="127"/>
      <c r="P221" s="127"/>
      <c r="Q221" s="249"/>
      <c r="S221" s="131"/>
    </row>
    <row r="222" spans="3:19" x14ac:dyDescent="0.25">
      <c r="C222" s="131"/>
      <c r="F222" s="131"/>
      <c r="I222" s="127"/>
      <c r="L222" s="125"/>
      <c r="M222" s="127"/>
      <c r="P222" s="127"/>
      <c r="Q222" s="249"/>
      <c r="S222" s="131"/>
    </row>
    <row r="223" spans="3:19" x14ac:dyDescent="0.25">
      <c r="C223" s="131"/>
      <c r="F223" s="131"/>
      <c r="I223" s="127"/>
      <c r="L223" s="125"/>
      <c r="M223" s="127"/>
      <c r="P223" s="127"/>
      <c r="Q223" s="249"/>
      <c r="S223" s="131"/>
    </row>
    <row r="224" spans="3:19" x14ac:dyDescent="0.25">
      <c r="C224" s="131"/>
      <c r="F224" s="131"/>
      <c r="I224" s="127"/>
      <c r="L224" s="125"/>
      <c r="M224" s="127"/>
      <c r="P224" s="127"/>
      <c r="Q224" s="249"/>
      <c r="S224" s="131"/>
    </row>
    <row r="225" spans="3:19" x14ac:dyDescent="0.25">
      <c r="C225" s="131"/>
      <c r="F225" s="131"/>
      <c r="I225" s="127"/>
      <c r="L225" s="125"/>
      <c r="M225" s="127"/>
      <c r="P225" s="127"/>
      <c r="Q225" s="249"/>
      <c r="S225" s="131"/>
    </row>
    <row r="226" spans="3:19" x14ac:dyDescent="0.25">
      <c r="C226" s="131"/>
      <c r="F226" s="131"/>
      <c r="I226" s="127"/>
      <c r="L226" s="125"/>
      <c r="M226" s="127"/>
      <c r="P226" s="127"/>
      <c r="Q226" s="249"/>
      <c r="S226" s="131"/>
    </row>
    <row r="227" spans="3:19" x14ac:dyDescent="0.25">
      <c r="C227" s="131"/>
      <c r="F227" s="131"/>
      <c r="I227" s="127"/>
      <c r="L227" s="125"/>
      <c r="M227" s="127"/>
      <c r="P227" s="127"/>
      <c r="Q227" s="249"/>
      <c r="S227" s="131"/>
    </row>
    <row r="228" spans="3:19" x14ac:dyDescent="0.25">
      <c r="C228" s="131"/>
      <c r="F228" s="131"/>
      <c r="I228" s="127"/>
      <c r="L228" s="125"/>
      <c r="M228" s="127"/>
      <c r="P228" s="127"/>
      <c r="Q228" s="249"/>
      <c r="S228" s="131"/>
    </row>
    <row r="229" spans="3:19" x14ac:dyDescent="0.25">
      <c r="C229" s="131"/>
      <c r="F229" s="131"/>
      <c r="I229" s="127"/>
      <c r="L229" s="125"/>
      <c r="M229" s="127"/>
      <c r="P229" s="127"/>
      <c r="Q229" s="249"/>
      <c r="S229" s="131"/>
    </row>
    <row r="230" spans="3:19" x14ac:dyDescent="0.25">
      <c r="C230" s="131"/>
      <c r="F230" s="131"/>
      <c r="I230" s="127"/>
      <c r="L230" s="125"/>
      <c r="M230" s="127"/>
      <c r="P230" s="127"/>
      <c r="Q230" s="249"/>
      <c r="S230" s="131"/>
    </row>
    <row r="231" spans="3:19" x14ac:dyDescent="0.25">
      <c r="C231" s="131"/>
      <c r="F231" s="131"/>
      <c r="I231" s="127"/>
      <c r="L231" s="125"/>
      <c r="M231" s="127"/>
      <c r="P231" s="127"/>
      <c r="Q231" s="249"/>
      <c r="S231" s="131"/>
    </row>
    <row r="232" spans="3:19" x14ac:dyDescent="0.25">
      <c r="C232" s="131"/>
      <c r="F232" s="131"/>
      <c r="I232" s="127"/>
      <c r="L232" s="125"/>
      <c r="M232" s="127"/>
      <c r="P232" s="127"/>
      <c r="Q232" s="249"/>
      <c r="S232" s="131"/>
    </row>
    <row r="233" spans="3:19" x14ac:dyDescent="0.25">
      <c r="C233" s="131"/>
      <c r="F233" s="131"/>
      <c r="I233" s="127"/>
      <c r="L233" s="125"/>
      <c r="M233" s="127"/>
      <c r="P233" s="127"/>
      <c r="Q233" s="249"/>
      <c r="S233" s="131"/>
    </row>
    <row r="234" spans="3:19" x14ac:dyDescent="0.25">
      <c r="C234" s="131"/>
      <c r="F234" s="131"/>
      <c r="I234" s="127"/>
      <c r="L234" s="125"/>
      <c r="M234" s="127"/>
      <c r="P234" s="127"/>
      <c r="Q234" s="249"/>
      <c r="S234" s="131"/>
    </row>
    <row r="235" spans="3:19" x14ac:dyDescent="0.25">
      <c r="C235" s="131"/>
      <c r="F235" s="131"/>
      <c r="I235" s="127"/>
      <c r="L235" s="125"/>
      <c r="M235" s="127"/>
      <c r="P235" s="127"/>
      <c r="Q235" s="249"/>
      <c r="S235" s="131"/>
    </row>
    <row r="236" spans="3:19" x14ac:dyDescent="0.25">
      <c r="C236" s="131"/>
      <c r="F236" s="131"/>
      <c r="I236" s="127"/>
      <c r="L236" s="125"/>
      <c r="M236" s="127"/>
      <c r="P236" s="127"/>
      <c r="Q236" s="249"/>
      <c r="S236" s="131"/>
    </row>
    <row r="237" spans="3:19" x14ac:dyDescent="0.25">
      <c r="C237" s="131"/>
      <c r="F237" s="131"/>
      <c r="I237" s="127"/>
      <c r="L237" s="125"/>
      <c r="M237" s="127"/>
      <c r="P237" s="127"/>
      <c r="Q237" s="249"/>
      <c r="S237" s="131"/>
    </row>
    <row r="238" spans="3:19" x14ac:dyDescent="0.25">
      <c r="C238" s="131"/>
      <c r="F238" s="131"/>
      <c r="I238" s="127"/>
      <c r="L238" s="125"/>
      <c r="M238" s="127"/>
      <c r="P238" s="127"/>
      <c r="Q238" s="249"/>
      <c r="S238" s="131"/>
    </row>
    <row r="239" spans="3:19" x14ac:dyDescent="0.25">
      <c r="C239" s="131"/>
      <c r="F239" s="131"/>
      <c r="I239" s="127"/>
      <c r="L239" s="125"/>
      <c r="M239" s="127"/>
      <c r="P239" s="127"/>
      <c r="Q239" s="249"/>
      <c r="S239" s="131"/>
    </row>
    <row r="240" spans="3:19" x14ac:dyDescent="0.25">
      <c r="C240" s="131"/>
      <c r="F240" s="131"/>
      <c r="I240" s="127"/>
      <c r="L240" s="125"/>
      <c r="M240" s="127"/>
      <c r="P240" s="127"/>
      <c r="Q240" s="249"/>
      <c r="S240" s="131"/>
    </row>
    <row r="241" spans="3:19" x14ac:dyDescent="0.25">
      <c r="C241" s="131"/>
      <c r="F241" s="131"/>
      <c r="I241" s="127"/>
      <c r="L241" s="125"/>
      <c r="M241" s="127"/>
      <c r="P241" s="127"/>
      <c r="Q241" s="249"/>
      <c r="S241" s="131"/>
    </row>
    <row r="242" spans="3:19" x14ac:dyDescent="0.25">
      <c r="C242" s="131"/>
      <c r="F242" s="131"/>
      <c r="I242" s="127"/>
      <c r="L242" s="125"/>
      <c r="M242" s="127"/>
      <c r="P242" s="127"/>
      <c r="Q242" s="249"/>
      <c r="S242" s="131"/>
    </row>
    <row r="243" spans="3:19" x14ac:dyDescent="0.25">
      <c r="C243" s="131"/>
      <c r="F243" s="131"/>
      <c r="I243" s="127"/>
      <c r="L243" s="125"/>
      <c r="M243" s="127"/>
      <c r="P243" s="127"/>
      <c r="Q243" s="249"/>
      <c r="S243" s="131"/>
    </row>
    <row r="244" spans="3:19" x14ac:dyDescent="0.25">
      <c r="C244" s="131"/>
      <c r="F244" s="131"/>
      <c r="I244" s="127"/>
      <c r="L244" s="125"/>
      <c r="M244" s="127"/>
      <c r="P244" s="127"/>
      <c r="Q244" s="249"/>
      <c r="S244" s="131"/>
    </row>
    <row r="245" spans="3:19" x14ac:dyDescent="0.25">
      <c r="C245" s="131"/>
      <c r="F245" s="131"/>
      <c r="I245" s="127"/>
      <c r="L245" s="125"/>
      <c r="M245" s="127"/>
      <c r="P245" s="127"/>
      <c r="Q245" s="249"/>
      <c r="S245" s="131"/>
    </row>
    <row r="246" spans="3:19" x14ac:dyDescent="0.25">
      <c r="C246" s="131"/>
      <c r="F246" s="131"/>
      <c r="I246" s="127"/>
      <c r="L246" s="125"/>
      <c r="M246" s="127"/>
      <c r="P246" s="127"/>
      <c r="Q246" s="249"/>
      <c r="S246" s="131"/>
    </row>
    <row r="247" spans="3:19" x14ac:dyDescent="0.25">
      <c r="C247" s="131"/>
      <c r="F247" s="131"/>
      <c r="I247" s="127"/>
      <c r="L247" s="125"/>
      <c r="M247" s="127"/>
      <c r="P247" s="127"/>
      <c r="Q247" s="249"/>
      <c r="S247" s="131"/>
    </row>
    <row r="248" spans="3:19" x14ac:dyDescent="0.25">
      <c r="C248" s="131"/>
      <c r="F248" s="131"/>
      <c r="I248" s="127"/>
      <c r="L248" s="125"/>
      <c r="M248" s="127"/>
      <c r="P248" s="127"/>
      <c r="Q248" s="249"/>
      <c r="S248" s="131"/>
    </row>
    <row r="249" spans="3:19" x14ac:dyDescent="0.25">
      <c r="C249" s="131"/>
      <c r="F249" s="131"/>
      <c r="I249" s="127"/>
      <c r="L249" s="125"/>
      <c r="M249" s="127"/>
      <c r="P249" s="127"/>
      <c r="Q249" s="249"/>
      <c r="S249" s="131"/>
    </row>
    <row r="250" spans="3:19" x14ac:dyDescent="0.25">
      <c r="C250" s="131"/>
      <c r="F250" s="131"/>
      <c r="I250" s="127"/>
      <c r="L250" s="125"/>
      <c r="M250" s="127"/>
      <c r="P250" s="127"/>
      <c r="Q250" s="249"/>
      <c r="S250" s="131"/>
    </row>
    <row r="251" spans="3:19" x14ac:dyDescent="0.25">
      <c r="C251" s="131"/>
      <c r="F251" s="131"/>
      <c r="I251" s="127"/>
      <c r="L251" s="125"/>
      <c r="M251" s="127"/>
      <c r="P251" s="127"/>
      <c r="Q251" s="249"/>
      <c r="S251" s="131"/>
    </row>
    <row r="252" spans="3:19" x14ac:dyDescent="0.25">
      <c r="C252" s="131"/>
      <c r="F252" s="131"/>
      <c r="I252" s="127"/>
      <c r="L252" s="125"/>
      <c r="M252" s="127"/>
      <c r="P252" s="127"/>
      <c r="Q252" s="249"/>
      <c r="S252" s="131"/>
    </row>
    <row r="253" spans="3:19" x14ac:dyDescent="0.25">
      <c r="C253" s="131"/>
      <c r="F253" s="131"/>
      <c r="I253" s="127"/>
      <c r="L253" s="125"/>
      <c r="M253" s="127"/>
      <c r="P253" s="127"/>
      <c r="Q253" s="249"/>
      <c r="S253" s="131"/>
    </row>
    <row r="254" spans="3:19" x14ac:dyDescent="0.25">
      <c r="C254" s="131"/>
      <c r="F254" s="131"/>
      <c r="I254" s="127"/>
      <c r="L254" s="125"/>
      <c r="M254" s="127"/>
      <c r="P254" s="127"/>
      <c r="Q254" s="249"/>
      <c r="S254" s="131"/>
    </row>
    <row r="255" spans="3:19" x14ac:dyDescent="0.25">
      <c r="C255" s="131"/>
      <c r="F255" s="131"/>
      <c r="I255" s="127"/>
      <c r="L255" s="125"/>
      <c r="M255" s="127"/>
      <c r="P255" s="127"/>
      <c r="Q255" s="249"/>
      <c r="S255" s="131"/>
    </row>
    <row r="256" spans="3:19" x14ac:dyDescent="0.25">
      <c r="C256" s="131"/>
      <c r="F256" s="131"/>
      <c r="I256" s="127"/>
      <c r="L256" s="125"/>
      <c r="M256" s="127"/>
      <c r="P256" s="127"/>
      <c r="Q256" s="249"/>
      <c r="S256" s="131"/>
    </row>
    <row r="257" spans="3:19" x14ac:dyDescent="0.25">
      <c r="C257" s="131"/>
      <c r="F257" s="131"/>
      <c r="I257" s="127"/>
      <c r="L257" s="125"/>
      <c r="M257" s="127"/>
      <c r="P257" s="127"/>
      <c r="Q257" s="249"/>
      <c r="S257" s="131"/>
    </row>
    <row r="258" spans="3:19" x14ac:dyDescent="0.25">
      <c r="C258" s="131"/>
      <c r="F258" s="131"/>
      <c r="I258" s="127"/>
      <c r="L258" s="125"/>
      <c r="M258" s="127"/>
      <c r="P258" s="127"/>
      <c r="Q258" s="249"/>
      <c r="S258" s="131"/>
    </row>
    <row r="259" spans="3:19" x14ac:dyDescent="0.25">
      <c r="C259" s="131"/>
      <c r="F259" s="131"/>
      <c r="I259" s="127"/>
      <c r="L259" s="125"/>
      <c r="M259" s="127"/>
      <c r="P259" s="127"/>
      <c r="Q259" s="249"/>
      <c r="S259" s="131"/>
    </row>
    <row r="260" spans="3:19" x14ac:dyDescent="0.25">
      <c r="C260" s="131"/>
      <c r="F260" s="131"/>
      <c r="I260" s="127"/>
      <c r="L260" s="125"/>
      <c r="M260" s="127"/>
      <c r="P260" s="127"/>
      <c r="Q260" s="249"/>
      <c r="S260" s="131"/>
    </row>
    <row r="261" spans="3:19" x14ac:dyDescent="0.25">
      <c r="C261" s="131"/>
      <c r="F261" s="131"/>
      <c r="I261" s="127"/>
      <c r="L261" s="125"/>
      <c r="M261" s="127"/>
      <c r="P261" s="127"/>
      <c r="Q261" s="249"/>
      <c r="S261" s="131"/>
    </row>
    <row r="262" spans="3:19" x14ac:dyDescent="0.25">
      <c r="C262" s="131"/>
      <c r="F262" s="131"/>
      <c r="I262" s="127"/>
      <c r="L262" s="125"/>
      <c r="M262" s="127"/>
      <c r="P262" s="127"/>
      <c r="Q262" s="249"/>
      <c r="S262" s="131"/>
    </row>
    <row r="263" spans="3:19" x14ac:dyDescent="0.25">
      <c r="C263" s="131"/>
      <c r="F263" s="131"/>
      <c r="I263" s="127"/>
      <c r="L263" s="125"/>
      <c r="M263" s="127"/>
      <c r="P263" s="127"/>
      <c r="Q263" s="249"/>
      <c r="S263" s="131"/>
    </row>
    <row r="264" spans="3:19" x14ac:dyDescent="0.25">
      <c r="C264" s="131"/>
      <c r="F264" s="131"/>
      <c r="I264" s="127"/>
      <c r="L264" s="125"/>
      <c r="M264" s="127"/>
      <c r="P264" s="127"/>
      <c r="Q264" s="249"/>
      <c r="S264" s="131"/>
    </row>
    <row r="265" spans="3:19" x14ac:dyDescent="0.25">
      <c r="C265" s="131"/>
      <c r="F265" s="131"/>
      <c r="I265" s="127"/>
      <c r="L265" s="125"/>
      <c r="M265" s="127"/>
      <c r="P265" s="127"/>
      <c r="Q265" s="249"/>
      <c r="S265" s="131"/>
    </row>
    <row r="266" spans="3:19" x14ac:dyDescent="0.25">
      <c r="C266" s="131"/>
      <c r="F266" s="131"/>
      <c r="I266" s="127"/>
      <c r="L266" s="125"/>
      <c r="M266" s="127"/>
      <c r="P266" s="127"/>
      <c r="Q266" s="249"/>
      <c r="S266" s="131"/>
    </row>
    <row r="267" spans="3:19" x14ac:dyDescent="0.25">
      <c r="C267" s="131"/>
      <c r="F267" s="131"/>
      <c r="I267" s="127"/>
      <c r="L267" s="125"/>
      <c r="M267" s="127"/>
      <c r="P267" s="127"/>
      <c r="Q267" s="249"/>
      <c r="S267" s="131"/>
    </row>
    <row r="268" spans="3:19" x14ac:dyDescent="0.25">
      <c r="C268" s="131"/>
      <c r="F268" s="131"/>
      <c r="I268" s="127"/>
      <c r="L268" s="125"/>
      <c r="M268" s="127"/>
      <c r="P268" s="127"/>
      <c r="Q268" s="249"/>
      <c r="S268" s="131"/>
    </row>
    <row r="269" spans="3:19" x14ac:dyDescent="0.25">
      <c r="C269" s="131"/>
      <c r="F269" s="131"/>
      <c r="I269" s="127"/>
      <c r="L269" s="125"/>
      <c r="M269" s="127"/>
      <c r="P269" s="127"/>
      <c r="Q269" s="249"/>
      <c r="S269" s="131"/>
    </row>
    <row r="270" spans="3:19" x14ac:dyDescent="0.25">
      <c r="C270" s="131"/>
      <c r="F270" s="131"/>
      <c r="I270" s="127"/>
      <c r="L270" s="125"/>
      <c r="M270" s="127"/>
      <c r="P270" s="127"/>
      <c r="Q270" s="249"/>
      <c r="S270" s="131"/>
    </row>
    <row r="271" spans="3:19" x14ac:dyDescent="0.25">
      <c r="C271" s="131"/>
      <c r="F271" s="131"/>
      <c r="I271" s="127"/>
      <c r="L271" s="125"/>
      <c r="M271" s="127"/>
      <c r="P271" s="127"/>
      <c r="Q271" s="249"/>
      <c r="S271" s="131"/>
    </row>
    <row r="272" spans="3:19" x14ac:dyDescent="0.25">
      <c r="C272" s="131"/>
      <c r="F272" s="131"/>
      <c r="I272" s="127"/>
      <c r="L272" s="125"/>
      <c r="M272" s="127"/>
      <c r="P272" s="127"/>
      <c r="Q272" s="249"/>
      <c r="S272" s="131"/>
    </row>
    <row r="273" spans="3:19" x14ac:dyDescent="0.25">
      <c r="C273" s="131"/>
      <c r="F273" s="131"/>
      <c r="I273" s="127"/>
      <c r="L273" s="125"/>
      <c r="M273" s="127"/>
      <c r="P273" s="127"/>
      <c r="Q273" s="249"/>
      <c r="S273" s="131"/>
    </row>
    <row r="274" spans="3:19" x14ac:dyDescent="0.25">
      <c r="C274" s="131"/>
      <c r="F274" s="131"/>
      <c r="I274" s="127"/>
      <c r="L274" s="125"/>
      <c r="M274" s="127"/>
      <c r="P274" s="127"/>
      <c r="Q274" s="249"/>
      <c r="S274" s="131"/>
    </row>
    <row r="275" spans="3:19" x14ac:dyDescent="0.25">
      <c r="C275" s="131"/>
      <c r="F275" s="131"/>
      <c r="I275" s="127"/>
      <c r="L275" s="125"/>
      <c r="M275" s="127"/>
      <c r="P275" s="127"/>
      <c r="Q275" s="249"/>
      <c r="S275" s="131"/>
    </row>
    <row r="276" spans="3:19" x14ac:dyDescent="0.25">
      <c r="C276" s="131"/>
      <c r="F276" s="131"/>
      <c r="I276" s="127"/>
      <c r="L276" s="125"/>
      <c r="M276" s="127"/>
      <c r="P276" s="127"/>
      <c r="Q276" s="249"/>
      <c r="S276" s="131"/>
    </row>
    <row r="277" spans="3:19" x14ac:dyDescent="0.25">
      <c r="C277" s="131"/>
      <c r="F277" s="131"/>
      <c r="I277" s="127"/>
      <c r="L277" s="125"/>
      <c r="M277" s="127"/>
      <c r="P277" s="127"/>
      <c r="Q277" s="249"/>
      <c r="S277" s="131"/>
    </row>
    <row r="278" spans="3:19" x14ac:dyDescent="0.25">
      <c r="C278" s="131"/>
      <c r="F278" s="131"/>
      <c r="I278" s="127"/>
      <c r="L278" s="125"/>
      <c r="M278" s="127"/>
      <c r="P278" s="127"/>
      <c r="Q278" s="249"/>
      <c r="S278" s="131"/>
    </row>
    <row r="279" spans="3:19" x14ac:dyDescent="0.25">
      <c r="C279" s="131"/>
      <c r="F279" s="131"/>
      <c r="I279" s="127"/>
      <c r="L279" s="125"/>
      <c r="M279" s="127"/>
      <c r="P279" s="127"/>
      <c r="Q279" s="249"/>
      <c r="S279" s="131"/>
    </row>
    <row r="280" spans="3:19" x14ac:dyDescent="0.25">
      <c r="C280" s="131"/>
      <c r="F280" s="131"/>
      <c r="I280" s="127"/>
      <c r="L280" s="125"/>
      <c r="M280" s="127"/>
      <c r="P280" s="127"/>
      <c r="Q280" s="249"/>
      <c r="S280" s="131"/>
    </row>
    <row r="281" spans="3:19" x14ac:dyDescent="0.25">
      <c r="C281" s="131"/>
      <c r="F281" s="131"/>
      <c r="I281" s="127"/>
      <c r="L281" s="125"/>
      <c r="M281" s="127"/>
      <c r="P281" s="127"/>
      <c r="Q281" s="249"/>
      <c r="S281" s="131"/>
    </row>
    <row r="282" spans="3:19" x14ac:dyDescent="0.25">
      <c r="C282" s="131"/>
      <c r="F282" s="131"/>
      <c r="I282" s="127"/>
      <c r="L282" s="125"/>
      <c r="M282" s="127"/>
      <c r="P282" s="127"/>
      <c r="Q282" s="249"/>
      <c r="S282" s="131"/>
    </row>
    <row r="283" spans="3:19" x14ac:dyDescent="0.25">
      <c r="C283" s="131"/>
      <c r="F283" s="131"/>
      <c r="I283" s="127"/>
      <c r="L283" s="125"/>
      <c r="M283" s="127"/>
      <c r="P283" s="127"/>
      <c r="Q283" s="249"/>
      <c r="S283" s="131"/>
    </row>
    <row r="284" spans="3:19" x14ac:dyDescent="0.25">
      <c r="C284" s="131"/>
      <c r="F284" s="131"/>
      <c r="I284" s="127"/>
      <c r="L284" s="125"/>
      <c r="M284" s="127"/>
      <c r="P284" s="127"/>
      <c r="Q284" s="249"/>
      <c r="S284" s="131"/>
    </row>
    <row r="285" spans="3:19" x14ac:dyDescent="0.25">
      <c r="C285" s="131"/>
      <c r="F285" s="131"/>
      <c r="I285" s="127"/>
      <c r="L285" s="125"/>
      <c r="M285" s="127"/>
      <c r="P285" s="127"/>
      <c r="Q285" s="249"/>
      <c r="S285" s="131"/>
    </row>
    <row r="286" spans="3:19" x14ac:dyDescent="0.25">
      <c r="C286" s="131"/>
      <c r="F286" s="131"/>
      <c r="I286" s="127"/>
      <c r="L286" s="125"/>
      <c r="M286" s="127"/>
      <c r="P286" s="127"/>
      <c r="Q286" s="249"/>
      <c r="S286" s="131"/>
    </row>
    <row r="287" spans="3:19" x14ac:dyDescent="0.25">
      <c r="C287" s="131"/>
      <c r="F287" s="131"/>
      <c r="I287" s="127"/>
      <c r="L287" s="125"/>
      <c r="M287" s="127"/>
      <c r="P287" s="127"/>
      <c r="Q287" s="249"/>
      <c r="S287" s="131"/>
    </row>
    <row r="288" spans="3:19" x14ac:dyDescent="0.25">
      <c r="C288" s="131"/>
      <c r="F288" s="131"/>
      <c r="I288" s="127"/>
      <c r="L288" s="125"/>
      <c r="M288" s="127"/>
      <c r="P288" s="127"/>
      <c r="Q288" s="249"/>
      <c r="S288" s="131"/>
    </row>
    <row r="289" spans="3:19" x14ac:dyDescent="0.25">
      <c r="C289" s="131"/>
      <c r="F289" s="131"/>
      <c r="I289" s="127"/>
      <c r="L289" s="125"/>
      <c r="M289" s="127"/>
      <c r="P289" s="127"/>
      <c r="Q289" s="249"/>
      <c r="S289" s="131"/>
    </row>
    <row r="290" spans="3:19" x14ac:dyDescent="0.25">
      <c r="C290" s="131"/>
      <c r="F290" s="131"/>
      <c r="I290" s="127"/>
      <c r="L290" s="125"/>
      <c r="M290" s="127"/>
      <c r="P290" s="127"/>
      <c r="Q290" s="249"/>
      <c r="S290" s="131"/>
    </row>
    <row r="291" spans="3:19" x14ac:dyDescent="0.25">
      <c r="C291" s="131"/>
      <c r="F291" s="131"/>
      <c r="I291" s="127"/>
      <c r="L291" s="125"/>
      <c r="M291" s="127"/>
      <c r="P291" s="127"/>
      <c r="Q291" s="249"/>
      <c r="S291" s="131"/>
    </row>
    <row r="292" spans="3:19" x14ac:dyDescent="0.25">
      <c r="C292" s="131"/>
      <c r="F292" s="131"/>
      <c r="I292" s="127"/>
      <c r="L292" s="125"/>
      <c r="M292" s="127"/>
      <c r="P292" s="127"/>
      <c r="Q292" s="249"/>
      <c r="S292" s="131"/>
    </row>
    <row r="293" spans="3:19" x14ac:dyDescent="0.25">
      <c r="C293" s="131"/>
      <c r="F293" s="131"/>
      <c r="I293" s="127"/>
      <c r="L293" s="125"/>
      <c r="M293" s="127"/>
      <c r="P293" s="127"/>
      <c r="Q293" s="249"/>
      <c r="S293" s="131"/>
    </row>
    <row r="294" spans="3:19" x14ac:dyDescent="0.25">
      <c r="C294" s="131"/>
      <c r="F294" s="131"/>
      <c r="I294" s="127"/>
      <c r="L294" s="125"/>
      <c r="M294" s="127"/>
      <c r="P294" s="127"/>
      <c r="Q294" s="249"/>
      <c r="S294" s="131"/>
    </row>
    <row r="295" spans="3:19" x14ac:dyDescent="0.25">
      <c r="C295" s="131"/>
      <c r="F295" s="131"/>
      <c r="I295" s="127"/>
      <c r="L295" s="125"/>
      <c r="M295" s="127"/>
      <c r="P295" s="127"/>
      <c r="Q295" s="249"/>
      <c r="S295" s="131"/>
    </row>
    <row r="296" spans="3:19" x14ac:dyDescent="0.25">
      <c r="C296" s="131"/>
      <c r="F296" s="131"/>
      <c r="I296" s="127"/>
      <c r="L296" s="125"/>
      <c r="M296" s="127"/>
      <c r="P296" s="127"/>
      <c r="Q296" s="249"/>
      <c r="S296" s="131"/>
    </row>
    <row r="297" spans="3:19" x14ac:dyDescent="0.25">
      <c r="C297" s="131"/>
      <c r="F297" s="131"/>
      <c r="I297" s="127"/>
      <c r="L297" s="125"/>
      <c r="M297" s="127"/>
      <c r="P297" s="127"/>
      <c r="Q297" s="249"/>
      <c r="S297" s="131"/>
    </row>
    <row r="298" spans="3:19" x14ac:dyDescent="0.25">
      <c r="C298" s="131"/>
      <c r="F298" s="131"/>
      <c r="I298" s="127"/>
      <c r="L298" s="125"/>
      <c r="M298" s="127"/>
      <c r="P298" s="127"/>
      <c r="Q298" s="249"/>
      <c r="S298" s="131"/>
    </row>
    <row r="299" spans="3:19" x14ac:dyDescent="0.25">
      <c r="C299" s="131"/>
      <c r="F299" s="131"/>
      <c r="I299" s="127"/>
      <c r="L299" s="125"/>
      <c r="M299" s="127"/>
      <c r="P299" s="127"/>
      <c r="Q299" s="249"/>
      <c r="S299" s="131"/>
    </row>
    <row r="300" spans="3:19" x14ac:dyDescent="0.25">
      <c r="C300" s="131"/>
      <c r="F300" s="131"/>
      <c r="I300" s="127"/>
      <c r="L300" s="125"/>
      <c r="M300" s="127"/>
      <c r="P300" s="127"/>
      <c r="Q300" s="249"/>
      <c r="S300" s="131"/>
    </row>
    <row r="301" spans="3:19" x14ac:dyDescent="0.25">
      <c r="C301" s="131"/>
      <c r="F301" s="131"/>
      <c r="I301" s="127"/>
      <c r="L301" s="125"/>
      <c r="M301" s="127"/>
      <c r="P301" s="127"/>
      <c r="Q301" s="249"/>
      <c r="S301" s="131"/>
    </row>
    <row r="302" spans="3:19" x14ac:dyDescent="0.25">
      <c r="C302" s="131"/>
      <c r="F302" s="131"/>
      <c r="I302" s="127"/>
      <c r="L302" s="125"/>
      <c r="M302" s="127"/>
      <c r="P302" s="127"/>
      <c r="Q302" s="249"/>
      <c r="S302" s="131"/>
    </row>
    <row r="303" spans="3:19" x14ac:dyDescent="0.25">
      <c r="C303" s="131"/>
      <c r="F303" s="131"/>
      <c r="I303" s="127"/>
      <c r="L303" s="125"/>
      <c r="M303" s="127"/>
      <c r="P303" s="127"/>
      <c r="Q303" s="249"/>
      <c r="S303" s="131"/>
    </row>
    <row r="304" spans="3:19" x14ac:dyDescent="0.25">
      <c r="C304" s="131"/>
      <c r="F304" s="131"/>
      <c r="I304" s="127"/>
      <c r="L304" s="125"/>
      <c r="M304" s="127"/>
      <c r="P304" s="127"/>
      <c r="Q304" s="249"/>
      <c r="S304" s="131"/>
    </row>
    <row r="305" spans="3:19" x14ac:dyDescent="0.25">
      <c r="C305" s="131"/>
      <c r="F305" s="131"/>
      <c r="I305" s="127"/>
      <c r="L305" s="125"/>
      <c r="M305" s="127"/>
      <c r="P305" s="127"/>
      <c r="Q305" s="249"/>
      <c r="S305" s="131"/>
    </row>
    <row r="306" spans="3:19" x14ac:dyDescent="0.25">
      <c r="C306" s="131"/>
      <c r="F306" s="131"/>
      <c r="I306" s="127"/>
      <c r="L306" s="125"/>
      <c r="M306" s="127"/>
      <c r="P306" s="127"/>
      <c r="Q306" s="249"/>
      <c r="S306" s="131"/>
    </row>
    <row r="307" spans="3:19" x14ac:dyDescent="0.25">
      <c r="C307" s="131"/>
      <c r="F307" s="131"/>
      <c r="I307" s="127"/>
      <c r="L307" s="125"/>
      <c r="M307" s="127"/>
      <c r="P307" s="127"/>
      <c r="Q307" s="249"/>
      <c r="S307" s="131"/>
    </row>
    <row r="308" spans="3:19" x14ac:dyDescent="0.25">
      <c r="C308" s="131"/>
      <c r="F308" s="131"/>
      <c r="I308" s="127"/>
      <c r="L308" s="125"/>
      <c r="M308" s="127"/>
      <c r="P308" s="127"/>
      <c r="Q308" s="249"/>
      <c r="S308" s="131"/>
    </row>
    <row r="309" spans="3:19" x14ac:dyDescent="0.25">
      <c r="C309" s="131"/>
      <c r="F309" s="131"/>
      <c r="I309" s="127"/>
      <c r="L309" s="125"/>
      <c r="M309" s="127"/>
      <c r="P309" s="127"/>
      <c r="Q309" s="249"/>
      <c r="S309" s="131"/>
    </row>
    <row r="310" spans="3:19" x14ac:dyDescent="0.25">
      <c r="C310" s="131"/>
      <c r="F310" s="131"/>
      <c r="I310" s="127"/>
      <c r="L310" s="125"/>
      <c r="M310" s="127"/>
      <c r="P310" s="127"/>
      <c r="Q310" s="249"/>
      <c r="S310" s="131"/>
    </row>
    <row r="311" spans="3:19" x14ac:dyDescent="0.25">
      <c r="C311" s="131"/>
      <c r="F311" s="131"/>
      <c r="I311" s="127"/>
      <c r="L311" s="125"/>
      <c r="M311" s="127"/>
      <c r="P311" s="127"/>
      <c r="Q311" s="249"/>
      <c r="S311" s="131"/>
    </row>
    <row r="312" spans="3:19" x14ac:dyDescent="0.25">
      <c r="C312" s="131"/>
      <c r="F312" s="131"/>
      <c r="I312" s="127"/>
      <c r="L312" s="125"/>
      <c r="M312" s="127"/>
      <c r="P312" s="127"/>
      <c r="Q312" s="249"/>
      <c r="S312" s="131"/>
    </row>
    <row r="313" spans="3:19" x14ac:dyDescent="0.25">
      <c r="C313" s="131"/>
      <c r="F313" s="131"/>
      <c r="I313" s="127"/>
      <c r="L313" s="125"/>
      <c r="M313" s="127"/>
      <c r="P313" s="127"/>
      <c r="Q313" s="249"/>
      <c r="S313" s="131"/>
    </row>
    <row r="314" spans="3:19" x14ac:dyDescent="0.25">
      <c r="C314" s="131"/>
      <c r="F314" s="131"/>
      <c r="I314" s="127"/>
      <c r="L314" s="125"/>
      <c r="M314" s="127"/>
      <c r="P314" s="127"/>
      <c r="Q314" s="249"/>
      <c r="S314" s="131"/>
    </row>
    <row r="315" spans="3:19" x14ac:dyDescent="0.25">
      <c r="C315" s="131"/>
      <c r="F315" s="131"/>
      <c r="I315" s="127"/>
      <c r="L315" s="125"/>
      <c r="M315" s="127"/>
      <c r="P315" s="127"/>
      <c r="Q315" s="249"/>
      <c r="S315" s="131"/>
    </row>
    <row r="316" spans="3:19" x14ac:dyDescent="0.25">
      <c r="C316" s="131"/>
      <c r="F316" s="131"/>
      <c r="I316" s="127"/>
      <c r="L316" s="125"/>
      <c r="M316" s="127"/>
      <c r="P316" s="127"/>
      <c r="Q316" s="249"/>
      <c r="S316" s="131"/>
    </row>
    <row r="317" spans="3:19" x14ac:dyDescent="0.25">
      <c r="C317" s="131"/>
      <c r="F317" s="131"/>
      <c r="I317" s="127"/>
      <c r="L317" s="125"/>
      <c r="M317" s="127"/>
      <c r="P317" s="127"/>
      <c r="Q317" s="249"/>
      <c r="S317" s="131"/>
    </row>
    <row r="318" spans="3:19" x14ac:dyDescent="0.25">
      <c r="C318" s="131"/>
      <c r="F318" s="131"/>
      <c r="I318" s="127"/>
      <c r="L318" s="125"/>
      <c r="M318" s="127"/>
      <c r="P318" s="127"/>
      <c r="Q318" s="249"/>
      <c r="S318" s="131"/>
    </row>
    <row r="319" spans="3:19" x14ac:dyDescent="0.25">
      <c r="C319" s="131"/>
      <c r="F319" s="131"/>
      <c r="I319" s="127"/>
      <c r="L319" s="125"/>
      <c r="M319" s="127"/>
      <c r="P319" s="127"/>
      <c r="Q319" s="249"/>
      <c r="S319" s="131"/>
    </row>
    <row r="320" spans="3:19" x14ac:dyDescent="0.25">
      <c r="C320" s="131"/>
      <c r="F320" s="131"/>
      <c r="I320" s="127"/>
      <c r="L320" s="125"/>
      <c r="M320" s="127"/>
      <c r="P320" s="127"/>
      <c r="Q320" s="249"/>
      <c r="S320" s="131"/>
    </row>
    <row r="321" spans="3:19" x14ac:dyDescent="0.25">
      <c r="C321" s="131"/>
      <c r="F321" s="131"/>
      <c r="I321" s="127"/>
      <c r="L321" s="125"/>
      <c r="M321" s="127"/>
      <c r="P321" s="127"/>
      <c r="Q321" s="249"/>
      <c r="S321" s="131"/>
    </row>
    <row r="322" spans="3:19" x14ac:dyDescent="0.25">
      <c r="C322" s="131"/>
      <c r="F322" s="131"/>
      <c r="I322" s="127"/>
      <c r="L322" s="125"/>
      <c r="M322" s="127"/>
      <c r="P322" s="127"/>
      <c r="Q322" s="249"/>
      <c r="S322" s="131"/>
    </row>
    <row r="323" spans="3:19" x14ac:dyDescent="0.25">
      <c r="C323" s="131"/>
      <c r="F323" s="131"/>
      <c r="I323" s="127"/>
      <c r="L323" s="125"/>
      <c r="M323" s="127"/>
      <c r="P323" s="127"/>
      <c r="Q323" s="249"/>
      <c r="S323" s="131"/>
    </row>
    <row r="324" spans="3:19" x14ac:dyDescent="0.25">
      <c r="C324" s="131"/>
      <c r="F324" s="131"/>
      <c r="I324" s="127"/>
      <c r="L324" s="125"/>
      <c r="M324" s="127"/>
      <c r="P324" s="127"/>
      <c r="Q324" s="249"/>
      <c r="S324" s="131"/>
    </row>
    <row r="325" spans="3:19" x14ac:dyDescent="0.25">
      <c r="C325" s="131"/>
      <c r="F325" s="131"/>
      <c r="I325" s="127"/>
      <c r="L325" s="125"/>
      <c r="M325" s="127"/>
      <c r="P325" s="127"/>
      <c r="Q325" s="249"/>
      <c r="S325" s="131"/>
    </row>
    <row r="326" spans="3:19" x14ac:dyDescent="0.25">
      <c r="C326" s="131"/>
      <c r="F326" s="131"/>
      <c r="I326" s="127"/>
      <c r="L326" s="125"/>
      <c r="M326" s="127"/>
      <c r="P326" s="127"/>
      <c r="Q326" s="249"/>
      <c r="S326" s="131"/>
    </row>
    <row r="327" spans="3:19" x14ac:dyDescent="0.25">
      <c r="C327" s="131"/>
      <c r="F327" s="131"/>
      <c r="I327" s="127"/>
      <c r="L327" s="125"/>
      <c r="M327" s="127"/>
      <c r="P327" s="127"/>
      <c r="Q327" s="249"/>
      <c r="S327" s="131"/>
    </row>
    <row r="328" spans="3:19" x14ac:dyDescent="0.25">
      <c r="C328" s="131"/>
      <c r="F328" s="131"/>
      <c r="I328" s="127"/>
      <c r="L328" s="125"/>
      <c r="M328" s="127"/>
      <c r="P328" s="127"/>
      <c r="Q328" s="249"/>
      <c r="S328" s="131"/>
    </row>
    <row r="329" spans="3:19" x14ac:dyDescent="0.25">
      <c r="C329" s="131"/>
      <c r="F329" s="131"/>
      <c r="I329" s="127"/>
      <c r="L329" s="125"/>
      <c r="M329" s="127"/>
      <c r="P329" s="127"/>
      <c r="Q329" s="249"/>
      <c r="S329" s="131"/>
    </row>
    <row r="330" spans="3:19" x14ac:dyDescent="0.25">
      <c r="C330" s="131"/>
      <c r="F330" s="131"/>
      <c r="I330" s="127"/>
      <c r="L330" s="125"/>
      <c r="M330" s="127"/>
      <c r="P330" s="127"/>
      <c r="Q330" s="249"/>
      <c r="S330" s="131"/>
    </row>
    <row r="331" spans="3:19" x14ac:dyDescent="0.25">
      <c r="C331" s="131"/>
      <c r="F331" s="131"/>
      <c r="I331" s="127"/>
      <c r="L331" s="125"/>
      <c r="M331" s="127"/>
      <c r="P331" s="127"/>
      <c r="Q331" s="249"/>
      <c r="S331" s="131"/>
    </row>
    <row r="332" spans="3:19" x14ac:dyDescent="0.25">
      <c r="C332" s="131"/>
      <c r="F332" s="131"/>
      <c r="I332" s="127"/>
      <c r="L332" s="125"/>
      <c r="M332" s="127"/>
      <c r="P332" s="127"/>
      <c r="Q332" s="249"/>
      <c r="S332" s="131"/>
    </row>
    <row r="333" spans="3:19" x14ac:dyDescent="0.25">
      <c r="C333" s="131"/>
      <c r="F333" s="131"/>
      <c r="I333" s="127"/>
      <c r="L333" s="125"/>
      <c r="M333" s="127"/>
      <c r="P333" s="127"/>
      <c r="Q333" s="249"/>
      <c r="S333" s="131"/>
    </row>
    <row r="334" spans="3:19" x14ac:dyDescent="0.25">
      <c r="C334" s="131"/>
      <c r="F334" s="131"/>
      <c r="I334" s="127"/>
      <c r="L334" s="125"/>
      <c r="M334" s="127"/>
      <c r="P334" s="127"/>
      <c r="Q334" s="249"/>
      <c r="S334" s="131"/>
    </row>
    <row r="335" spans="3:19" x14ac:dyDescent="0.25">
      <c r="C335" s="131"/>
      <c r="F335" s="131"/>
      <c r="I335" s="127"/>
      <c r="L335" s="125"/>
      <c r="M335" s="127"/>
      <c r="P335" s="127"/>
      <c r="Q335" s="249"/>
      <c r="S335" s="131"/>
    </row>
    <row r="336" spans="3:19" x14ac:dyDescent="0.25">
      <c r="C336" s="131"/>
      <c r="F336" s="131"/>
      <c r="I336" s="127"/>
      <c r="L336" s="125"/>
      <c r="M336" s="127"/>
      <c r="P336" s="127"/>
      <c r="Q336" s="249"/>
      <c r="S336" s="131"/>
    </row>
    <row r="337" spans="3:19" x14ac:dyDescent="0.25">
      <c r="C337" s="131"/>
      <c r="F337" s="131"/>
      <c r="I337" s="127"/>
      <c r="L337" s="125"/>
      <c r="M337" s="127"/>
      <c r="P337" s="127"/>
      <c r="Q337" s="249"/>
      <c r="S337" s="131"/>
    </row>
    <row r="338" spans="3:19" x14ac:dyDescent="0.25">
      <c r="C338" s="131"/>
      <c r="F338" s="131"/>
      <c r="I338" s="127"/>
      <c r="L338" s="125"/>
      <c r="M338" s="127"/>
      <c r="P338" s="127"/>
      <c r="Q338" s="249"/>
      <c r="S338" s="131"/>
    </row>
    <row r="339" spans="3:19" x14ac:dyDescent="0.25">
      <c r="C339" s="131"/>
      <c r="F339" s="131"/>
      <c r="I339" s="127"/>
      <c r="L339" s="125"/>
      <c r="M339" s="127"/>
      <c r="P339" s="127"/>
      <c r="Q339" s="249"/>
      <c r="S339" s="131"/>
    </row>
    <row r="340" spans="3:19" x14ac:dyDescent="0.25">
      <c r="C340" s="131"/>
      <c r="F340" s="131"/>
      <c r="I340" s="127"/>
      <c r="L340" s="125"/>
      <c r="M340" s="127"/>
      <c r="P340" s="127"/>
      <c r="Q340" s="249"/>
      <c r="S340" s="131"/>
    </row>
    <row r="341" spans="3:19" x14ac:dyDescent="0.25">
      <c r="C341" s="131"/>
      <c r="F341" s="131"/>
      <c r="I341" s="127"/>
      <c r="L341" s="125"/>
      <c r="M341" s="127"/>
      <c r="P341" s="127"/>
      <c r="Q341" s="249"/>
      <c r="S341" s="131"/>
    </row>
    <row r="342" spans="3:19" x14ac:dyDescent="0.25">
      <c r="C342" s="131"/>
      <c r="F342" s="131"/>
      <c r="I342" s="127"/>
      <c r="L342" s="125"/>
      <c r="M342" s="127"/>
      <c r="P342" s="127"/>
      <c r="Q342" s="249"/>
      <c r="S342" s="131"/>
    </row>
    <row r="343" spans="3:19" x14ac:dyDescent="0.25">
      <c r="C343" s="131"/>
      <c r="F343" s="131"/>
      <c r="I343" s="127"/>
      <c r="L343" s="125"/>
      <c r="M343" s="127"/>
      <c r="P343" s="127"/>
      <c r="Q343" s="249"/>
      <c r="S343" s="131"/>
    </row>
    <row r="344" spans="3:19" x14ac:dyDescent="0.25">
      <c r="C344" s="131"/>
      <c r="F344" s="131"/>
      <c r="I344" s="127"/>
      <c r="L344" s="125"/>
      <c r="M344" s="127"/>
      <c r="P344" s="127"/>
      <c r="Q344" s="249"/>
      <c r="S344" s="131"/>
    </row>
    <row r="345" spans="3:19" x14ac:dyDescent="0.25">
      <c r="C345" s="131"/>
      <c r="F345" s="131"/>
      <c r="I345" s="127"/>
      <c r="L345" s="125"/>
      <c r="M345" s="127"/>
      <c r="P345" s="127"/>
      <c r="Q345" s="249"/>
      <c r="S345" s="131"/>
    </row>
    <row r="346" spans="3:19" x14ac:dyDescent="0.25">
      <c r="C346" s="131"/>
      <c r="F346" s="131"/>
      <c r="I346" s="127"/>
      <c r="L346" s="125"/>
      <c r="M346" s="127"/>
      <c r="P346" s="127"/>
      <c r="Q346" s="249"/>
      <c r="S346" s="131"/>
    </row>
    <row r="347" spans="3:19" x14ac:dyDescent="0.25">
      <c r="C347" s="131"/>
      <c r="F347" s="131"/>
      <c r="I347" s="127"/>
      <c r="L347" s="125"/>
      <c r="M347" s="127"/>
      <c r="P347" s="127"/>
      <c r="Q347" s="249"/>
      <c r="S347" s="131"/>
    </row>
    <row r="348" spans="3:19" x14ac:dyDescent="0.25">
      <c r="C348" s="131"/>
      <c r="F348" s="131"/>
      <c r="I348" s="127"/>
      <c r="L348" s="125"/>
      <c r="M348" s="127"/>
      <c r="P348" s="127"/>
      <c r="Q348" s="249"/>
      <c r="S348" s="131"/>
    </row>
    <row r="349" spans="3:19" x14ac:dyDescent="0.25">
      <c r="C349" s="131"/>
      <c r="F349" s="131"/>
      <c r="I349" s="127"/>
      <c r="L349" s="125"/>
      <c r="M349" s="127"/>
      <c r="P349" s="127"/>
      <c r="Q349" s="249"/>
      <c r="S349" s="131"/>
    </row>
    <row r="350" spans="3:19" x14ac:dyDescent="0.25">
      <c r="C350" s="131"/>
      <c r="F350" s="131"/>
      <c r="I350" s="127"/>
      <c r="L350" s="125"/>
      <c r="M350" s="127"/>
      <c r="P350" s="127"/>
      <c r="Q350" s="249"/>
      <c r="S350" s="131"/>
    </row>
    <row r="351" spans="3:19" x14ac:dyDescent="0.25">
      <c r="C351" s="131"/>
      <c r="F351" s="131"/>
      <c r="I351" s="127"/>
      <c r="L351" s="125"/>
      <c r="M351" s="127"/>
      <c r="P351" s="127"/>
      <c r="Q351" s="249"/>
      <c r="S351" s="131"/>
    </row>
    <row r="352" spans="3:19" x14ac:dyDescent="0.25">
      <c r="C352" s="131"/>
      <c r="F352" s="131"/>
      <c r="I352" s="127"/>
      <c r="L352" s="125"/>
      <c r="M352" s="127"/>
      <c r="P352" s="127"/>
      <c r="Q352" s="249"/>
      <c r="S352" s="131"/>
    </row>
    <row r="353" spans="3:19" x14ac:dyDescent="0.25">
      <c r="C353" s="131"/>
      <c r="F353" s="131"/>
      <c r="I353" s="127"/>
      <c r="L353" s="125"/>
      <c r="M353" s="127"/>
      <c r="P353" s="127"/>
      <c r="Q353" s="249"/>
      <c r="S353" s="131"/>
    </row>
    <row r="354" spans="3:19" x14ac:dyDescent="0.25">
      <c r="C354" s="131"/>
      <c r="F354" s="131"/>
      <c r="I354" s="127"/>
      <c r="L354" s="125"/>
      <c r="M354" s="127"/>
      <c r="P354" s="127"/>
      <c r="Q354" s="249"/>
      <c r="S354" s="131"/>
    </row>
    <row r="355" spans="3:19" x14ac:dyDescent="0.25">
      <c r="C355" s="131"/>
      <c r="F355" s="131"/>
      <c r="I355" s="127"/>
      <c r="L355" s="125"/>
      <c r="M355" s="127"/>
      <c r="P355" s="127"/>
      <c r="Q355" s="249"/>
      <c r="S355" s="131"/>
    </row>
    <row r="356" spans="3:19" x14ac:dyDescent="0.25">
      <c r="C356" s="131"/>
      <c r="F356" s="131"/>
      <c r="I356" s="127"/>
      <c r="L356" s="125"/>
      <c r="M356" s="127"/>
      <c r="P356" s="127"/>
      <c r="Q356" s="249"/>
      <c r="S356" s="131"/>
    </row>
    <row r="357" spans="3:19" x14ac:dyDescent="0.25">
      <c r="C357" s="131"/>
      <c r="F357" s="131"/>
      <c r="I357" s="127"/>
      <c r="L357" s="125"/>
      <c r="M357" s="127"/>
      <c r="P357" s="127"/>
      <c r="Q357" s="249"/>
      <c r="S357" s="131"/>
    </row>
    <row r="358" spans="3:19" x14ac:dyDescent="0.25">
      <c r="C358" s="131"/>
      <c r="F358" s="131"/>
      <c r="I358" s="127"/>
      <c r="L358" s="125"/>
      <c r="M358" s="127"/>
      <c r="P358" s="127"/>
      <c r="Q358" s="249"/>
      <c r="S358" s="131"/>
    </row>
    <row r="359" spans="3:19" x14ac:dyDescent="0.25">
      <c r="C359" s="131"/>
      <c r="F359" s="131"/>
      <c r="I359" s="127"/>
      <c r="L359" s="125"/>
      <c r="M359" s="127"/>
      <c r="P359" s="127"/>
      <c r="Q359" s="249"/>
      <c r="S359" s="131"/>
    </row>
    <row r="360" spans="3:19" x14ac:dyDescent="0.25">
      <c r="C360" s="131"/>
      <c r="F360" s="131"/>
      <c r="I360" s="127"/>
      <c r="L360" s="125"/>
      <c r="M360" s="127"/>
      <c r="P360" s="127"/>
      <c r="Q360" s="249"/>
      <c r="S360" s="131"/>
    </row>
    <row r="361" spans="3:19" x14ac:dyDescent="0.25">
      <c r="C361" s="131"/>
      <c r="F361" s="131"/>
      <c r="I361" s="127"/>
      <c r="L361" s="125"/>
      <c r="M361" s="127"/>
      <c r="P361" s="127"/>
      <c r="Q361" s="249"/>
      <c r="S361" s="131"/>
    </row>
    <row r="362" spans="3:19" x14ac:dyDescent="0.25">
      <c r="C362" s="131"/>
      <c r="F362" s="131"/>
      <c r="I362" s="127"/>
      <c r="L362" s="125"/>
      <c r="M362" s="127"/>
      <c r="P362" s="127"/>
      <c r="Q362" s="249"/>
      <c r="S362" s="131"/>
    </row>
    <row r="363" spans="3:19" x14ac:dyDescent="0.25">
      <c r="C363" s="131"/>
      <c r="F363" s="131"/>
      <c r="I363" s="127"/>
      <c r="L363" s="125"/>
      <c r="M363" s="127"/>
      <c r="P363" s="127"/>
      <c r="Q363" s="249"/>
      <c r="S363" s="131"/>
    </row>
    <row r="364" spans="3:19" x14ac:dyDescent="0.25">
      <c r="C364" s="131"/>
      <c r="F364" s="131"/>
      <c r="I364" s="127"/>
      <c r="L364" s="125"/>
      <c r="M364" s="127"/>
      <c r="P364" s="127"/>
      <c r="Q364" s="249"/>
      <c r="S364" s="131"/>
    </row>
    <row r="365" spans="3:19" x14ac:dyDescent="0.25">
      <c r="C365" s="131"/>
      <c r="F365" s="131"/>
      <c r="I365" s="127"/>
      <c r="L365" s="125"/>
      <c r="M365" s="127"/>
      <c r="P365" s="127"/>
      <c r="Q365" s="249"/>
      <c r="S365" s="131"/>
    </row>
    <row r="366" spans="3:19" x14ac:dyDescent="0.25">
      <c r="C366" s="131"/>
      <c r="F366" s="131"/>
      <c r="I366" s="127"/>
      <c r="L366" s="125"/>
      <c r="M366" s="127"/>
      <c r="P366" s="127"/>
      <c r="Q366" s="249"/>
      <c r="S366" s="131"/>
    </row>
    <row r="367" spans="3:19" x14ac:dyDescent="0.25">
      <c r="C367" s="131"/>
      <c r="F367" s="131"/>
      <c r="I367" s="127"/>
      <c r="L367" s="125"/>
      <c r="M367" s="127"/>
      <c r="P367" s="127"/>
      <c r="Q367" s="249"/>
      <c r="S367" s="131"/>
    </row>
    <row r="368" spans="3:19" x14ac:dyDescent="0.25">
      <c r="C368" s="131"/>
      <c r="F368" s="131"/>
      <c r="I368" s="127"/>
      <c r="L368" s="125"/>
      <c r="M368" s="127"/>
      <c r="P368" s="127"/>
      <c r="Q368" s="249"/>
      <c r="S368" s="131"/>
    </row>
    <row r="369" spans="3:19" x14ac:dyDescent="0.25">
      <c r="C369" s="131"/>
      <c r="F369" s="131"/>
      <c r="I369" s="127"/>
      <c r="L369" s="125"/>
      <c r="M369" s="127"/>
      <c r="P369" s="127"/>
      <c r="Q369" s="249"/>
      <c r="S369" s="131"/>
    </row>
    <row r="370" spans="3:19" x14ac:dyDescent="0.25">
      <c r="C370" s="131"/>
      <c r="F370" s="131"/>
      <c r="I370" s="127"/>
      <c r="L370" s="125"/>
      <c r="M370" s="127"/>
      <c r="P370" s="127"/>
      <c r="Q370" s="249"/>
      <c r="S370" s="131"/>
    </row>
    <row r="371" spans="3:19" x14ac:dyDescent="0.25">
      <c r="C371" s="131"/>
      <c r="F371" s="131"/>
      <c r="I371" s="127"/>
      <c r="L371" s="125"/>
      <c r="M371" s="127"/>
      <c r="P371" s="127"/>
      <c r="Q371" s="249"/>
      <c r="S371" s="131"/>
    </row>
    <row r="372" spans="3:19" x14ac:dyDescent="0.25">
      <c r="C372" s="131"/>
      <c r="F372" s="131"/>
      <c r="I372" s="127"/>
      <c r="L372" s="125"/>
      <c r="M372" s="127"/>
      <c r="P372" s="127"/>
      <c r="Q372" s="249"/>
      <c r="S372" s="131"/>
    </row>
    <row r="373" spans="3:19" x14ac:dyDescent="0.25">
      <c r="C373" s="131"/>
      <c r="F373" s="131"/>
      <c r="I373" s="127"/>
      <c r="L373" s="125"/>
      <c r="M373" s="127"/>
      <c r="P373" s="127"/>
      <c r="Q373" s="249"/>
      <c r="S373" s="131"/>
    </row>
    <row r="374" spans="3:19" x14ac:dyDescent="0.25">
      <c r="C374" s="131"/>
      <c r="F374" s="131"/>
      <c r="I374" s="127"/>
      <c r="L374" s="125"/>
      <c r="M374" s="127"/>
      <c r="P374" s="127"/>
      <c r="Q374" s="249"/>
      <c r="S374" s="131"/>
    </row>
    <row r="375" spans="3:19" x14ac:dyDescent="0.25">
      <c r="C375" s="131"/>
      <c r="F375" s="131"/>
      <c r="I375" s="127"/>
      <c r="L375" s="125"/>
      <c r="M375" s="127"/>
      <c r="P375" s="127"/>
      <c r="Q375" s="249"/>
      <c r="S375" s="131"/>
    </row>
    <row r="376" spans="3:19" x14ac:dyDescent="0.25">
      <c r="C376" s="131"/>
      <c r="F376" s="131"/>
      <c r="I376" s="127"/>
      <c r="L376" s="125"/>
      <c r="M376" s="127"/>
      <c r="P376" s="127"/>
      <c r="Q376" s="249"/>
      <c r="S376" s="131"/>
    </row>
    <row r="377" spans="3:19" x14ac:dyDescent="0.25">
      <c r="C377" s="131"/>
      <c r="F377" s="131"/>
      <c r="I377" s="127"/>
      <c r="L377" s="125"/>
      <c r="M377" s="127"/>
      <c r="P377" s="127"/>
      <c r="Q377" s="249"/>
      <c r="S377" s="131"/>
    </row>
    <row r="378" spans="3:19" x14ac:dyDescent="0.25">
      <c r="C378" s="131"/>
      <c r="F378" s="131"/>
      <c r="I378" s="127"/>
      <c r="L378" s="125"/>
      <c r="M378" s="127"/>
      <c r="P378" s="127"/>
      <c r="Q378" s="249"/>
      <c r="S378" s="131"/>
    </row>
    <row r="379" spans="3:19" x14ac:dyDescent="0.25">
      <c r="C379" s="131"/>
      <c r="F379" s="131"/>
      <c r="I379" s="127"/>
      <c r="L379" s="125"/>
      <c r="M379" s="127"/>
      <c r="P379" s="127"/>
      <c r="Q379" s="249"/>
      <c r="S379" s="131"/>
    </row>
    <row r="380" spans="3:19" x14ac:dyDescent="0.25">
      <c r="C380" s="131"/>
      <c r="F380" s="131"/>
      <c r="I380" s="127"/>
      <c r="L380" s="125"/>
      <c r="M380" s="127"/>
      <c r="P380" s="127"/>
      <c r="Q380" s="249"/>
      <c r="S380" s="131"/>
    </row>
    <row r="381" spans="3:19" x14ac:dyDescent="0.25">
      <c r="C381" s="131"/>
      <c r="F381" s="131"/>
      <c r="I381" s="127"/>
      <c r="L381" s="125"/>
      <c r="M381" s="127"/>
      <c r="P381" s="127"/>
      <c r="Q381" s="249"/>
      <c r="S381" s="131"/>
    </row>
    <row r="382" spans="3:19" x14ac:dyDescent="0.25">
      <c r="C382" s="131"/>
      <c r="F382" s="131"/>
      <c r="I382" s="127"/>
      <c r="L382" s="125"/>
      <c r="M382" s="127"/>
      <c r="P382" s="127"/>
      <c r="Q382" s="249"/>
      <c r="S382" s="131"/>
    </row>
    <row r="383" spans="3:19" x14ac:dyDescent="0.25">
      <c r="C383" s="131"/>
      <c r="F383" s="131"/>
      <c r="I383" s="127"/>
      <c r="L383" s="125"/>
      <c r="M383" s="127"/>
      <c r="P383" s="127"/>
      <c r="Q383" s="249"/>
      <c r="S383" s="131"/>
    </row>
    <row r="384" spans="3:19" x14ac:dyDescent="0.25">
      <c r="C384" s="131"/>
      <c r="F384" s="131"/>
      <c r="I384" s="127"/>
      <c r="L384" s="125"/>
      <c r="M384" s="127"/>
      <c r="P384" s="127"/>
      <c r="Q384" s="249"/>
      <c r="S384" s="131"/>
    </row>
    <row r="385" spans="3:19" x14ac:dyDescent="0.25">
      <c r="C385" s="131"/>
      <c r="F385" s="131"/>
      <c r="I385" s="127"/>
      <c r="L385" s="125"/>
      <c r="M385" s="127"/>
      <c r="P385" s="127"/>
      <c r="Q385" s="249"/>
      <c r="S385" s="131"/>
    </row>
    <row r="386" spans="3:19" x14ac:dyDescent="0.25">
      <c r="C386" s="131"/>
      <c r="F386" s="131"/>
      <c r="I386" s="127"/>
      <c r="L386" s="125"/>
      <c r="M386" s="127"/>
      <c r="P386" s="127"/>
      <c r="Q386" s="249"/>
      <c r="S386" s="131"/>
    </row>
    <row r="387" spans="3:19" x14ac:dyDescent="0.25">
      <c r="C387" s="131"/>
      <c r="F387" s="131"/>
      <c r="I387" s="127"/>
      <c r="L387" s="125"/>
      <c r="M387" s="127"/>
      <c r="P387" s="127"/>
      <c r="Q387" s="249"/>
      <c r="S387" s="131"/>
    </row>
    <row r="388" spans="3:19" x14ac:dyDescent="0.25">
      <c r="C388" s="131"/>
      <c r="F388" s="131"/>
      <c r="I388" s="127"/>
      <c r="L388" s="125"/>
      <c r="M388" s="127"/>
      <c r="P388" s="127"/>
      <c r="Q388" s="249"/>
      <c r="S388" s="131"/>
    </row>
    <row r="389" spans="3:19" x14ac:dyDescent="0.25">
      <c r="C389" s="131"/>
      <c r="F389" s="131"/>
      <c r="I389" s="127"/>
      <c r="L389" s="125"/>
      <c r="M389" s="127"/>
      <c r="P389" s="127"/>
      <c r="Q389" s="249"/>
      <c r="S389" s="131"/>
    </row>
    <row r="390" spans="3:19" x14ac:dyDescent="0.25">
      <c r="C390" s="131"/>
      <c r="F390" s="131"/>
      <c r="I390" s="127"/>
      <c r="L390" s="125"/>
      <c r="M390" s="127"/>
      <c r="P390" s="127"/>
      <c r="Q390" s="249"/>
      <c r="S390" s="131"/>
    </row>
    <row r="391" spans="3:19" x14ac:dyDescent="0.25">
      <c r="C391" s="131"/>
      <c r="F391" s="131"/>
      <c r="I391" s="127"/>
      <c r="L391" s="125"/>
      <c r="M391" s="127"/>
      <c r="P391" s="127"/>
      <c r="Q391" s="249"/>
      <c r="S391" s="131"/>
    </row>
    <row r="392" spans="3:19" x14ac:dyDescent="0.25">
      <c r="C392" s="131"/>
      <c r="F392" s="131"/>
      <c r="I392" s="127"/>
      <c r="L392" s="125"/>
      <c r="M392" s="127"/>
      <c r="P392" s="127"/>
      <c r="Q392" s="249"/>
      <c r="S392" s="131"/>
    </row>
    <row r="393" spans="3:19" x14ac:dyDescent="0.25">
      <c r="C393" s="131"/>
      <c r="F393" s="131"/>
      <c r="I393" s="127"/>
      <c r="L393" s="125"/>
      <c r="M393" s="127"/>
      <c r="P393" s="127"/>
      <c r="Q393" s="249"/>
      <c r="S393" s="131"/>
    </row>
    <row r="394" spans="3:19" x14ac:dyDescent="0.25">
      <c r="C394" s="131"/>
      <c r="F394" s="131"/>
      <c r="I394" s="127"/>
      <c r="L394" s="125"/>
      <c r="M394" s="127"/>
      <c r="P394" s="127"/>
      <c r="Q394" s="249"/>
      <c r="S394" s="131"/>
    </row>
    <row r="395" spans="3:19" x14ac:dyDescent="0.25">
      <c r="C395" s="131"/>
      <c r="F395" s="131"/>
      <c r="I395" s="127"/>
      <c r="L395" s="125"/>
      <c r="M395" s="127"/>
      <c r="P395" s="127"/>
      <c r="Q395" s="249"/>
      <c r="S395" s="131"/>
    </row>
    <row r="396" spans="3:19" x14ac:dyDescent="0.25">
      <c r="C396" s="131"/>
      <c r="F396" s="131"/>
      <c r="I396" s="127"/>
      <c r="L396" s="125"/>
      <c r="M396" s="127"/>
      <c r="P396" s="127"/>
      <c r="Q396" s="249"/>
      <c r="S396" s="131"/>
    </row>
    <row r="397" spans="3:19" x14ac:dyDescent="0.25">
      <c r="C397" s="131"/>
      <c r="F397" s="131"/>
      <c r="I397" s="127"/>
      <c r="L397" s="125"/>
      <c r="M397" s="127"/>
      <c r="P397" s="127"/>
      <c r="Q397" s="249"/>
      <c r="S397" s="131"/>
    </row>
    <row r="398" spans="3:19" x14ac:dyDescent="0.25">
      <c r="C398" s="131"/>
      <c r="F398" s="131"/>
      <c r="I398" s="127"/>
      <c r="L398" s="125"/>
      <c r="M398" s="127"/>
      <c r="P398" s="127"/>
      <c r="Q398" s="249"/>
      <c r="S398" s="131"/>
    </row>
    <row r="399" spans="3:19" x14ac:dyDescent="0.25">
      <c r="C399" s="131"/>
      <c r="F399" s="131"/>
      <c r="I399" s="127"/>
      <c r="L399" s="125"/>
      <c r="M399" s="127"/>
      <c r="P399" s="127"/>
      <c r="Q399" s="249"/>
      <c r="S399" s="131"/>
    </row>
    <row r="400" spans="3:19" x14ac:dyDescent="0.25">
      <c r="C400" s="131"/>
      <c r="F400" s="131"/>
      <c r="I400" s="127"/>
      <c r="L400" s="125"/>
      <c r="M400" s="127"/>
      <c r="P400" s="127"/>
      <c r="Q400" s="249"/>
      <c r="S400" s="131"/>
    </row>
    <row r="401" spans="3:19" x14ac:dyDescent="0.25">
      <c r="C401" s="131"/>
      <c r="F401" s="131"/>
      <c r="I401" s="127"/>
      <c r="L401" s="125"/>
      <c r="M401" s="127"/>
      <c r="P401" s="127"/>
      <c r="Q401" s="249"/>
      <c r="S401" s="131"/>
    </row>
    <row r="402" spans="3:19" x14ac:dyDescent="0.25">
      <c r="C402" s="131"/>
      <c r="F402" s="131"/>
      <c r="I402" s="127"/>
      <c r="L402" s="125"/>
      <c r="M402" s="127"/>
      <c r="P402" s="127"/>
      <c r="Q402" s="249"/>
      <c r="S402" s="131"/>
    </row>
    <row r="403" spans="3:19" x14ac:dyDescent="0.25">
      <c r="C403" s="131"/>
      <c r="F403" s="131"/>
      <c r="I403" s="127"/>
      <c r="L403" s="125"/>
      <c r="M403" s="127"/>
      <c r="P403" s="127"/>
      <c r="Q403" s="249"/>
      <c r="S403" s="131"/>
    </row>
    <row r="404" spans="3:19" x14ac:dyDescent="0.25">
      <c r="C404" s="131"/>
      <c r="F404" s="131"/>
      <c r="I404" s="127"/>
      <c r="L404" s="125"/>
      <c r="M404" s="127"/>
      <c r="P404" s="127"/>
      <c r="Q404" s="249"/>
      <c r="S404" s="131"/>
    </row>
    <row r="405" spans="3:19" x14ac:dyDescent="0.25">
      <c r="C405" s="131"/>
      <c r="F405" s="131"/>
      <c r="I405" s="127"/>
      <c r="L405" s="125"/>
      <c r="M405" s="127"/>
      <c r="P405" s="127"/>
      <c r="Q405" s="249"/>
      <c r="S405" s="131"/>
    </row>
    <row r="406" spans="3:19" x14ac:dyDescent="0.25">
      <c r="C406" s="131"/>
      <c r="F406" s="131"/>
      <c r="I406" s="127"/>
      <c r="L406" s="125"/>
      <c r="M406" s="127"/>
      <c r="P406" s="127"/>
      <c r="Q406" s="249"/>
      <c r="S406" s="131"/>
    </row>
    <row r="407" spans="3:19" x14ac:dyDescent="0.25">
      <c r="C407" s="131"/>
      <c r="F407" s="131"/>
      <c r="I407" s="127"/>
      <c r="L407" s="125"/>
      <c r="M407" s="127"/>
      <c r="P407" s="127"/>
      <c r="Q407" s="249"/>
      <c r="S407" s="131"/>
    </row>
    <row r="408" spans="3:19" x14ac:dyDescent="0.25">
      <c r="C408" s="131"/>
      <c r="F408" s="131"/>
      <c r="I408" s="127"/>
      <c r="L408" s="125"/>
      <c r="M408" s="127"/>
      <c r="P408" s="127"/>
      <c r="Q408" s="249"/>
      <c r="S408" s="131"/>
    </row>
    <row r="409" spans="3:19" x14ac:dyDescent="0.25">
      <c r="C409" s="131"/>
      <c r="F409" s="131"/>
      <c r="I409" s="127"/>
      <c r="L409" s="125"/>
      <c r="M409" s="127"/>
      <c r="P409" s="127"/>
      <c r="Q409" s="249"/>
      <c r="S409" s="131"/>
    </row>
    <row r="410" spans="3:19" x14ac:dyDescent="0.25">
      <c r="C410" s="131"/>
      <c r="F410" s="131"/>
      <c r="I410" s="127"/>
      <c r="L410" s="125"/>
      <c r="M410" s="127"/>
      <c r="P410" s="127"/>
      <c r="Q410" s="249"/>
      <c r="S410" s="131"/>
    </row>
    <row r="411" spans="3:19" x14ac:dyDescent="0.25">
      <c r="C411" s="131"/>
      <c r="F411" s="131"/>
      <c r="I411" s="127"/>
      <c r="L411" s="125"/>
      <c r="M411" s="127"/>
      <c r="P411" s="127"/>
      <c r="Q411" s="249"/>
      <c r="S411" s="131"/>
    </row>
    <row r="412" spans="3:19" x14ac:dyDescent="0.25">
      <c r="C412" s="131"/>
      <c r="F412" s="131"/>
      <c r="I412" s="127"/>
      <c r="L412" s="125"/>
      <c r="M412" s="127"/>
      <c r="P412" s="127"/>
      <c r="Q412" s="249"/>
      <c r="S412" s="131"/>
    </row>
    <row r="413" spans="3:19" x14ac:dyDescent="0.25">
      <c r="C413" s="131"/>
      <c r="F413" s="131"/>
      <c r="I413" s="127"/>
      <c r="L413" s="125"/>
      <c r="M413" s="127"/>
      <c r="P413" s="127"/>
      <c r="Q413" s="249"/>
      <c r="S413" s="131"/>
    </row>
    <row r="414" spans="3:19" x14ac:dyDescent="0.25">
      <c r="C414" s="131"/>
      <c r="F414" s="131"/>
      <c r="I414" s="127"/>
      <c r="L414" s="125"/>
      <c r="M414" s="127"/>
      <c r="P414" s="127"/>
      <c r="Q414" s="249"/>
      <c r="S414" s="131"/>
    </row>
    <row r="415" spans="3:19" x14ac:dyDescent="0.25">
      <c r="C415" s="131"/>
      <c r="F415" s="131"/>
      <c r="I415" s="127"/>
      <c r="L415" s="125"/>
      <c r="M415" s="127"/>
      <c r="P415" s="127"/>
      <c r="Q415" s="249"/>
      <c r="S415" s="131"/>
    </row>
    <row r="416" spans="3:19" x14ac:dyDescent="0.25">
      <c r="C416" s="131"/>
      <c r="F416" s="131"/>
      <c r="I416" s="127"/>
      <c r="L416" s="125"/>
      <c r="M416" s="127"/>
      <c r="P416" s="127"/>
      <c r="Q416" s="249"/>
      <c r="S416" s="131"/>
    </row>
    <row r="417" spans="3:19" x14ac:dyDescent="0.25">
      <c r="C417" s="131"/>
      <c r="F417" s="131"/>
      <c r="I417" s="127"/>
      <c r="L417" s="125"/>
      <c r="M417" s="127"/>
      <c r="P417" s="127"/>
      <c r="Q417" s="249"/>
      <c r="S417" s="131"/>
    </row>
    <row r="418" spans="3:19" x14ac:dyDescent="0.25">
      <c r="C418" s="131"/>
      <c r="F418" s="131"/>
      <c r="I418" s="127"/>
      <c r="L418" s="125"/>
      <c r="M418" s="127"/>
      <c r="P418" s="127"/>
      <c r="Q418" s="249"/>
      <c r="S418" s="131"/>
    </row>
    <row r="419" spans="3:19" x14ac:dyDescent="0.25">
      <c r="C419" s="131"/>
      <c r="F419" s="131"/>
      <c r="I419" s="127"/>
      <c r="L419" s="125"/>
      <c r="M419" s="127"/>
      <c r="P419" s="127"/>
      <c r="Q419" s="249"/>
      <c r="S419" s="131"/>
    </row>
    <row r="420" spans="3:19" x14ac:dyDescent="0.25">
      <c r="C420" s="131"/>
      <c r="F420" s="131"/>
      <c r="I420" s="127"/>
      <c r="L420" s="125"/>
      <c r="M420" s="127"/>
      <c r="P420" s="127"/>
      <c r="Q420" s="249"/>
      <c r="S420" s="131"/>
    </row>
    <row r="421" spans="3:19" x14ac:dyDescent="0.25">
      <c r="C421" s="131"/>
      <c r="F421" s="131"/>
      <c r="I421" s="127"/>
      <c r="L421" s="125"/>
      <c r="M421" s="127"/>
      <c r="P421" s="127"/>
      <c r="Q421" s="249"/>
      <c r="S421" s="131"/>
    </row>
    <row r="422" spans="3:19" x14ac:dyDescent="0.25">
      <c r="C422" s="131"/>
      <c r="F422" s="131"/>
      <c r="I422" s="127"/>
      <c r="L422" s="125"/>
      <c r="M422" s="127"/>
      <c r="P422" s="127"/>
      <c r="Q422" s="249"/>
      <c r="S422" s="131"/>
    </row>
    <row r="423" spans="3:19" x14ac:dyDescent="0.25">
      <c r="C423" s="131"/>
      <c r="F423" s="131"/>
      <c r="I423" s="127"/>
      <c r="L423" s="125"/>
      <c r="M423" s="127"/>
      <c r="P423" s="127"/>
      <c r="Q423" s="249"/>
      <c r="S423" s="131"/>
    </row>
    <row r="424" spans="3:19" x14ac:dyDescent="0.25">
      <c r="C424" s="131"/>
      <c r="F424" s="131"/>
      <c r="I424" s="127"/>
      <c r="L424" s="125"/>
      <c r="M424" s="127"/>
      <c r="P424" s="127"/>
      <c r="Q424" s="249"/>
      <c r="S424" s="131"/>
    </row>
    <row r="425" spans="3:19" x14ac:dyDescent="0.25">
      <c r="C425" s="131"/>
      <c r="F425" s="131"/>
      <c r="I425" s="127"/>
      <c r="L425" s="125"/>
      <c r="M425" s="127"/>
      <c r="P425" s="127"/>
      <c r="Q425" s="249"/>
      <c r="S425" s="131"/>
    </row>
    <row r="426" spans="3:19" x14ac:dyDescent="0.25">
      <c r="C426" s="131"/>
      <c r="F426" s="131"/>
      <c r="I426" s="127"/>
      <c r="L426" s="125"/>
      <c r="M426" s="127"/>
      <c r="P426" s="127"/>
      <c r="Q426" s="249"/>
      <c r="S426" s="131"/>
    </row>
    <row r="427" spans="3:19" x14ac:dyDescent="0.25">
      <c r="C427" s="131"/>
      <c r="F427" s="131"/>
      <c r="I427" s="127"/>
      <c r="L427" s="125"/>
      <c r="M427" s="127"/>
      <c r="P427" s="127"/>
      <c r="Q427" s="249"/>
      <c r="S427" s="131"/>
    </row>
    <row r="428" spans="3:19" x14ac:dyDescent="0.25">
      <c r="C428" s="131"/>
      <c r="F428" s="131"/>
      <c r="I428" s="127"/>
      <c r="L428" s="125"/>
      <c r="M428" s="127"/>
      <c r="P428" s="127"/>
      <c r="Q428" s="249"/>
      <c r="S428" s="131"/>
    </row>
    <row r="429" spans="3:19" x14ac:dyDescent="0.25">
      <c r="C429" s="131"/>
      <c r="F429" s="131"/>
      <c r="I429" s="127"/>
      <c r="L429" s="125"/>
      <c r="M429" s="127"/>
      <c r="P429" s="127"/>
      <c r="Q429" s="249"/>
      <c r="S429" s="131"/>
    </row>
    <row r="430" spans="3:19" x14ac:dyDescent="0.25">
      <c r="C430" s="131"/>
      <c r="F430" s="131"/>
      <c r="I430" s="127"/>
      <c r="L430" s="125"/>
      <c r="M430" s="127"/>
      <c r="P430" s="127"/>
      <c r="Q430" s="249"/>
      <c r="S430" s="131"/>
    </row>
    <row r="431" spans="3:19" x14ac:dyDescent="0.25">
      <c r="C431" s="131"/>
      <c r="F431" s="131"/>
      <c r="I431" s="127"/>
      <c r="L431" s="125"/>
      <c r="M431" s="127"/>
      <c r="P431" s="127"/>
      <c r="Q431" s="249"/>
      <c r="S431" s="131"/>
    </row>
    <row r="432" spans="3:19" x14ac:dyDescent="0.25">
      <c r="C432" s="131"/>
      <c r="F432" s="131"/>
      <c r="I432" s="127"/>
      <c r="L432" s="125"/>
      <c r="M432" s="127"/>
      <c r="P432" s="127"/>
      <c r="Q432" s="249"/>
      <c r="S432" s="131"/>
    </row>
    <row r="433" spans="3:19" x14ac:dyDescent="0.25">
      <c r="C433" s="131"/>
      <c r="F433" s="131"/>
      <c r="I433" s="127"/>
      <c r="L433" s="125"/>
      <c r="M433" s="127"/>
      <c r="P433" s="127"/>
      <c r="Q433" s="249"/>
      <c r="S433" s="131"/>
    </row>
    <row r="434" spans="3:19" x14ac:dyDescent="0.25">
      <c r="C434" s="131"/>
      <c r="F434" s="131"/>
      <c r="I434" s="127"/>
      <c r="L434" s="125"/>
      <c r="M434" s="127"/>
      <c r="P434" s="127"/>
      <c r="Q434" s="249"/>
      <c r="S434" s="131"/>
    </row>
    <row r="435" spans="3:19" x14ac:dyDescent="0.25">
      <c r="C435" s="131"/>
      <c r="F435" s="131"/>
      <c r="I435" s="127"/>
      <c r="L435" s="125"/>
      <c r="M435" s="127"/>
      <c r="P435" s="127"/>
      <c r="Q435" s="249"/>
      <c r="S435" s="131"/>
    </row>
    <row r="436" spans="3:19" x14ac:dyDescent="0.25">
      <c r="C436" s="131"/>
      <c r="F436" s="131"/>
      <c r="I436" s="127"/>
      <c r="L436" s="125"/>
      <c r="M436" s="127"/>
      <c r="P436" s="127"/>
      <c r="Q436" s="249"/>
      <c r="S436" s="131"/>
    </row>
    <row r="437" spans="3:19" x14ac:dyDescent="0.25">
      <c r="C437" s="131"/>
      <c r="F437" s="131"/>
      <c r="I437" s="127"/>
      <c r="L437" s="125"/>
      <c r="M437" s="127"/>
      <c r="P437" s="127"/>
      <c r="Q437" s="249"/>
      <c r="S437" s="131"/>
    </row>
    <row r="438" spans="3:19" x14ac:dyDescent="0.25">
      <c r="C438" s="131"/>
      <c r="F438" s="131"/>
      <c r="I438" s="127"/>
      <c r="L438" s="125"/>
      <c r="M438" s="127"/>
      <c r="P438" s="127"/>
      <c r="Q438" s="249"/>
      <c r="S438" s="131"/>
    </row>
    <row r="439" spans="3:19" x14ac:dyDescent="0.25">
      <c r="C439" s="131"/>
      <c r="F439" s="131"/>
      <c r="I439" s="127"/>
      <c r="L439" s="125"/>
      <c r="M439" s="127"/>
      <c r="P439" s="127"/>
      <c r="Q439" s="249"/>
      <c r="S439" s="131"/>
    </row>
    <row r="440" spans="3:19" x14ac:dyDescent="0.25">
      <c r="C440" s="131"/>
      <c r="F440" s="131"/>
      <c r="I440" s="127"/>
      <c r="L440" s="125"/>
      <c r="M440" s="127"/>
      <c r="P440" s="127"/>
      <c r="Q440" s="249"/>
      <c r="S440" s="131"/>
    </row>
    <row r="441" spans="3:19" x14ac:dyDescent="0.25">
      <c r="C441" s="131"/>
      <c r="F441" s="131"/>
      <c r="I441" s="127"/>
      <c r="L441" s="125"/>
      <c r="M441" s="127"/>
      <c r="P441" s="127"/>
      <c r="Q441" s="249"/>
      <c r="S441" s="131"/>
    </row>
    <row r="442" spans="3:19" x14ac:dyDescent="0.25">
      <c r="C442" s="131"/>
      <c r="F442" s="131"/>
      <c r="I442" s="127"/>
      <c r="L442" s="125"/>
      <c r="M442" s="127"/>
      <c r="P442" s="127"/>
      <c r="Q442" s="249"/>
      <c r="S442" s="131"/>
    </row>
    <row r="443" spans="3:19" x14ac:dyDescent="0.25">
      <c r="C443" s="131"/>
      <c r="F443" s="131"/>
      <c r="I443" s="127"/>
      <c r="L443" s="125"/>
      <c r="M443" s="127"/>
      <c r="P443" s="127"/>
      <c r="Q443" s="249"/>
      <c r="S443" s="131"/>
    </row>
    <row r="444" spans="3:19" x14ac:dyDescent="0.25">
      <c r="C444" s="131"/>
      <c r="F444" s="131"/>
      <c r="I444" s="127"/>
      <c r="L444" s="125"/>
      <c r="M444" s="127"/>
      <c r="P444" s="127"/>
      <c r="Q444" s="249"/>
      <c r="S444" s="131"/>
    </row>
    <row r="445" spans="3:19" x14ac:dyDescent="0.25">
      <c r="C445" s="131"/>
      <c r="F445" s="131"/>
      <c r="I445" s="127"/>
      <c r="L445" s="125"/>
      <c r="M445" s="127"/>
      <c r="P445" s="127"/>
      <c r="Q445" s="249"/>
      <c r="S445" s="131"/>
    </row>
    <row r="446" spans="3:19" x14ac:dyDescent="0.25">
      <c r="C446" s="131"/>
      <c r="F446" s="131"/>
      <c r="I446" s="127"/>
      <c r="L446" s="125"/>
      <c r="M446" s="127"/>
      <c r="P446" s="127"/>
      <c r="Q446" s="249"/>
      <c r="S446" s="131"/>
    </row>
    <row r="447" spans="3:19" x14ac:dyDescent="0.25">
      <c r="C447" s="131"/>
      <c r="F447" s="131"/>
      <c r="I447" s="127"/>
      <c r="L447" s="125"/>
      <c r="M447" s="127"/>
      <c r="P447" s="127"/>
      <c r="Q447" s="249"/>
      <c r="S447" s="131"/>
    </row>
    <row r="448" spans="3:19" x14ac:dyDescent="0.25">
      <c r="C448" s="131"/>
      <c r="F448" s="131"/>
      <c r="I448" s="127"/>
      <c r="L448" s="125"/>
      <c r="M448" s="127"/>
      <c r="P448" s="127"/>
      <c r="Q448" s="249"/>
      <c r="S448" s="131"/>
    </row>
    <row r="449" spans="3:19" x14ac:dyDescent="0.25">
      <c r="C449" s="131"/>
      <c r="F449" s="131"/>
      <c r="I449" s="127"/>
      <c r="L449" s="125"/>
      <c r="M449" s="127"/>
      <c r="P449" s="127"/>
      <c r="Q449" s="249"/>
      <c r="S449" s="131"/>
    </row>
    <row r="450" spans="3:19" x14ac:dyDescent="0.25">
      <c r="C450" s="131"/>
      <c r="F450" s="131"/>
      <c r="I450" s="127"/>
      <c r="L450" s="125"/>
      <c r="M450" s="127"/>
      <c r="P450" s="127"/>
      <c r="Q450" s="249"/>
      <c r="S450" s="131"/>
    </row>
    <row r="451" spans="3:19" x14ac:dyDescent="0.25">
      <c r="C451" s="131"/>
      <c r="F451" s="131"/>
      <c r="I451" s="127"/>
      <c r="L451" s="125"/>
      <c r="M451" s="127"/>
      <c r="P451" s="127"/>
      <c r="Q451" s="249"/>
      <c r="S451" s="131"/>
    </row>
    <row r="452" spans="3:19" x14ac:dyDescent="0.25">
      <c r="C452" s="131"/>
      <c r="F452" s="131"/>
      <c r="I452" s="127"/>
      <c r="L452" s="125"/>
      <c r="M452" s="127"/>
      <c r="P452" s="127"/>
      <c r="Q452" s="249"/>
      <c r="S452" s="131"/>
    </row>
    <row r="453" spans="3:19" x14ac:dyDescent="0.25">
      <c r="C453" s="131"/>
      <c r="F453" s="131"/>
      <c r="I453" s="127"/>
      <c r="L453" s="125"/>
      <c r="M453" s="127"/>
      <c r="P453" s="127"/>
      <c r="Q453" s="249"/>
      <c r="S453" s="131"/>
    </row>
    <row r="454" spans="3:19" x14ac:dyDescent="0.25">
      <c r="C454" s="131"/>
      <c r="F454" s="131"/>
      <c r="I454" s="127"/>
      <c r="L454" s="125"/>
      <c r="M454" s="127"/>
      <c r="P454" s="127"/>
      <c r="Q454" s="249"/>
      <c r="S454" s="131"/>
    </row>
    <row r="455" spans="3:19" x14ac:dyDescent="0.25">
      <c r="C455" s="131"/>
      <c r="F455" s="131"/>
      <c r="I455" s="127"/>
      <c r="L455" s="125"/>
      <c r="M455" s="127"/>
      <c r="P455" s="127"/>
      <c r="Q455" s="249"/>
      <c r="S455" s="131"/>
    </row>
    <row r="456" spans="3:19" x14ac:dyDescent="0.25">
      <c r="C456" s="131"/>
      <c r="F456" s="131"/>
      <c r="I456" s="127"/>
      <c r="L456" s="125"/>
      <c r="M456" s="127"/>
      <c r="P456" s="127"/>
      <c r="Q456" s="249"/>
      <c r="S456" s="131"/>
    </row>
    <row r="457" spans="3:19" x14ac:dyDescent="0.25">
      <c r="C457" s="131"/>
      <c r="F457" s="131"/>
      <c r="I457" s="127"/>
      <c r="L457" s="125"/>
      <c r="M457" s="127"/>
      <c r="P457" s="127"/>
      <c r="Q457" s="249"/>
      <c r="S457" s="131"/>
    </row>
    <row r="458" spans="3:19" x14ac:dyDescent="0.25">
      <c r="C458" s="131"/>
      <c r="F458" s="131"/>
      <c r="I458" s="127"/>
      <c r="L458" s="125"/>
      <c r="M458" s="127"/>
      <c r="P458" s="127"/>
      <c r="Q458" s="249"/>
      <c r="S458" s="131"/>
    </row>
    <row r="459" spans="3:19" x14ac:dyDescent="0.25">
      <c r="C459" s="131"/>
      <c r="F459" s="131"/>
      <c r="I459" s="127"/>
      <c r="L459" s="125"/>
      <c r="M459" s="127"/>
      <c r="P459" s="127"/>
      <c r="Q459" s="249"/>
      <c r="S459" s="131"/>
    </row>
    <row r="460" spans="3:19" x14ac:dyDescent="0.25">
      <c r="C460" s="131"/>
      <c r="F460" s="131"/>
      <c r="I460" s="127"/>
      <c r="L460" s="125"/>
      <c r="M460" s="127"/>
      <c r="P460" s="127"/>
      <c r="Q460" s="249"/>
      <c r="S460" s="131"/>
    </row>
    <row r="461" spans="3:19" x14ac:dyDescent="0.25">
      <c r="C461" s="131"/>
      <c r="F461" s="131"/>
      <c r="I461" s="127"/>
      <c r="L461" s="125"/>
      <c r="M461" s="127"/>
      <c r="P461" s="127"/>
      <c r="Q461" s="249"/>
      <c r="S461" s="131"/>
    </row>
    <row r="462" spans="3:19" x14ac:dyDescent="0.25">
      <c r="C462" s="131"/>
      <c r="F462" s="131"/>
      <c r="I462" s="127"/>
      <c r="L462" s="125"/>
      <c r="M462" s="127"/>
      <c r="P462" s="127"/>
      <c r="Q462" s="249"/>
      <c r="S462" s="131"/>
    </row>
    <row r="463" spans="3:19" x14ac:dyDescent="0.25">
      <c r="C463" s="131"/>
      <c r="F463" s="131"/>
      <c r="I463" s="127"/>
      <c r="L463" s="125"/>
      <c r="M463" s="127"/>
      <c r="P463" s="127"/>
      <c r="Q463" s="249"/>
      <c r="S463" s="131"/>
    </row>
    <row r="464" spans="3:19" x14ac:dyDescent="0.25">
      <c r="C464" s="131"/>
      <c r="F464" s="131"/>
      <c r="I464" s="127"/>
      <c r="L464" s="125"/>
      <c r="M464" s="127"/>
      <c r="P464" s="127"/>
      <c r="Q464" s="249"/>
      <c r="S464" s="131"/>
    </row>
    <row r="465" spans="3:19" x14ac:dyDescent="0.25">
      <c r="C465" s="131"/>
      <c r="F465" s="131"/>
      <c r="I465" s="127"/>
      <c r="L465" s="125"/>
      <c r="M465" s="127"/>
      <c r="P465" s="127"/>
      <c r="Q465" s="249"/>
      <c r="S465" s="131"/>
    </row>
    <row r="466" spans="3:19" x14ac:dyDescent="0.25">
      <c r="C466" s="131"/>
      <c r="F466" s="131"/>
      <c r="I466" s="127"/>
      <c r="L466" s="125"/>
      <c r="M466" s="127"/>
      <c r="P466" s="127"/>
      <c r="Q466" s="249"/>
      <c r="S466" s="131"/>
    </row>
    <row r="467" spans="3:19" x14ac:dyDescent="0.25">
      <c r="C467" s="131"/>
      <c r="F467" s="131"/>
      <c r="I467" s="127"/>
      <c r="L467" s="125"/>
      <c r="M467" s="127"/>
      <c r="P467" s="127"/>
      <c r="Q467" s="249"/>
      <c r="S467" s="131"/>
    </row>
    <row r="468" spans="3:19" x14ac:dyDescent="0.25">
      <c r="C468" s="131"/>
      <c r="F468" s="131"/>
      <c r="I468" s="127"/>
      <c r="L468" s="125"/>
      <c r="M468" s="127"/>
      <c r="P468" s="127"/>
      <c r="Q468" s="249"/>
      <c r="S468" s="131"/>
    </row>
    <row r="469" spans="3:19" x14ac:dyDescent="0.25">
      <c r="C469" s="131"/>
      <c r="F469" s="131"/>
      <c r="I469" s="127"/>
      <c r="L469" s="125"/>
      <c r="M469" s="127"/>
      <c r="P469" s="127"/>
      <c r="Q469" s="249"/>
      <c r="S469" s="131"/>
    </row>
    <row r="470" spans="3:19" x14ac:dyDescent="0.25">
      <c r="C470" s="131"/>
      <c r="F470" s="131"/>
      <c r="I470" s="127"/>
      <c r="L470" s="125"/>
      <c r="M470" s="127"/>
      <c r="P470" s="127"/>
      <c r="Q470" s="249"/>
      <c r="S470" s="131"/>
    </row>
    <row r="471" spans="3:19" x14ac:dyDescent="0.25">
      <c r="C471" s="131"/>
      <c r="F471" s="131"/>
      <c r="I471" s="127"/>
      <c r="L471" s="125"/>
      <c r="M471" s="127"/>
      <c r="P471" s="127"/>
      <c r="Q471" s="249"/>
      <c r="S471" s="131"/>
    </row>
    <row r="472" spans="3:19" x14ac:dyDescent="0.25">
      <c r="C472" s="131"/>
      <c r="F472" s="131"/>
      <c r="I472" s="127"/>
      <c r="L472" s="125"/>
      <c r="M472" s="127"/>
      <c r="P472" s="127"/>
      <c r="Q472" s="249"/>
      <c r="S472" s="131"/>
    </row>
    <row r="473" spans="3:19" x14ac:dyDescent="0.25">
      <c r="C473" s="131"/>
      <c r="F473" s="131"/>
      <c r="I473" s="127"/>
      <c r="L473" s="125"/>
      <c r="M473" s="127"/>
      <c r="P473" s="127"/>
      <c r="Q473" s="249"/>
      <c r="S473" s="131"/>
    </row>
    <row r="474" spans="3:19" x14ac:dyDescent="0.25">
      <c r="C474" s="131"/>
      <c r="F474" s="131"/>
      <c r="I474" s="127"/>
      <c r="L474" s="125"/>
      <c r="M474" s="127"/>
      <c r="P474" s="127"/>
      <c r="Q474" s="249"/>
      <c r="S474" s="131"/>
    </row>
    <row r="475" spans="3:19" x14ac:dyDescent="0.25">
      <c r="C475" s="131"/>
      <c r="F475" s="131"/>
      <c r="I475" s="127"/>
      <c r="L475" s="125"/>
      <c r="M475" s="127"/>
      <c r="P475" s="127"/>
      <c r="Q475" s="249"/>
      <c r="S475" s="131"/>
    </row>
    <row r="476" spans="3:19" x14ac:dyDescent="0.25">
      <c r="C476" s="131"/>
      <c r="F476" s="131"/>
      <c r="I476" s="127"/>
      <c r="L476" s="125"/>
      <c r="M476" s="127"/>
      <c r="P476" s="127"/>
      <c r="Q476" s="249"/>
      <c r="S476" s="131"/>
    </row>
    <row r="477" spans="3:19" x14ac:dyDescent="0.25">
      <c r="C477" s="131"/>
      <c r="F477" s="131"/>
      <c r="I477" s="127"/>
      <c r="L477" s="125"/>
      <c r="M477" s="127"/>
      <c r="P477" s="127"/>
      <c r="Q477" s="249"/>
      <c r="S477" s="131"/>
    </row>
    <row r="478" spans="3:19" x14ac:dyDescent="0.25">
      <c r="C478" s="131"/>
      <c r="F478" s="131"/>
      <c r="I478" s="127"/>
      <c r="L478" s="125"/>
      <c r="M478" s="127"/>
      <c r="P478" s="127"/>
      <c r="Q478" s="249"/>
      <c r="S478" s="131"/>
    </row>
    <row r="479" spans="3:19" x14ac:dyDescent="0.25">
      <c r="C479" s="131"/>
      <c r="F479" s="131"/>
      <c r="I479" s="127"/>
      <c r="L479" s="125"/>
      <c r="M479" s="127"/>
      <c r="P479" s="127"/>
      <c r="Q479" s="249"/>
      <c r="S479" s="131"/>
    </row>
    <row r="480" spans="3:19" x14ac:dyDescent="0.25">
      <c r="C480" s="131"/>
      <c r="F480" s="131"/>
      <c r="I480" s="127"/>
      <c r="L480" s="125"/>
      <c r="M480" s="127"/>
      <c r="P480" s="127"/>
      <c r="Q480" s="249"/>
      <c r="S480" s="131"/>
    </row>
    <row r="481" spans="3:19" x14ac:dyDescent="0.25">
      <c r="C481" s="131"/>
      <c r="F481" s="131"/>
      <c r="I481" s="127"/>
      <c r="L481" s="125"/>
      <c r="M481" s="127"/>
      <c r="P481" s="127"/>
      <c r="Q481" s="249"/>
      <c r="S481" s="131"/>
    </row>
    <row r="482" spans="3:19" x14ac:dyDescent="0.25">
      <c r="C482" s="131"/>
      <c r="F482" s="131"/>
      <c r="I482" s="127"/>
      <c r="L482" s="125"/>
      <c r="M482" s="127"/>
      <c r="P482" s="127"/>
      <c r="Q482" s="249"/>
      <c r="S482" s="131"/>
    </row>
    <row r="483" spans="3:19" x14ac:dyDescent="0.25">
      <c r="C483" s="131"/>
      <c r="F483" s="131"/>
      <c r="I483" s="127"/>
      <c r="L483" s="125"/>
      <c r="M483" s="127"/>
      <c r="P483" s="127"/>
      <c r="Q483" s="249"/>
      <c r="S483" s="131"/>
    </row>
    <row r="484" spans="3:19" x14ac:dyDescent="0.25">
      <c r="C484" s="131"/>
      <c r="F484" s="131"/>
      <c r="I484" s="127"/>
      <c r="L484" s="125"/>
      <c r="M484" s="127"/>
      <c r="P484" s="127"/>
      <c r="Q484" s="249"/>
      <c r="S484" s="131"/>
    </row>
    <row r="485" spans="3:19" x14ac:dyDescent="0.25">
      <c r="C485" s="131"/>
      <c r="F485" s="131"/>
      <c r="I485" s="127"/>
      <c r="L485" s="125"/>
      <c r="M485" s="127"/>
      <c r="P485" s="127"/>
      <c r="Q485" s="249"/>
      <c r="S485" s="131"/>
    </row>
    <row r="486" spans="3:19" x14ac:dyDescent="0.25">
      <c r="C486" s="131"/>
      <c r="F486" s="131"/>
      <c r="I486" s="127"/>
      <c r="L486" s="125"/>
      <c r="M486" s="127"/>
      <c r="P486" s="127"/>
      <c r="Q486" s="249"/>
      <c r="S486" s="131"/>
    </row>
    <row r="487" spans="3:19" x14ac:dyDescent="0.25">
      <c r="C487" s="131"/>
      <c r="F487" s="131"/>
      <c r="I487" s="127"/>
      <c r="L487" s="125"/>
      <c r="M487" s="127"/>
      <c r="P487" s="127"/>
      <c r="Q487" s="249"/>
      <c r="S487" s="131"/>
    </row>
    <row r="488" spans="3:19" x14ac:dyDescent="0.25">
      <c r="C488" s="131"/>
      <c r="F488" s="131"/>
      <c r="I488" s="127"/>
      <c r="L488" s="125"/>
      <c r="M488" s="127"/>
      <c r="P488" s="127"/>
      <c r="Q488" s="249"/>
      <c r="S488" s="131"/>
    </row>
    <row r="489" spans="3:19" x14ac:dyDescent="0.25">
      <c r="C489" s="131"/>
      <c r="F489" s="131"/>
      <c r="I489" s="127"/>
      <c r="L489" s="125"/>
      <c r="M489" s="127"/>
      <c r="P489" s="127"/>
      <c r="Q489" s="249"/>
      <c r="S489" s="131"/>
    </row>
    <row r="490" spans="3:19" x14ac:dyDescent="0.25">
      <c r="C490" s="131"/>
      <c r="F490" s="131"/>
      <c r="I490" s="127"/>
      <c r="L490" s="125"/>
      <c r="M490" s="127"/>
      <c r="P490" s="127"/>
      <c r="Q490" s="249"/>
      <c r="S490" s="131"/>
    </row>
    <row r="491" spans="3:19" x14ac:dyDescent="0.25">
      <c r="C491" s="131"/>
      <c r="F491" s="131"/>
      <c r="I491" s="127"/>
      <c r="L491" s="125"/>
      <c r="M491" s="127"/>
      <c r="P491" s="127"/>
      <c r="Q491" s="249"/>
      <c r="S491" s="131"/>
    </row>
    <row r="492" spans="3:19" x14ac:dyDescent="0.25">
      <c r="C492" s="131"/>
      <c r="F492" s="131"/>
      <c r="I492" s="127"/>
      <c r="L492" s="125"/>
      <c r="M492" s="127"/>
      <c r="P492" s="127"/>
      <c r="Q492" s="249"/>
      <c r="S492" s="131"/>
    </row>
    <row r="493" spans="3:19" x14ac:dyDescent="0.25">
      <c r="C493" s="131"/>
      <c r="F493" s="131"/>
      <c r="I493" s="127"/>
      <c r="L493" s="125"/>
      <c r="M493" s="127"/>
      <c r="P493" s="127"/>
      <c r="Q493" s="249"/>
      <c r="S493" s="131"/>
    </row>
    <row r="494" spans="3:19" x14ac:dyDescent="0.25">
      <c r="C494" s="131"/>
      <c r="F494" s="131"/>
      <c r="I494" s="127"/>
      <c r="L494" s="125"/>
      <c r="M494" s="127"/>
      <c r="P494" s="127"/>
      <c r="Q494" s="249"/>
      <c r="S494" s="131"/>
    </row>
    <row r="495" spans="3:19" x14ac:dyDescent="0.25">
      <c r="C495" s="131"/>
      <c r="F495" s="131"/>
      <c r="I495" s="127"/>
      <c r="L495" s="125"/>
      <c r="M495" s="127"/>
      <c r="P495" s="127"/>
      <c r="Q495" s="249"/>
      <c r="S495" s="131"/>
    </row>
    <row r="496" spans="3:19" x14ac:dyDescent="0.25">
      <c r="C496" s="131"/>
      <c r="F496" s="131"/>
      <c r="I496" s="127"/>
      <c r="L496" s="125"/>
      <c r="M496" s="127"/>
      <c r="P496" s="127"/>
      <c r="Q496" s="249"/>
      <c r="S496" s="131"/>
    </row>
    <row r="497" spans="3:19" x14ac:dyDescent="0.25">
      <c r="C497" s="131"/>
      <c r="F497" s="131"/>
      <c r="I497" s="127"/>
      <c r="L497" s="125"/>
      <c r="M497" s="127"/>
      <c r="P497" s="127"/>
      <c r="Q497" s="249"/>
      <c r="S497" s="131"/>
    </row>
    <row r="498" spans="3:19" x14ac:dyDescent="0.25">
      <c r="C498" s="131"/>
      <c r="F498" s="131"/>
      <c r="I498" s="127"/>
      <c r="L498" s="125"/>
      <c r="M498" s="127"/>
      <c r="P498" s="127"/>
      <c r="Q498" s="249"/>
      <c r="S498" s="131"/>
    </row>
    <row r="499" spans="3:19" x14ac:dyDescent="0.25">
      <c r="C499" s="131"/>
      <c r="F499" s="131"/>
      <c r="I499" s="127"/>
      <c r="L499" s="125"/>
      <c r="M499" s="127"/>
      <c r="P499" s="127"/>
      <c r="Q499" s="249"/>
      <c r="S499" s="131"/>
    </row>
    <row r="500" spans="3:19" x14ac:dyDescent="0.25">
      <c r="C500" s="131"/>
      <c r="F500" s="131"/>
      <c r="I500" s="127"/>
      <c r="L500" s="125"/>
      <c r="M500" s="127"/>
      <c r="P500" s="127"/>
      <c r="Q500" s="249"/>
      <c r="S500" s="131"/>
    </row>
    <row r="501" spans="3:19" x14ac:dyDescent="0.25">
      <c r="C501" s="131"/>
      <c r="F501" s="131"/>
      <c r="I501" s="127"/>
      <c r="L501" s="125"/>
      <c r="M501" s="127"/>
      <c r="P501" s="127"/>
      <c r="Q501" s="249"/>
      <c r="S501" s="131"/>
    </row>
    <row r="502" spans="3:19" x14ac:dyDescent="0.25">
      <c r="C502" s="131"/>
      <c r="F502" s="131"/>
      <c r="I502" s="127"/>
      <c r="L502" s="125"/>
      <c r="M502" s="127"/>
      <c r="P502" s="127"/>
      <c r="Q502" s="249"/>
      <c r="S502" s="131"/>
    </row>
    <row r="503" spans="3:19" x14ac:dyDescent="0.25">
      <c r="C503" s="131"/>
      <c r="F503" s="131"/>
      <c r="I503" s="127"/>
      <c r="L503" s="125"/>
      <c r="M503" s="127"/>
      <c r="P503" s="127"/>
      <c r="Q503" s="249"/>
      <c r="S503" s="131"/>
    </row>
    <row r="504" spans="3:19" x14ac:dyDescent="0.25">
      <c r="C504" s="131"/>
      <c r="F504" s="131"/>
      <c r="I504" s="127"/>
      <c r="L504" s="125"/>
      <c r="M504" s="127"/>
      <c r="P504" s="127"/>
      <c r="Q504" s="249"/>
      <c r="S504" s="131"/>
    </row>
    <row r="505" spans="3:19" x14ac:dyDescent="0.25">
      <c r="C505" s="131"/>
      <c r="F505" s="131"/>
      <c r="I505" s="127"/>
      <c r="L505" s="125"/>
      <c r="M505" s="127"/>
      <c r="P505" s="127"/>
      <c r="Q505" s="249"/>
      <c r="S505" s="131"/>
    </row>
    <row r="506" spans="3:19" x14ac:dyDescent="0.25">
      <c r="C506" s="131"/>
      <c r="F506" s="131"/>
      <c r="I506" s="127"/>
      <c r="L506" s="125"/>
      <c r="M506" s="127"/>
      <c r="P506" s="127"/>
      <c r="Q506" s="249"/>
      <c r="S506" s="131"/>
    </row>
    <row r="507" spans="3:19" x14ac:dyDescent="0.25">
      <c r="C507" s="131"/>
      <c r="F507" s="131"/>
      <c r="I507" s="127"/>
      <c r="L507" s="125"/>
      <c r="M507" s="127"/>
      <c r="P507" s="127"/>
      <c r="Q507" s="249"/>
      <c r="S507" s="131"/>
    </row>
    <row r="508" spans="3:19" x14ac:dyDescent="0.25">
      <c r="C508" s="131"/>
      <c r="F508" s="131"/>
      <c r="I508" s="127"/>
      <c r="L508" s="125"/>
      <c r="M508" s="127"/>
      <c r="P508" s="127"/>
      <c r="Q508" s="249"/>
      <c r="S508" s="131"/>
    </row>
    <row r="509" spans="3:19" x14ac:dyDescent="0.25">
      <c r="C509" s="131"/>
      <c r="F509" s="131"/>
      <c r="I509" s="127"/>
      <c r="L509" s="125"/>
      <c r="M509" s="127"/>
      <c r="P509" s="127"/>
      <c r="Q509" s="249"/>
      <c r="S509" s="131"/>
    </row>
    <row r="510" spans="3:19" x14ac:dyDescent="0.25">
      <c r="C510" s="131"/>
      <c r="F510" s="131"/>
      <c r="I510" s="127"/>
      <c r="L510" s="125"/>
      <c r="M510" s="127"/>
      <c r="P510" s="127"/>
      <c r="Q510" s="249"/>
      <c r="S510" s="131"/>
    </row>
    <row r="511" spans="3:19" x14ac:dyDescent="0.25">
      <c r="C511" s="131"/>
      <c r="F511" s="131"/>
      <c r="I511" s="127"/>
      <c r="L511" s="125"/>
      <c r="M511" s="127"/>
      <c r="P511" s="127"/>
      <c r="Q511" s="249"/>
      <c r="S511" s="131"/>
    </row>
    <row r="512" spans="3:19" x14ac:dyDescent="0.25">
      <c r="C512" s="131"/>
      <c r="F512" s="131"/>
      <c r="I512" s="127"/>
      <c r="L512" s="125"/>
      <c r="M512" s="127"/>
      <c r="P512" s="127"/>
      <c r="Q512" s="249"/>
      <c r="S512" s="131"/>
    </row>
    <row r="513" spans="3:19" x14ac:dyDescent="0.25">
      <c r="C513" s="131"/>
      <c r="F513" s="131"/>
      <c r="I513" s="127"/>
      <c r="L513" s="125"/>
      <c r="M513" s="127"/>
      <c r="P513" s="127"/>
      <c r="Q513" s="249"/>
      <c r="S513" s="131"/>
    </row>
    <row r="514" spans="3:19" x14ac:dyDescent="0.25">
      <c r="C514" s="131"/>
      <c r="F514" s="131"/>
      <c r="I514" s="127"/>
      <c r="L514" s="125"/>
      <c r="M514" s="127"/>
      <c r="P514" s="127"/>
      <c r="Q514" s="249"/>
      <c r="S514" s="131"/>
    </row>
    <row r="515" spans="3:19" x14ac:dyDescent="0.25">
      <c r="C515" s="131"/>
      <c r="F515" s="131"/>
      <c r="I515" s="127"/>
      <c r="L515" s="125"/>
      <c r="M515" s="127"/>
      <c r="P515" s="127"/>
      <c r="Q515" s="249"/>
      <c r="S515" s="131"/>
    </row>
    <row r="516" spans="3:19" x14ac:dyDescent="0.25">
      <c r="C516" s="131"/>
      <c r="F516" s="131"/>
      <c r="I516" s="127"/>
      <c r="L516" s="125"/>
      <c r="M516" s="127"/>
      <c r="P516" s="127"/>
    </row>
    <row r="517" spans="3:19" x14ac:dyDescent="0.25">
      <c r="C517" s="131"/>
      <c r="F517" s="131"/>
      <c r="I517" s="127"/>
      <c r="L517" s="125"/>
      <c r="M517" s="127"/>
      <c r="P517" s="127"/>
    </row>
    <row r="518" spans="3:19" x14ac:dyDescent="0.25">
      <c r="C518" s="131"/>
      <c r="F518" s="131"/>
      <c r="I518" s="127"/>
      <c r="L518" s="125"/>
      <c r="M518" s="127"/>
      <c r="P518" s="127"/>
    </row>
    <row r="519" spans="3:19" x14ac:dyDescent="0.25">
      <c r="C519" s="131"/>
      <c r="F519" s="131"/>
      <c r="I519" s="127"/>
      <c r="L519" s="125"/>
      <c r="M519" s="127"/>
      <c r="P519" s="127"/>
    </row>
    <row r="520" spans="3:19" x14ac:dyDescent="0.25">
      <c r="C520" s="131"/>
      <c r="F520" s="131"/>
      <c r="I520" s="127"/>
      <c r="L520" s="125"/>
      <c r="M520" s="127"/>
      <c r="P520" s="127"/>
    </row>
    <row r="521" spans="3:19" x14ac:dyDescent="0.25">
      <c r="C521" s="131"/>
      <c r="F521" s="131"/>
      <c r="I521" s="127"/>
      <c r="L521" s="125"/>
      <c r="M521" s="127"/>
      <c r="P521" s="127"/>
    </row>
    <row r="522" spans="3:19" x14ac:dyDescent="0.25">
      <c r="C522" s="131"/>
      <c r="F522" s="131"/>
      <c r="I522" s="127"/>
      <c r="L522" s="125"/>
      <c r="M522" s="127"/>
      <c r="P522" s="127"/>
    </row>
    <row r="523" spans="3:19" x14ac:dyDescent="0.25">
      <c r="C523" s="131"/>
      <c r="F523" s="131"/>
      <c r="I523" s="127"/>
      <c r="L523" s="125"/>
      <c r="M523" s="127"/>
      <c r="P523" s="127"/>
    </row>
    <row r="524" spans="3:19" x14ac:dyDescent="0.25">
      <c r="C524" s="131"/>
      <c r="F524" s="131"/>
      <c r="I524" s="127"/>
      <c r="L524" s="125"/>
      <c r="M524" s="127"/>
      <c r="P524" s="127"/>
    </row>
    <row r="525" spans="3:19" x14ac:dyDescent="0.25">
      <c r="C525" s="131"/>
      <c r="F525" s="131"/>
      <c r="I525" s="127"/>
    </row>
    <row r="526" spans="3:19" x14ac:dyDescent="0.25">
      <c r="C526" s="131"/>
      <c r="F526" s="131"/>
      <c r="I526" s="127"/>
    </row>
    <row r="527" spans="3:19" x14ac:dyDescent="0.25">
      <c r="C527" s="131"/>
      <c r="F527" s="131"/>
      <c r="I527" s="127"/>
    </row>
    <row r="528" spans="3:19" x14ac:dyDescent="0.25">
      <c r="C528" s="131"/>
      <c r="F528" s="131"/>
      <c r="I528" s="127"/>
    </row>
    <row r="529" spans="3:9" x14ac:dyDescent="0.25">
      <c r="C529" s="131"/>
      <c r="F529" s="131"/>
      <c r="I529" s="127"/>
    </row>
    <row r="530" spans="3:9" x14ac:dyDescent="0.25">
      <c r="C530" s="131"/>
      <c r="F530" s="131"/>
      <c r="I530" s="127"/>
    </row>
    <row r="531" spans="3:9" x14ac:dyDescent="0.25">
      <c r="C531" s="131"/>
      <c r="F531" s="131"/>
      <c r="I531" s="127"/>
    </row>
    <row r="532" spans="3:9" x14ac:dyDescent="0.25">
      <c r="C532" s="131"/>
      <c r="F532" s="131"/>
      <c r="I532" s="127"/>
    </row>
    <row r="533" spans="3:9" x14ac:dyDescent="0.25">
      <c r="C533" s="131"/>
      <c r="F533" s="131"/>
      <c r="I533" s="127"/>
    </row>
    <row r="534" spans="3:9" x14ac:dyDescent="0.25">
      <c r="C534" s="131"/>
      <c r="F534" s="131"/>
      <c r="I534" s="127"/>
    </row>
    <row r="535" spans="3:9" x14ac:dyDescent="0.25">
      <c r="C535" s="131"/>
      <c r="F535" s="131"/>
      <c r="I535" s="127"/>
    </row>
    <row r="536" spans="3:9" x14ac:dyDescent="0.25">
      <c r="C536" s="131"/>
      <c r="F536" s="131"/>
      <c r="I536" s="127"/>
    </row>
    <row r="537" spans="3:9" x14ac:dyDescent="0.25">
      <c r="C537" s="131"/>
      <c r="F537" s="131"/>
      <c r="I537" s="127"/>
    </row>
    <row r="538" spans="3:9" x14ac:dyDescent="0.25">
      <c r="C538" s="131"/>
      <c r="F538" s="131"/>
      <c r="I538" s="127"/>
    </row>
    <row r="539" spans="3:9" x14ac:dyDescent="0.25">
      <c r="C539" s="131"/>
      <c r="F539" s="131"/>
      <c r="I539" s="127"/>
    </row>
    <row r="540" spans="3:9" x14ac:dyDescent="0.25">
      <c r="C540" s="131"/>
      <c r="F540" s="131"/>
      <c r="I540" s="127"/>
    </row>
  </sheetData>
  <mergeCells count="2">
    <mergeCell ref="A1:I1"/>
    <mergeCell ref="L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DD95-D650-4822-8C50-8204952F83E9}">
  <dimension ref="A1:N522"/>
  <sheetViews>
    <sheetView workbookViewId="0">
      <selection activeCell="E18" sqref="E18"/>
    </sheetView>
  </sheetViews>
  <sheetFormatPr defaultRowHeight="15" x14ac:dyDescent="0.25"/>
  <cols>
    <col min="2" max="2" width="19.85546875" customWidth="1"/>
    <col min="3" max="3" width="22.28515625" style="69" bestFit="1" customWidth="1"/>
    <col min="4" max="4" width="27.42578125" style="69" bestFit="1" customWidth="1"/>
    <col min="5" max="5" width="25.7109375" style="69" bestFit="1" customWidth="1"/>
    <col min="6" max="6" width="17.28515625" style="69" bestFit="1" customWidth="1"/>
    <col min="7" max="8" width="17.7109375" style="69" bestFit="1" customWidth="1"/>
    <col min="9" max="9" width="25.28515625" style="69" bestFit="1" customWidth="1"/>
    <col min="10" max="10" width="16" style="69" bestFit="1" customWidth="1"/>
    <col min="11" max="12" width="16.42578125" style="69" bestFit="1" customWidth="1"/>
    <col min="13" max="13" width="10" style="69" bestFit="1" customWidth="1"/>
  </cols>
  <sheetData>
    <row r="1" spans="1:14" ht="19.5" thickBot="1" x14ac:dyDescent="0.35">
      <c r="C1" s="269" t="s">
        <v>146</v>
      </c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1"/>
    </row>
    <row r="2" spans="1:14" ht="15.75" x14ac:dyDescent="0.25">
      <c r="A2" t="s">
        <v>157</v>
      </c>
      <c r="B2" t="s">
        <v>156</v>
      </c>
      <c r="C2" s="124" t="s">
        <v>96</v>
      </c>
      <c r="D2" s="126" t="s">
        <v>106</v>
      </c>
      <c r="E2" s="128" t="s">
        <v>97</v>
      </c>
      <c r="F2" s="128" t="s">
        <v>98</v>
      </c>
      <c r="G2" s="128" t="s">
        <v>99</v>
      </c>
      <c r="H2" s="126" t="s">
        <v>100</v>
      </c>
      <c r="I2" s="128" t="s">
        <v>101</v>
      </c>
      <c r="J2" s="128" t="s">
        <v>102</v>
      </c>
      <c r="K2" s="128" t="s">
        <v>103</v>
      </c>
      <c r="L2" s="126" t="s">
        <v>104</v>
      </c>
      <c r="M2" s="126" t="s">
        <v>105</v>
      </c>
      <c r="N2" s="126" t="s">
        <v>41</v>
      </c>
    </row>
    <row r="3" spans="1:14" s="168" customFormat="1" x14ac:dyDescent="0.25">
      <c r="A3" s="63">
        <v>0</v>
      </c>
      <c r="B3" s="63">
        <v>0</v>
      </c>
      <c r="C3" s="229">
        <v>0</v>
      </c>
      <c r="D3" s="230">
        <v>0.16</v>
      </c>
      <c r="E3" s="108">
        <v>0</v>
      </c>
      <c r="F3" s="108">
        <v>20.937000000000001</v>
      </c>
      <c r="G3" s="108">
        <v>0</v>
      </c>
      <c r="H3" s="230">
        <v>5.0599999999999996</v>
      </c>
      <c r="I3" s="108">
        <v>0</v>
      </c>
      <c r="J3" s="108">
        <v>20.937000000000001</v>
      </c>
      <c r="K3" s="108">
        <v>4.8499999999999996</v>
      </c>
      <c r="L3" s="230">
        <v>5.0599999999999996</v>
      </c>
      <c r="M3" s="230" t="s">
        <v>19</v>
      </c>
      <c r="N3" s="230" t="s">
        <v>19</v>
      </c>
    </row>
    <row r="4" spans="1:14" s="168" customFormat="1" x14ac:dyDescent="0.25">
      <c r="A4"/>
      <c r="B4"/>
      <c r="C4" s="125"/>
      <c r="D4" s="127"/>
      <c r="E4" s="69"/>
      <c r="F4" s="69"/>
      <c r="G4" s="69"/>
      <c r="H4" s="127"/>
      <c r="I4" s="69"/>
      <c r="J4" s="69"/>
      <c r="K4" s="69"/>
      <c r="L4" s="127"/>
      <c r="M4" s="127"/>
      <c r="N4" s="182"/>
    </row>
    <row r="5" spans="1:14" s="63" customFormat="1" x14ac:dyDescent="0.25">
      <c r="A5"/>
      <c r="B5"/>
      <c r="C5" s="125"/>
      <c r="D5" s="127"/>
      <c r="E5" s="69"/>
      <c r="F5" s="69"/>
      <c r="G5" s="69"/>
      <c r="H5" s="127"/>
      <c r="I5" s="69"/>
      <c r="J5" s="69"/>
      <c r="K5" s="69"/>
      <c r="L5" s="127"/>
      <c r="M5" s="127"/>
      <c r="N5" s="182"/>
    </row>
    <row r="6" spans="1:14" x14ac:dyDescent="0.25">
      <c r="C6" s="125"/>
      <c r="D6" s="127"/>
      <c r="H6" s="127"/>
      <c r="L6" s="127"/>
      <c r="M6" s="127"/>
      <c r="N6" s="182"/>
    </row>
    <row r="7" spans="1:14" x14ac:dyDescent="0.25">
      <c r="C7" s="125"/>
      <c r="D7" s="127"/>
      <c r="H7" s="127"/>
      <c r="L7" s="127"/>
      <c r="M7" s="127"/>
      <c r="N7" s="182"/>
    </row>
    <row r="8" spans="1:14" x14ac:dyDescent="0.25">
      <c r="C8" s="125"/>
      <c r="D8" s="127"/>
      <c r="H8" s="127"/>
      <c r="L8" s="127"/>
      <c r="M8" s="127"/>
      <c r="N8" s="182"/>
    </row>
    <row r="9" spans="1:14" x14ac:dyDescent="0.25">
      <c r="C9" s="125"/>
      <c r="D9" s="127"/>
      <c r="H9" s="127"/>
      <c r="L9" s="127"/>
      <c r="M9" s="127"/>
      <c r="N9" s="182"/>
    </row>
    <row r="10" spans="1:14" x14ac:dyDescent="0.25">
      <c r="C10" s="125"/>
      <c r="D10" s="127"/>
      <c r="H10" s="127"/>
      <c r="L10" s="127"/>
      <c r="M10" s="127"/>
      <c r="N10" s="182"/>
    </row>
    <row r="11" spans="1:14" x14ac:dyDescent="0.25">
      <c r="C11" s="125"/>
      <c r="D11" s="127"/>
      <c r="H11" s="127"/>
      <c r="L11" s="127"/>
      <c r="M11" s="127"/>
      <c r="N11" s="182"/>
    </row>
    <row r="12" spans="1:14" x14ac:dyDescent="0.25">
      <c r="C12" s="125"/>
      <c r="D12" s="127"/>
      <c r="H12" s="127"/>
      <c r="L12" s="127"/>
      <c r="M12" s="127"/>
      <c r="N12" s="182"/>
    </row>
    <row r="13" spans="1:14" x14ac:dyDescent="0.25">
      <c r="C13" s="125"/>
      <c r="D13" s="127"/>
      <c r="H13" s="127"/>
      <c r="L13" s="127"/>
      <c r="M13" s="127"/>
      <c r="N13" s="182"/>
    </row>
    <row r="14" spans="1:14" x14ac:dyDescent="0.25">
      <c r="C14" s="125"/>
      <c r="D14" s="127"/>
      <c r="H14" s="127"/>
      <c r="L14" s="127"/>
      <c r="M14" s="127"/>
      <c r="N14" s="182"/>
    </row>
    <row r="15" spans="1:14" x14ac:dyDescent="0.25">
      <c r="C15" s="125"/>
      <c r="D15" s="127"/>
      <c r="H15" s="127"/>
      <c r="L15" s="127"/>
      <c r="M15" s="127"/>
      <c r="N15" s="182"/>
    </row>
    <row r="16" spans="1:14" x14ac:dyDescent="0.25">
      <c r="C16" s="125"/>
      <c r="D16" s="127"/>
      <c r="H16" s="127"/>
      <c r="L16" s="127"/>
      <c r="M16" s="127"/>
      <c r="N16" s="182"/>
    </row>
    <row r="17" spans="3:14" x14ac:dyDescent="0.25">
      <c r="C17" s="125"/>
      <c r="D17" s="127"/>
      <c r="H17" s="127"/>
      <c r="L17" s="127"/>
      <c r="M17" s="127"/>
      <c r="N17" s="182"/>
    </row>
    <row r="18" spans="3:14" x14ac:dyDescent="0.25">
      <c r="C18" s="125"/>
      <c r="D18" s="127"/>
      <c r="H18" s="127"/>
      <c r="L18" s="127"/>
      <c r="M18" s="127"/>
      <c r="N18" s="182"/>
    </row>
    <row r="19" spans="3:14" x14ac:dyDescent="0.25">
      <c r="C19" s="125"/>
      <c r="D19" s="127"/>
      <c r="H19" s="127"/>
      <c r="L19" s="127"/>
      <c r="M19" s="127"/>
      <c r="N19" s="182"/>
    </row>
    <row r="20" spans="3:14" x14ac:dyDescent="0.25">
      <c r="C20" s="125"/>
      <c r="D20" s="127"/>
      <c r="H20" s="127"/>
      <c r="L20" s="127"/>
      <c r="M20" s="127"/>
      <c r="N20" s="182"/>
    </row>
    <row r="21" spans="3:14" x14ac:dyDescent="0.25">
      <c r="C21" s="125"/>
      <c r="D21" s="127"/>
      <c r="H21" s="127"/>
      <c r="L21" s="127"/>
      <c r="M21" s="127"/>
      <c r="N21" s="182"/>
    </row>
    <row r="22" spans="3:14" x14ac:dyDescent="0.25">
      <c r="C22" s="125"/>
      <c r="D22" s="127"/>
      <c r="H22" s="127"/>
      <c r="L22" s="127"/>
      <c r="M22" s="127"/>
      <c r="N22" s="182"/>
    </row>
    <row r="23" spans="3:14" x14ac:dyDescent="0.25">
      <c r="C23" s="125"/>
      <c r="D23" s="127"/>
      <c r="H23" s="127"/>
      <c r="L23" s="127"/>
      <c r="M23" s="127"/>
      <c r="N23" s="182"/>
    </row>
    <row r="24" spans="3:14" x14ac:dyDescent="0.25">
      <c r="C24" s="125"/>
      <c r="D24" s="127"/>
      <c r="H24" s="127"/>
      <c r="L24" s="127"/>
      <c r="M24" s="127"/>
      <c r="N24" s="182"/>
    </row>
    <row r="25" spans="3:14" x14ac:dyDescent="0.25">
      <c r="C25" s="125"/>
      <c r="D25" s="127"/>
      <c r="H25" s="127"/>
      <c r="L25" s="127"/>
      <c r="M25" s="127"/>
      <c r="N25" s="182"/>
    </row>
    <row r="26" spans="3:14" x14ac:dyDescent="0.25">
      <c r="C26" s="125"/>
      <c r="D26" s="127"/>
      <c r="H26" s="127"/>
      <c r="L26" s="127"/>
      <c r="M26" s="127"/>
      <c r="N26" s="182"/>
    </row>
    <row r="27" spans="3:14" x14ac:dyDescent="0.25">
      <c r="C27" s="125"/>
      <c r="D27" s="127"/>
      <c r="H27" s="127"/>
      <c r="L27" s="127"/>
      <c r="M27" s="127"/>
      <c r="N27" s="182"/>
    </row>
    <row r="28" spans="3:14" x14ac:dyDescent="0.25">
      <c r="C28" s="125"/>
      <c r="D28" s="127"/>
      <c r="H28" s="127"/>
      <c r="L28" s="127"/>
      <c r="M28" s="127"/>
      <c r="N28" s="182"/>
    </row>
    <row r="29" spans="3:14" x14ac:dyDescent="0.25">
      <c r="C29" s="125"/>
      <c r="D29" s="127"/>
      <c r="H29" s="127"/>
      <c r="L29" s="127"/>
      <c r="M29" s="127"/>
      <c r="N29" s="182"/>
    </row>
    <row r="30" spans="3:14" x14ac:dyDescent="0.25">
      <c r="C30" s="125"/>
      <c r="D30" s="127"/>
      <c r="H30" s="127"/>
      <c r="L30" s="127"/>
      <c r="M30" s="127"/>
      <c r="N30" s="182"/>
    </row>
    <row r="31" spans="3:14" x14ac:dyDescent="0.25">
      <c r="C31" s="125"/>
      <c r="D31" s="127"/>
      <c r="H31" s="127"/>
      <c r="L31" s="127"/>
      <c r="M31" s="127"/>
      <c r="N31" s="182"/>
    </row>
    <row r="32" spans="3:14" x14ac:dyDescent="0.25">
      <c r="C32" s="125"/>
      <c r="D32" s="127"/>
      <c r="H32" s="127"/>
      <c r="L32" s="127"/>
      <c r="M32" s="127"/>
      <c r="N32" s="182"/>
    </row>
    <row r="33" spans="3:14" x14ac:dyDescent="0.25">
      <c r="C33" s="125"/>
      <c r="D33" s="127"/>
      <c r="H33" s="127"/>
      <c r="L33" s="127"/>
      <c r="M33" s="127"/>
      <c r="N33" s="182"/>
    </row>
    <row r="34" spans="3:14" x14ac:dyDescent="0.25">
      <c r="C34" s="125"/>
      <c r="D34" s="127"/>
      <c r="H34" s="127"/>
      <c r="L34" s="127"/>
      <c r="M34" s="127"/>
      <c r="N34" s="182"/>
    </row>
    <row r="35" spans="3:14" x14ac:dyDescent="0.25">
      <c r="C35" s="125"/>
      <c r="D35" s="127"/>
      <c r="H35" s="127"/>
      <c r="L35" s="127"/>
      <c r="M35" s="127"/>
      <c r="N35" s="182"/>
    </row>
    <row r="36" spans="3:14" x14ac:dyDescent="0.25">
      <c r="C36" s="125"/>
      <c r="D36" s="127"/>
      <c r="H36" s="127"/>
      <c r="L36" s="127"/>
      <c r="M36" s="127"/>
      <c r="N36" s="182"/>
    </row>
    <row r="37" spans="3:14" x14ac:dyDescent="0.25">
      <c r="C37" s="125"/>
      <c r="D37" s="127"/>
      <c r="H37" s="127"/>
      <c r="L37" s="127"/>
      <c r="M37" s="127"/>
      <c r="N37" s="182"/>
    </row>
    <row r="38" spans="3:14" x14ac:dyDescent="0.25">
      <c r="C38" s="125"/>
      <c r="D38" s="127"/>
      <c r="H38" s="127"/>
      <c r="L38" s="127"/>
      <c r="M38" s="127"/>
      <c r="N38" s="182"/>
    </row>
    <row r="39" spans="3:14" x14ac:dyDescent="0.25">
      <c r="C39" s="125"/>
      <c r="D39" s="127"/>
      <c r="H39" s="127"/>
      <c r="L39" s="127"/>
      <c r="M39" s="127"/>
      <c r="N39" s="182"/>
    </row>
    <row r="40" spans="3:14" x14ac:dyDescent="0.25">
      <c r="C40" s="125"/>
      <c r="D40" s="127"/>
      <c r="H40" s="127"/>
      <c r="L40" s="127"/>
      <c r="M40" s="127"/>
      <c r="N40" s="182"/>
    </row>
    <row r="41" spans="3:14" x14ac:dyDescent="0.25">
      <c r="C41" s="125"/>
      <c r="D41" s="127"/>
      <c r="H41" s="127"/>
      <c r="L41" s="127"/>
      <c r="M41" s="127"/>
      <c r="N41" s="182"/>
    </row>
    <row r="42" spans="3:14" x14ac:dyDescent="0.25">
      <c r="C42" s="125"/>
      <c r="D42" s="127"/>
      <c r="H42" s="127"/>
      <c r="L42" s="127"/>
      <c r="M42" s="127"/>
      <c r="N42" s="182"/>
    </row>
    <row r="43" spans="3:14" x14ac:dyDescent="0.25">
      <c r="C43" s="125"/>
      <c r="D43" s="127"/>
      <c r="H43" s="127"/>
      <c r="L43" s="127"/>
      <c r="M43" s="127"/>
      <c r="N43" s="182"/>
    </row>
    <row r="44" spans="3:14" x14ac:dyDescent="0.25">
      <c r="C44" s="125"/>
      <c r="D44" s="127"/>
      <c r="H44" s="127"/>
      <c r="L44" s="127"/>
      <c r="M44" s="127"/>
      <c r="N44" s="182"/>
    </row>
    <row r="45" spans="3:14" x14ac:dyDescent="0.25">
      <c r="C45" s="125"/>
      <c r="D45" s="127"/>
      <c r="H45" s="127"/>
      <c r="L45" s="127"/>
      <c r="M45" s="127"/>
      <c r="N45" s="182"/>
    </row>
    <row r="46" spans="3:14" x14ac:dyDescent="0.25">
      <c r="C46" s="125"/>
      <c r="D46" s="127"/>
      <c r="H46" s="127"/>
      <c r="L46" s="127"/>
      <c r="M46" s="127"/>
      <c r="N46" s="182"/>
    </row>
    <row r="47" spans="3:14" x14ac:dyDescent="0.25">
      <c r="C47" s="125"/>
      <c r="D47" s="127"/>
      <c r="H47" s="127"/>
      <c r="L47" s="127"/>
      <c r="M47" s="127"/>
      <c r="N47" s="182"/>
    </row>
    <row r="48" spans="3:14" x14ac:dyDescent="0.25">
      <c r="C48" s="125"/>
      <c r="D48" s="127"/>
      <c r="H48" s="127"/>
      <c r="L48" s="127"/>
      <c r="M48" s="127"/>
      <c r="N48" s="182"/>
    </row>
    <row r="49" spans="3:14" x14ac:dyDescent="0.25">
      <c r="C49" s="125"/>
      <c r="D49" s="127"/>
      <c r="H49" s="127"/>
      <c r="L49" s="127"/>
      <c r="M49" s="127"/>
      <c r="N49" s="182"/>
    </row>
    <row r="50" spans="3:14" x14ac:dyDescent="0.25">
      <c r="C50" s="125"/>
      <c r="D50" s="127"/>
      <c r="H50" s="127"/>
      <c r="L50" s="127"/>
      <c r="M50" s="127"/>
      <c r="N50" s="182"/>
    </row>
    <row r="51" spans="3:14" x14ac:dyDescent="0.25">
      <c r="C51" s="125"/>
      <c r="D51" s="127"/>
      <c r="H51" s="127"/>
      <c r="L51" s="127"/>
      <c r="M51" s="127"/>
      <c r="N51" s="182"/>
    </row>
    <row r="52" spans="3:14" x14ac:dyDescent="0.25">
      <c r="C52" s="125"/>
      <c r="D52" s="127"/>
      <c r="H52" s="127"/>
      <c r="L52" s="127"/>
      <c r="M52" s="127"/>
      <c r="N52" s="182"/>
    </row>
    <row r="53" spans="3:14" x14ac:dyDescent="0.25">
      <c r="C53" s="125"/>
      <c r="D53" s="127"/>
      <c r="H53" s="127"/>
      <c r="L53" s="127"/>
      <c r="M53" s="127"/>
      <c r="N53" s="182"/>
    </row>
    <row r="54" spans="3:14" x14ac:dyDescent="0.25">
      <c r="C54" s="125"/>
      <c r="D54" s="127"/>
      <c r="H54" s="127"/>
      <c r="L54" s="127"/>
      <c r="M54" s="127"/>
      <c r="N54" s="182"/>
    </row>
    <row r="55" spans="3:14" x14ac:dyDescent="0.25">
      <c r="C55" s="125"/>
      <c r="D55" s="127"/>
      <c r="H55" s="127"/>
      <c r="L55" s="127"/>
      <c r="M55" s="127"/>
      <c r="N55" s="182"/>
    </row>
    <row r="56" spans="3:14" x14ac:dyDescent="0.25">
      <c r="C56" s="125"/>
      <c r="D56" s="127"/>
      <c r="H56" s="127"/>
      <c r="L56" s="127"/>
      <c r="M56" s="127"/>
      <c r="N56" s="182"/>
    </row>
    <row r="57" spans="3:14" x14ac:dyDescent="0.25">
      <c r="C57" s="125"/>
      <c r="D57" s="127"/>
      <c r="H57" s="127"/>
      <c r="L57" s="127"/>
      <c r="M57" s="127"/>
      <c r="N57" s="182"/>
    </row>
    <row r="58" spans="3:14" x14ac:dyDescent="0.25">
      <c r="C58" s="125"/>
      <c r="D58" s="127"/>
      <c r="H58" s="127"/>
      <c r="L58" s="127"/>
      <c r="M58" s="127"/>
      <c r="N58" s="182"/>
    </row>
    <row r="59" spans="3:14" x14ac:dyDescent="0.25">
      <c r="C59" s="125"/>
      <c r="D59" s="127"/>
      <c r="H59" s="127"/>
      <c r="L59" s="127"/>
      <c r="M59" s="127"/>
      <c r="N59" s="182"/>
    </row>
    <row r="60" spans="3:14" x14ac:dyDescent="0.25">
      <c r="C60" s="125"/>
      <c r="D60" s="127"/>
      <c r="H60" s="127"/>
      <c r="L60" s="127"/>
      <c r="M60" s="127"/>
      <c r="N60" s="182"/>
    </row>
    <row r="61" spans="3:14" x14ac:dyDescent="0.25">
      <c r="C61" s="125"/>
      <c r="D61" s="127"/>
      <c r="H61" s="127"/>
      <c r="L61" s="127"/>
      <c r="M61" s="127"/>
      <c r="N61" s="182"/>
    </row>
    <row r="62" spans="3:14" x14ac:dyDescent="0.25">
      <c r="C62" s="125"/>
      <c r="D62" s="127"/>
      <c r="H62" s="127"/>
      <c r="L62" s="127"/>
      <c r="M62" s="127"/>
      <c r="N62" s="182"/>
    </row>
    <row r="63" spans="3:14" x14ac:dyDescent="0.25">
      <c r="C63" s="125"/>
      <c r="D63" s="127"/>
      <c r="H63" s="127"/>
      <c r="L63" s="127"/>
      <c r="M63" s="127"/>
      <c r="N63" s="182"/>
    </row>
    <row r="64" spans="3:14" x14ac:dyDescent="0.25">
      <c r="C64" s="125"/>
      <c r="D64" s="127"/>
      <c r="H64" s="127"/>
      <c r="L64" s="127"/>
      <c r="M64" s="127"/>
      <c r="N64" s="182"/>
    </row>
    <row r="65" spans="3:14" x14ac:dyDescent="0.25">
      <c r="C65" s="125"/>
      <c r="D65" s="127"/>
      <c r="H65" s="127"/>
      <c r="L65" s="127"/>
      <c r="M65" s="127"/>
      <c r="N65" s="182"/>
    </row>
    <row r="66" spans="3:14" x14ac:dyDescent="0.25">
      <c r="C66" s="125"/>
      <c r="D66" s="127"/>
      <c r="H66" s="127"/>
      <c r="L66" s="127"/>
      <c r="M66" s="127"/>
      <c r="N66" s="182"/>
    </row>
    <row r="67" spans="3:14" x14ac:dyDescent="0.25">
      <c r="C67" s="125"/>
      <c r="D67" s="127"/>
      <c r="H67" s="127"/>
      <c r="L67" s="127"/>
      <c r="M67" s="127"/>
      <c r="N67" s="182"/>
    </row>
    <row r="68" spans="3:14" x14ac:dyDescent="0.25">
      <c r="C68" s="125"/>
      <c r="D68" s="127"/>
      <c r="H68" s="127"/>
      <c r="L68" s="127"/>
      <c r="M68" s="127"/>
      <c r="N68" s="182"/>
    </row>
    <row r="69" spans="3:14" x14ac:dyDescent="0.25">
      <c r="C69" s="125"/>
      <c r="D69" s="127"/>
      <c r="H69" s="127"/>
      <c r="L69" s="127"/>
      <c r="M69" s="127"/>
      <c r="N69" s="182"/>
    </row>
    <row r="70" spans="3:14" x14ac:dyDescent="0.25">
      <c r="C70" s="125"/>
      <c r="D70" s="127"/>
      <c r="H70" s="127"/>
      <c r="L70" s="127"/>
      <c r="M70" s="127"/>
      <c r="N70" s="182"/>
    </row>
    <row r="71" spans="3:14" x14ac:dyDescent="0.25">
      <c r="C71" s="125"/>
      <c r="D71" s="127"/>
      <c r="H71" s="127"/>
      <c r="L71" s="127"/>
      <c r="M71" s="127"/>
      <c r="N71" s="182"/>
    </row>
    <row r="72" spans="3:14" x14ac:dyDescent="0.25">
      <c r="C72" s="125"/>
      <c r="D72" s="127"/>
      <c r="H72" s="127"/>
      <c r="L72" s="127"/>
      <c r="M72" s="127"/>
      <c r="N72" s="182"/>
    </row>
    <row r="73" spans="3:14" x14ac:dyDescent="0.25">
      <c r="C73" s="125"/>
      <c r="D73" s="127"/>
      <c r="H73" s="127"/>
      <c r="L73" s="127"/>
      <c r="M73" s="127"/>
      <c r="N73" s="182"/>
    </row>
    <row r="74" spans="3:14" x14ac:dyDescent="0.25">
      <c r="C74" s="125"/>
      <c r="D74" s="127"/>
      <c r="H74" s="127"/>
      <c r="L74" s="127"/>
      <c r="M74" s="127"/>
      <c r="N74" s="182"/>
    </row>
    <row r="75" spans="3:14" x14ac:dyDescent="0.25">
      <c r="C75" s="125"/>
      <c r="D75" s="127"/>
      <c r="H75" s="127"/>
      <c r="L75" s="127"/>
      <c r="M75" s="127"/>
      <c r="N75" s="182"/>
    </row>
    <row r="76" spans="3:14" x14ac:dyDescent="0.25">
      <c r="C76" s="125"/>
      <c r="D76" s="127"/>
      <c r="H76" s="127"/>
      <c r="L76" s="127"/>
      <c r="M76" s="127"/>
      <c r="N76" s="182"/>
    </row>
    <row r="77" spans="3:14" x14ac:dyDescent="0.25">
      <c r="C77" s="125"/>
      <c r="D77" s="127"/>
      <c r="H77" s="127"/>
      <c r="L77" s="127"/>
      <c r="M77" s="127"/>
      <c r="N77" s="182"/>
    </row>
    <row r="78" spans="3:14" x14ac:dyDescent="0.25">
      <c r="C78" s="125"/>
      <c r="D78" s="127"/>
      <c r="H78" s="127"/>
      <c r="L78" s="127"/>
      <c r="M78" s="127"/>
      <c r="N78" s="182"/>
    </row>
    <row r="79" spans="3:14" x14ac:dyDescent="0.25">
      <c r="C79" s="125"/>
      <c r="D79" s="127"/>
      <c r="H79" s="127"/>
      <c r="L79" s="127"/>
      <c r="M79" s="127"/>
      <c r="N79" s="182"/>
    </row>
    <row r="80" spans="3:14" x14ac:dyDescent="0.25">
      <c r="C80" s="125"/>
      <c r="D80" s="127"/>
      <c r="H80" s="127"/>
      <c r="L80" s="127"/>
      <c r="M80" s="127"/>
      <c r="N80" s="182"/>
    </row>
    <row r="81" spans="3:14" x14ac:dyDescent="0.25">
      <c r="C81" s="125"/>
      <c r="D81" s="127"/>
      <c r="H81" s="127"/>
      <c r="L81" s="127"/>
      <c r="M81" s="127"/>
      <c r="N81" s="182"/>
    </row>
    <row r="82" spans="3:14" x14ac:dyDescent="0.25">
      <c r="C82" s="125"/>
      <c r="D82" s="127"/>
      <c r="H82" s="127"/>
      <c r="L82" s="127"/>
      <c r="M82" s="127"/>
      <c r="N82" s="182"/>
    </row>
    <row r="83" spans="3:14" x14ac:dyDescent="0.25">
      <c r="C83" s="125"/>
      <c r="D83" s="127"/>
      <c r="H83" s="127"/>
      <c r="L83" s="127"/>
      <c r="M83" s="127"/>
      <c r="N83" s="182"/>
    </row>
    <row r="84" spans="3:14" x14ac:dyDescent="0.25">
      <c r="C84" s="125"/>
      <c r="D84" s="127"/>
      <c r="H84" s="127"/>
      <c r="L84" s="127"/>
      <c r="M84" s="127"/>
      <c r="N84" s="182"/>
    </row>
    <row r="85" spans="3:14" x14ac:dyDescent="0.25">
      <c r="C85" s="125"/>
      <c r="D85" s="127"/>
      <c r="H85" s="127"/>
      <c r="L85" s="127"/>
      <c r="M85" s="127"/>
      <c r="N85" s="182"/>
    </row>
    <row r="86" spans="3:14" x14ac:dyDescent="0.25">
      <c r="C86" s="125"/>
      <c r="D86" s="127"/>
      <c r="H86" s="127"/>
      <c r="L86" s="127"/>
      <c r="M86" s="127"/>
      <c r="N86" s="182"/>
    </row>
    <row r="87" spans="3:14" x14ac:dyDescent="0.25">
      <c r="C87" s="125"/>
      <c r="D87" s="127"/>
      <c r="H87" s="127"/>
      <c r="L87" s="127"/>
      <c r="M87" s="127"/>
      <c r="N87" s="182"/>
    </row>
    <row r="88" spans="3:14" x14ac:dyDescent="0.25">
      <c r="C88" s="125"/>
      <c r="D88" s="127"/>
      <c r="H88" s="127"/>
      <c r="L88" s="127"/>
      <c r="M88" s="127"/>
      <c r="N88" s="182"/>
    </row>
    <row r="89" spans="3:14" x14ac:dyDescent="0.25">
      <c r="C89" s="125"/>
      <c r="D89" s="127"/>
      <c r="H89" s="127"/>
      <c r="L89" s="127"/>
      <c r="M89" s="127"/>
      <c r="N89" s="182"/>
    </row>
    <row r="90" spans="3:14" x14ac:dyDescent="0.25">
      <c r="C90" s="125"/>
      <c r="D90" s="127"/>
      <c r="H90" s="127"/>
      <c r="L90" s="127"/>
      <c r="M90" s="127"/>
      <c r="N90" s="182"/>
    </row>
    <row r="91" spans="3:14" x14ac:dyDescent="0.25">
      <c r="C91" s="125"/>
      <c r="D91" s="127"/>
      <c r="H91" s="127"/>
      <c r="L91" s="127"/>
      <c r="M91" s="127"/>
      <c r="N91" s="182"/>
    </row>
    <row r="92" spans="3:14" x14ac:dyDescent="0.25">
      <c r="C92" s="125"/>
      <c r="D92" s="127"/>
      <c r="H92" s="127"/>
      <c r="L92" s="127"/>
      <c r="M92" s="127"/>
      <c r="N92" s="182"/>
    </row>
    <row r="93" spans="3:14" x14ac:dyDescent="0.25">
      <c r="C93" s="125"/>
      <c r="D93" s="127"/>
      <c r="H93" s="127"/>
      <c r="L93" s="127"/>
      <c r="M93" s="127"/>
      <c r="N93" s="182"/>
    </row>
    <row r="94" spans="3:14" x14ac:dyDescent="0.25">
      <c r="C94" s="125"/>
      <c r="D94" s="127"/>
      <c r="H94" s="127"/>
      <c r="L94" s="127"/>
      <c r="M94" s="127"/>
      <c r="N94" s="182"/>
    </row>
    <row r="95" spans="3:14" x14ac:dyDescent="0.25">
      <c r="C95" s="125"/>
      <c r="D95" s="127"/>
      <c r="H95" s="127"/>
      <c r="L95" s="127"/>
      <c r="M95" s="127"/>
      <c r="N95" s="182"/>
    </row>
    <row r="96" spans="3:14" x14ac:dyDescent="0.25">
      <c r="C96" s="125"/>
      <c r="D96" s="127"/>
      <c r="H96" s="127"/>
      <c r="L96" s="127"/>
      <c r="M96" s="127"/>
      <c r="N96" s="182"/>
    </row>
    <row r="97" spans="3:14" x14ac:dyDescent="0.25">
      <c r="C97" s="125"/>
      <c r="D97" s="127"/>
      <c r="H97" s="127"/>
      <c r="L97" s="127"/>
      <c r="M97" s="127"/>
      <c r="N97" s="182"/>
    </row>
    <row r="98" spans="3:14" x14ac:dyDescent="0.25">
      <c r="C98" s="125"/>
      <c r="D98" s="127"/>
      <c r="H98" s="127"/>
      <c r="L98" s="127"/>
      <c r="M98" s="127"/>
      <c r="N98" s="182"/>
    </row>
    <row r="99" spans="3:14" x14ac:dyDescent="0.25">
      <c r="C99" s="125"/>
      <c r="D99" s="127"/>
      <c r="H99" s="127"/>
      <c r="L99" s="127"/>
      <c r="M99" s="127"/>
      <c r="N99" s="182"/>
    </row>
    <row r="100" spans="3:14" x14ac:dyDescent="0.25">
      <c r="C100" s="125"/>
      <c r="D100" s="127"/>
      <c r="H100" s="127"/>
      <c r="L100" s="127"/>
      <c r="M100" s="127"/>
      <c r="N100" s="182"/>
    </row>
    <row r="101" spans="3:14" x14ac:dyDescent="0.25">
      <c r="C101" s="125"/>
      <c r="D101" s="127"/>
      <c r="H101" s="127"/>
      <c r="L101" s="127"/>
      <c r="M101" s="127"/>
      <c r="N101" s="182"/>
    </row>
    <row r="102" spans="3:14" x14ac:dyDescent="0.25">
      <c r="C102" s="125"/>
      <c r="D102" s="127"/>
      <c r="H102" s="127"/>
      <c r="L102" s="127"/>
      <c r="M102" s="127"/>
      <c r="N102" s="182"/>
    </row>
    <row r="103" spans="3:14" x14ac:dyDescent="0.25">
      <c r="C103" s="125"/>
      <c r="D103" s="127"/>
      <c r="H103" s="127"/>
      <c r="L103" s="127"/>
      <c r="M103" s="127"/>
      <c r="N103" s="182"/>
    </row>
    <row r="104" spans="3:14" x14ac:dyDescent="0.25">
      <c r="C104" s="125"/>
      <c r="D104" s="127"/>
      <c r="H104" s="127"/>
      <c r="L104" s="127"/>
      <c r="M104" s="127"/>
      <c r="N104" s="182"/>
    </row>
    <row r="105" spans="3:14" x14ac:dyDescent="0.25">
      <c r="C105" s="125"/>
      <c r="D105" s="127"/>
      <c r="H105" s="127"/>
      <c r="L105" s="127"/>
      <c r="M105" s="127"/>
      <c r="N105" s="182"/>
    </row>
    <row r="106" spans="3:14" x14ac:dyDescent="0.25">
      <c r="C106" s="125"/>
      <c r="D106" s="127"/>
      <c r="H106" s="127"/>
      <c r="L106" s="127"/>
      <c r="M106" s="127"/>
      <c r="N106" s="182"/>
    </row>
    <row r="107" spans="3:14" x14ac:dyDescent="0.25">
      <c r="C107" s="125"/>
      <c r="D107" s="127"/>
      <c r="H107" s="127"/>
      <c r="L107" s="127"/>
      <c r="M107" s="127"/>
      <c r="N107" s="182"/>
    </row>
    <row r="108" spans="3:14" x14ac:dyDescent="0.25">
      <c r="C108" s="125"/>
      <c r="D108" s="127"/>
      <c r="H108" s="127"/>
      <c r="L108" s="127"/>
      <c r="M108" s="127"/>
      <c r="N108" s="182"/>
    </row>
    <row r="109" spans="3:14" x14ac:dyDescent="0.25">
      <c r="C109" s="125"/>
      <c r="D109" s="127"/>
      <c r="H109" s="127"/>
      <c r="L109" s="127"/>
      <c r="M109" s="127"/>
      <c r="N109" s="182"/>
    </row>
    <row r="110" spans="3:14" x14ac:dyDescent="0.25">
      <c r="C110" s="125"/>
      <c r="D110" s="127"/>
      <c r="H110" s="127"/>
      <c r="L110" s="127"/>
      <c r="M110" s="127"/>
      <c r="N110" s="182"/>
    </row>
    <row r="111" spans="3:14" x14ac:dyDescent="0.25">
      <c r="C111" s="125"/>
      <c r="D111" s="127"/>
      <c r="H111" s="127"/>
      <c r="L111" s="127"/>
      <c r="M111" s="127"/>
      <c r="N111" s="182"/>
    </row>
    <row r="112" spans="3:14" x14ac:dyDescent="0.25">
      <c r="C112" s="125"/>
      <c r="D112" s="127"/>
      <c r="H112" s="127"/>
      <c r="L112" s="127"/>
      <c r="M112" s="127"/>
      <c r="N112" s="182"/>
    </row>
    <row r="113" spans="3:14" x14ac:dyDescent="0.25">
      <c r="C113" s="125"/>
      <c r="D113" s="127"/>
      <c r="H113" s="127"/>
      <c r="L113" s="127"/>
      <c r="M113" s="127"/>
      <c r="N113" s="182"/>
    </row>
    <row r="114" spans="3:14" x14ac:dyDescent="0.25">
      <c r="C114" s="125"/>
      <c r="D114" s="127"/>
      <c r="H114" s="127"/>
      <c r="L114" s="127"/>
      <c r="M114" s="127"/>
      <c r="N114" s="182"/>
    </row>
    <row r="115" spans="3:14" x14ac:dyDescent="0.25">
      <c r="C115" s="125"/>
      <c r="D115" s="127"/>
      <c r="H115" s="127"/>
      <c r="L115" s="127"/>
      <c r="M115" s="127"/>
      <c r="N115" s="182"/>
    </row>
    <row r="116" spans="3:14" x14ac:dyDescent="0.25">
      <c r="C116" s="125"/>
      <c r="D116" s="127"/>
      <c r="H116" s="127"/>
      <c r="L116" s="127"/>
      <c r="M116" s="127"/>
      <c r="N116" s="182"/>
    </row>
    <row r="117" spans="3:14" x14ac:dyDescent="0.25">
      <c r="C117" s="125"/>
      <c r="D117" s="127"/>
      <c r="H117" s="127"/>
      <c r="L117" s="127"/>
      <c r="M117" s="127"/>
      <c r="N117" s="182"/>
    </row>
    <row r="118" spans="3:14" x14ac:dyDescent="0.25">
      <c r="C118" s="125"/>
      <c r="D118" s="127"/>
      <c r="H118" s="127"/>
      <c r="L118" s="127"/>
      <c r="M118" s="127"/>
      <c r="N118" s="182"/>
    </row>
    <row r="119" spans="3:14" x14ac:dyDescent="0.25">
      <c r="C119" s="125"/>
      <c r="D119" s="127"/>
      <c r="H119" s="127"/>
      <c r="L119" s="127"/>
      <c r="M119" s="127"/>
      <c r="N119" s="182"/>
    </row>
    <row r="120" spans="3:14" x14ac:dyDescent="0.25">
      <c r="C120" s="125"/>
      <c r="D120" s="127"/>
      <c r="H120" s="127"/>
      <c r="L120" s="127"/>
      <c r="M120" s="127"/>
      <c r="N120" s="182"/>
    </row>
    <row r="121" spans="3:14" x14ac:dyDescent="0.25">
      <c r="C121" s="125"/>
      <c r="D121" s="127"/>
      <c r="H121" s="127"/>
      <c r="L121" s="127"/>
      <c r="M121" s="127"/>
      <c r="N121" s="182"/>
    </row>
    <row r="122" spans="3:14" x14ac:dyDescent="0.25">
      <c r="C122" s="125"/>
      <c r="D122" s="127"/>
      <c r="H122" s="127"/>
      <c r="L122" s="127"/>
      <c r="M122" s="127"/>
      <c r="N122" s="182"/>
    </row>
    <row r="123" spans="3:14" x14ac:dyDescent="0.25">
      <c r="C123" s="125"/>
      <c r="D123" s="127"/>
      <c r="H123" s="127"/>
      <c r="L123" s="127"/>
      <c r="M123" s="127"/>
      <c r="N123" s="182"/>
    </row>
    <row r="124" spans="3:14" x14ac:dyDescent="0.25">
      <c r="C124" s="125"/>
      <c r="D124" s="127"/>
      <c r="H124" s="127"/>
      <c r="L124" s="127"/>
      <c r="M124" s="127"/>
      <c r="N124" s="182"/>
    </row>
    <row r="125" spans="3:14" x14ac:dyDescent="0.25">
      <c r="C125" s="125"/>
      <c r="D125" s="127"/>
      <c r="H125" s="127"/>
      <c r="L125" s="127"/>
      <c r="M125" s="127"/>
      <c r="N125" s="182"/>
    </row>
    <row r="126" spans="3:14" x14ac:dyDescent="0.25">
      <c r="C126" s="125"/>
      <c r="D126" s="127"/>
      <c r="H126" s="127"/>
      <c r="L126" s="127"/>
      <c r="M126" s="127"/>
      <c r="N126" s="182"/>
    </row>
    <row r="127" spans="3:14" x14ac:dyDescent="0.25">
      <c r="C127" s="125"/>
      <c r="D127" s="127"/>
      <c r="H127" s="127"/>
      <c r="L127" s="127"/>
      <c r="M127" s="127"/>
      <c r="N127" s="182"/>
    </row>
    <row r="128" spans="3:14" x14ac:dyDescent="0.25">
      <c r="C128" s="125"/>
      <c r="D128" s="127"/>
      <c r="H128" s="127"/>
      <c r="L128" s="127"/>
      <c r="M128" s="127"/>
      <c r="N128" s="182"/>
    </row>
    <row r="129" spans="3:14" x14ac:dyDescent="0.25">
      <c r="C129" s="125"/>
      <c r="D129" s="127"/>
      <c r="H129" s="127"/>
      <c r="L129" s="127"/>
      <c r="M129" s="127"/>
      <c r="N129" s="182"/>
    </row>
    <row r="130" spans="3:14" x14ac:dyDescent="0.25">
      <c r="C130" s="125"/>
      <c r="D130" s="127"/>
      <c r="H130" s="127"/>
      <c r="L130" s="127"/>
      <c r="M130" s="127"/>
      <c r="N130" s="182"/>
    </row>
    <row r="131" spans="3:14" x14ac:dyDescent="0.25">
      <c r="C131" s="125"/>
      <c r="D131" s="127"/>
      <c r="H131" s="127"/>
      <c r="L131" s="127"/>
      <c r="M131" s="127"/>
      <c r="N131" s="182"/>
    </row>
    <row r="132" spans="3:14" x14ac:dyDescent="0.25">
      <c r="C132" s="125"/>
      <c r="D132" s="127"/>
      <c r="H132" s="127"/>
      <c r="L132" s="127"/>
      <c r="M132" s="127"/>
      <c r="N132" s="182"/>
    </row>
    <row r="133" spans="3:14" x14ac:dyDescent="0.25">
      <c r="C133" s="125"/>
      <c r="D133" s="127"/>
      <c r="H133" s="127"/>
      <c r="L133" s="127"/>
      <c r="M133" s="127"/>
      <c r="N133" s="182"/>
    </row>
    <row r="134" spans="3:14" x14ac:dyDescent="0.25">
      <c r="C134" s="125"/>
      <c r="D134" s="127"/>
      <c r="H134" s="127"/>
      <c r="L134" s="127"/>
      <c r="M134" s="127"/>
      <c r="N134" s="182"/>
    </row>
    <row r="135" spans="3:14" x14ac:dyDescent="0.25">
      <c r="C135" s="125"/>
      <c r="D135" s="127"/>
      <c r="H135" s="127"/>
      <c r="L135" s="127"/>
      <c r="M135" s="127"/>
      <c r="N135" s="182"/>
    </row>
    <row r="136" spans="3:14" x14ac:dyDescent="0.25">
      <c r="C136" s="125"/>
      <c r="D136" s="127"/>
      <c r="H136" s="127"/>
      <c r="L136" s="127"/>
      <c r="M136" s="127"/>
      <c r="N136" s="182"/>
    </row>
    <row r="137" spans="3:14" x14ac:dyDescent="0.25">
      <c r="C137" s="125"/>
      <c r="D137" s="127"/>
      <c r="H137" s="127"/>
      <c r="L137" s="127"/>
      <c r="M137" s="127"/>
      <c r="N137" s="182"/>
    </row>
    <row r="138" spans="3:14" x14ac:dyDescent="0.25">
      <c r="C138" s="125"/>
      <c r="D138" s="127"/>
      <c r="H138" s="127"/>
      <c r="L138" s="127"/>
      <c r="M138" s="127"/>
      <c r="N138" s="182"/>
    </row>
    <row r="139" spans="3:14" x14ac:dyDescent="0.25">
      <c r="C139" s="125"/>
      <c r="D139" s="127"/>
      <c r="H139" s="127"/>
      <c r="L139" s="127"/>
      <c r="M139" s="127"/>
      <c r="N139" s="182"/>
    </row>
    <row r="140" spans="3:14" x14ac:dyDescent="0.25">
      <c r="C140" s="125"/>
      <c r="D140" s="127"/>
      <c r="H140" s="127"/>
      <c r="L140" s="127"/>
      <c r="M140" s="127"/>
      <c r="N140" s="182"/>
    </row>
    <row r="141" spans="3:14" x14ac:dyDescent="0.25">
      <c r="C141" s="125"/>
      <c r="D141" s="127"/>
      <c r="H141" s="127"/>
      <c r="L141" s="127"/>
      <c r="M141" s="127"/>
      <c r="N141" s="182"/>
    </row>
    <row r="142" spans="3:14" x14ac:dyDescent="0.25">
      <c r="C142" s="125"/>
      <c r="D142" s="127"/>
      <c r="H142" s="127"/>
      <c r="L142" s="127"/>
      <c r="M142" s="127"/>
      <c r="N142" s="182"/>
    </row>
    <row r="143" spans="3:14" x14ac:dyDescent="0.25">
      <c r="C143" s="125"/>
      <c r="D143" s="127"/>
      <c r="H143" s="127"/>
      <c r="L143" s="127"/>
      <c r="M143" s="127"/>
      <c r="N143" s="182"/>
    </row>
    <row r="144" spans="3:14" x14ac:dyDescent="0.25">
      <c r="C144" s="125"/>
      <c r="D144" s="127"/>
      <c r="H144" s="127"/>
      <c r="L144" s="127"/>
      <c r="M144" s="127"/>
      <c r="N144" s="182"/>
    </row>
    <row r="145" spans="3:14" x14ac:dyDescent="0.25">
      <c r="C145" s="125"/>
      <c r="D145" s="127"/>
      <c r="H145" s="127"/>
      <c r="L145" s="127"/>
      <c r="M145" s="127"/>
      <c r="N145" s="182"/>
    </row>
    <row r="146" spans="3:14" x14ac:dyDescent="0.25">
      <c r="C146" s="125"/>
      <c r="D146" s="127"/>
      <c r="H146" s="127"/>
      <c r="L146" s="127"/>
      <c r="M146" s="127"/>
      <c r="N146" s="182"/>
    </row>
    <row r="147" spans="3:14" x14ac:dyDescent="0.25">
      <c r="C147" s="125"/>
      <c r="D147" s="127"/>
      <c r="H147" s="127"/>
      <c r="L147" s="127"/>
      <c r="M147" s="127"/>
      <c r="N147" s="182"/>
    </row>
    <row r="148" spans="3:14" x14ac:dyDescent="0.25">
      <c r="C148" s="125"/>
      <c r="D148" s="127"/>
      <c r="H148" s="127"/>
      <c r="L148" s="127"/>
      <c r="M148" s="127"/>
      <c r="N148" s="182"/>
    </row>
    <row r="149" spans="3:14" x14ac:dyDescent="0.25">
      <c r="C149" s="125"/>
      <c r="D149" s="127"/>
      <c r="H149" s="127"/>
      <c r="L149" s="127"/>
      <c r="M149" s="127"/>
      <c r="N149" s="182"/>
    </row>
    <row r="150" spans="3:14" x14ac:dyDescent="0.25">
      <c r="C150" s="125"/>
      <c r="D150" s="127"/>
      <c r="H150" s="127"/>
      <c r="L150" s="127"/>
      <c r="M150" s="127"/>
      <c r="N150" s="182"/>
    </row>
    <row r="151" spans="3:14" x14ac:dyDescent="0.25">
      <c r="C151" s="125"/>
      <c r="D151" s="127"/>
      <c r="H151" s="127"/>
      <c r="L151" s="127"/>
      <c r="M151" s="127"/>
      <c r="N151" s="182"/>
    </row>
    <row r="152" spans="3:14" x14ac:dyDescent="0.25">
      <c r="C152" s="125"/>
      <c r="D152" s="127"/>
      <c r="H152" s="127"/>
      <c r="L152" s="127"/>
      <c r="M152" s="127"/>
      <c r="N152" s="182"/>
    </row>
    <row r="153" spans="3:14" x14ac:dyDescent="0.25">
      <c r="C153" s="125"/>
      <c r="D153" s="127"/>
      <c r="H153" s="127"/>
      <c r="L153" s="127"/>
      <c r="M153" s="127"/>
      <c r="N153" s="182"/>
    </row>
    <row r="154" spans="3:14" x14ac:dyDescent="0.25">
      <c r="C154" s="125"/>
      <c r="D154" s="127"/>
      <c r="H154" s="127"/>
      <c r="L154" s="127"/>
      <c r="M154" s="127"/>
      <c r="N154" s="182"/>
    </row>
    <row r="155" spans="3:14" x14ac:dyDescent="0.25">
      <c r="C155" s="125"/>
      <c r="D155" s="127"/>
      <c r="H155" s="127"/>
      <c r="L155" s="127"/>
      <c r="M155" s="127"/>
      <c r="N155" s="182"/>
    </row>
    <row r="156" spans="3:14" x14ac:dyDescent="0.25">
      <c r="C156" s="125"/>
      <c r="D156" s="127"/>
      <c r="H156" s="127"/>
      <c r="L156" s="127"/>
      <c r="M156" s="127"/>
      <c r="N156" s="182"/>
    </row>
    <row r="157" spans="3:14" x14ac:dyDescent="0.25">
      <c r="C157" s="125"/>
      <c r="D157" s="127"/>
      <c r="H157" s="127"/>
      <c r="L157" s="127"/>
      <c r="M157" s="127"/>
      <c r="N157" s="182"/>
    </row>
    <row r="158" spans="3:14" x14ac:dyDescent="0.25">
      <c r="C158" s="125"/>
      <c r="D158" s="127"/>
      <c r="H158" s="127"/>
      <c r="L158" s="127"/>
      <c r="M158" s="127"/>
      <c r="N158" s="182"/>
    </row>
    <row r="159" spans="3:14" x14ac:dyDescent="0.25">
      <c r="C159" s="125"/>
      <c r="D159" s="127"/>
      <c r="H159" s="127"/>
      <c r="L159" s="127"/>
      <c r="M159" s="127"/>
      <c r="N159" s="182"/>
    </row>
    <row r="160" spans="3:14" x14ac:dyDescent="0.25">
      <c r="C160" s="125"/>
      <c r="D160" s="127"/>
      <c r="H160" s="127"/>
      <c r="L160" s="127"/>
      <c r="M160" s="127"/>
      <c r="N160" s="182"/>
    </row>
    <row r="161" spans="3:14" x14ac:dyDescent="0.25">
      <c r="C161" s="125"/>
      <c r="D161" s="127"/>
      <c r="H161" s="127"/>
      <c r="L161" s="127"/>
      <c r="M161" s="127"/>
      <c r="N161" s="182"/>
    </row>
    <row r="162" spans="3:14" x14ac:dyDescent="0.25">
      <c r="C162" s="125"/>
      <c r="D162" s="127"/>
      <c r="H162" s="127"/>
      <c r="L162" s="127"/>
      <c r="M162" s="127"/>
      <c r="N162" s="182"/>
    </row>
    <row r="163" spans="3:14" x14ac:dyDescent="0.25">
      <c r="C163" s="125"/>
      <c r="D163" s="127"/>
      <c r="H163" s="127"/>
      <c r="L163" s="127"/>
      <c r="M163" s="127"/>
      <c r="N163" s="182"/>
    </row>
    <row r="164" spans="3:14" x14ac:dyDescent="0.25">
      <c r="C164" s="125"/>
      <c r="D164" s="127"/>
      <c r="H164" s="127"/>
      <c r="L164" s="127"/>
      <c r="M164" s="127"/>
      <c r="N164" s="182"/>
    </row>
    <row r="165" spans="3:14" x14ac:dyDescent="0.25">
      <c r="C165" s="125"/>
      <c r="D165" s="127"/>
      <c r="H165" s="127"/>
      <c r="L165" s="127"/>
      <c r="M165" s="127"/>
      <c r="N165" s="182"/>
    </row>
    <row r="166" spans="3:14" x14ac:dyDescent="0.25">
      <c r="C166" s="125"/>
      <c r="D166" s="127"/>
      <c r="H166" s="127"/>
      <c r="L166" s="127"/>
      <c r="M166" s="127"/>
      <c r="N166" s="182"/>
    </row>
    <row r="167" spans="3:14" x14ac:dyDescent="0.25">
      <c r="C167" s="125"/>
      <c r="D167" s="127"/>
      <c r="H167" s="127"/>
      <c r="L167" s="127"/>
      <c r="M167" s="127"/>
      <c r="N167" s="182"/>
    </row>
    <row r="168" spans="3:14" x14ac:dyDescent="0.25">
      <c r="C168" s="125"/>
      <c r="D168" s="127"/>
      <c r="H168" s="127"/>
      <c r="L168" s="127"/>
      <c r="M168" s="127"/>
      <c r="N168" s="182"/>
    </row>
    <row r="169" spans="3:14" x14ac:dyDescent="0.25">
      <c r="C169" s="125"/>
      <c r="D169" s="127"/>
      <c r="H169" s="127"/>
      <c r="L169" s="127"/>
      <c r="M169" s="127"/>
      <c r="N169" s="182"/>
    </row>
    <row r="170" spans="3:14" x14ac:dyDescent="0.25">
      <c r="C170" s="125"/>
      <c r="D170" s="127"/>
      <c r="H170" s="127"/>
      <c r="L170" s="127"/>
      <c r="M170" s="127"/>
      <c r="N170" s="182"/>
    </row>
    <row r="171" spans="3:14" x14ac:dyDescent="0.25">
      <c r="C171" s="125"/>
      <c r="D171" s="127"/>
      <c r="H171" s="127"/>
      <c r="L171" s="127"/>
      <c r="M171" s="127"/>
      <c r="N171" s="182"/>
    </row>
    <row r="172" spans="3:14" x14ac:dyDescent="0.25">
      <c r="C172" s="125"/>
      <c r="D172" s="127"/>
      <c r="H172" s="127"/>
      <c r="L172" s="127"/>
      <c r="M172" s="127"/>
      <c r="N172" s="182"/>
    </row>
    <row r="173" spans="3:14" x14ac:dyDescent="0.25">
      <c r="C173" s="125"/>
      <c r="D173" s="127"/>
      <c r="H173" s="127"/>
      <c r="L173" s="127"/>
      <c r="M173" s="127"/>
      <c r="N173" s="182"/>
    </row>
    <row r="174" spans="3:14" x14ac:dyDescent="0.25">
      <c r="C174" s="125"/>
      <c r="D174" s="127"/>
      <c r="H174" s="127"/>
      <c r="L174" s="127"/>
      <c r="M174" s="127"/>
      <c r="N174" s="182"/>
    </row>
    <row r="175" spans="3:14" x14ac:dyDescent="0.25">
      <c r="C175" s="125"/>
      <c r="D175" s="127"/>
      <c r="H175" s="127"/>
      <c r="L175" s="127"/>
      <c r="M175" s="127"/>
      <c r="N175" s="182"/>
    </row>
    <row r="176" spans="3:14" x14ac:dyDescent="0.25">
      <c r="C176" s="125"/>
      <c r="D176" s="127"/>
      <c r="H176" s="127"/>
      <c r="L176" s="127"/>
      <c r="M176" s="127"/>
      <c r="N176" s="182"/>
    </row>
    <row r="177" spans="3:14" x14ac:dyDescent="0.25">
      <c r="C177" s="125"/>
      <c r="D177" s="127"/>
      <c r="H177" s="127"/>
      <c r="L177" s="127"/>
      <c r="M177" s="127"/>
      <c r="N177" s="182"/>
    </row>
    <row r="178" spans="3:14" x14ac:dyDescent="0.25">
      <c r="C178" s="125"/>
      <c r="D178" s="127"/>
      <c r="H178" s="127"/>
      <c r="L178" s="127"/>
      <c r="M178" s="127"/>
      <c r="N178" s="182"/>
    </row>
    <row r="179" spans="3:14" x14ac:dyDescent="0.25">
      <c r="C179" s="125"/>
      <c r="D179" s="127"/>
      <c r="H179" s="127"/>
      <c r="L179" s="127"/>
      <c r="M179" s="127"/>
      <c r="N179" s="182"/>
    </row>
    <row r="180" spans="3:14" x14ac:dyDescent="0.25">
      <c r="C180" s="125"/>
      <c r="D180" s="127"/>
      <c r="H180" s="127"/>
      <c r="L180" s="127"/>
      <c r="M180" s="127"/>
      <c r="N180" s="182"/>
    </row>
    <row r="181" spans="3:14" x14ac:dyDescent="0.25">
      <c r="C181" s="125"/>
      <c r="D181" s="127"/>
      <c r="H181" s="127"/>
      <c r="L181" s="127"/>
      <c r="M181" s="127"/>
      <c r="N181" s="182"/>
    </row>
    <row r="182" spans="3:14" x14ac:dyDescent="0.25">
      <c r="C182" s="125"/>
      <c r="D182" s="127"/>
      <c r="H182" s="127"/>
      <c r="L182" s="127"/>
      <c r="M182" s="127"/>
      <c r="N182" s="182"/>
    </row>
    <row r="183" spans="3:14" x14ac:dyDescent="0.25">
      <c r="C183" s="125"/>
      <c r="D183" s="127"/>
      <c r="H183" s="127"/>
      <c r="L183" s="127"/>
      <c r="M183" s="127"/>
      <c r="N183" s="182"/>
    </row>
    <row r="184" spans="3:14" x14ac:dyDescent="0.25">
      <c r="C184" s="125"/>
      <c r="D184" s="127"/>
      <c r="H184" s="127"/>
      <c r="L184" s="127"/>
      <c r="M184" s="127"/>
      <c r="N184" s="182"/>
    </row>
    <row r="185" spans="3:14" x14ac:dyDescent="0.25">
      <c r="C185" s="125"/>
      <c r="D185" s="127"/>
      <c r="H185" s="127"/>
      <c r="L185" s="127"/>
      <c r="M185" s="127"/>
      <c r="N185" s="182"/>
    </row>
    <row r="186" spans="3:14" x14ac:dyDescent="0.25">
      <c r="C186" s="125"/>
      <c r="D186" s="127"/>
      <c r="H186" s="127"/>
      <c r="L186" s="127"/>
      <c r="M186" s="127"/>
      <c r="N186" s="182"/>
    </row>
    <row r="187" spans="3:14" x14ac:dyDescent="0.25">
      <c r="C187" s="125"/>
      <c r="D187" s="127"/>
      <c r="H187" s="127"/>
      <c r="L187" s="127"/>
      <c r="M187" s="127"/>
      <c r="N187" s="182"/>
    </row>
    <row r="188" spans="3:14" x14ac:dyDescent="0.25">
      <c r="C188" s="125"/>
      <c r="D188" s="127"/>
      <c r="H188" s="127"/>
      <c r="L188" s="127"/>
      <c r="M188" s="127"/>
      <c r="N188" s="182"/>
    </row>
    <row r="189" spans="3:14" x14ac:dyDescent="0.25">
      <c r="C189" s="125"/>
      <c r="D189" s="127"/>
      <c r="H189" s="127"/>
      <c r="L189" s="127"/>
      <c r="M189" s="127"/>
      <c r="N189" s="182"/>
    </row>
    <row r="190" spans="3:14" x14ac:dyDescent="0.25">
      <c r="C190" s="125"/>
      <c r="D190" s="127"/>
      <c r="H190" s="127"/>
      <c r="L190" s="127"/>
      <c r="M190" s="127"/>
      <c r="N190" s="182"/>
    </row>
    <row r="191" spans="3:14" x14ac:dyDescent="0.25">
      <c r="C191" s="125"/>
      <c r="D191" s="127"/>
      <c r="H191" s="127"/>
      <c r="L191" s="127"/>
      <c r="M191" s="127"/>
      <c r="N191" s="182"/>
    </row>
    <row r="192" spans="3:14" x14ac:dyDescent="0.25">
      <c r="C192" s="125"/>
      <c r="D192" s="127"/>
      <c r="H192" s="127"/>
      <c r="L192" s="127"/>
      <c r="M192" s="127"/>
      <c r="N192" s="182"/>
    </row>
    <row r="193" spans="3:14" x14ac:dyDescent="0.25">
      <c r="C193" s="125"/>
      <c r="D193" s="127"/>
      <c r="H193" s="127"/>
      <c r="L193" s="127"/>
      <c r="M193" s="127"/>
      <c r="N193" s="182"/>
    </row>
    <row r="194" spans="3:14" x14ac:dyDescent="0.25">
      <c r="C194" s="125"/>
      <c r="D194" s="127"/>
      <c r="H194" s="127"/>
      <c r="L194" s="127"/>
      <c r="M194" s="127"/>
      <c r="N194" s="182"/>
    </row>
    <row r="195" spans="3:14" x14ac:dyDescent="0.25">
      <c r="C195" s="125"/>
      <c r="D195" s="127"/>
      <c r="H195" s="127"/>
      <c r="L195" s="127"/>
      <c r="M195" s="127"/>
      <c r="N195" s="182"/>
    </row>
    <row r="196" spans="3:14" x14ac:dyDescent="0.25">
      <c r="C196" s="125"/>
      <c r="D196" s="127"/>
      <c r="H196" s="127"/>
      <c r="L196" s="127"/>
      <c r="M196" s="127"/>
      <c r="N196" s="182"/>
    </row>
    <row r="197" spans="3:14" x14ac:dyDescent="0.25">
      <c r="C197" s="125"/>
      <c r="D197" s="127"/>
      <c r="H197" s="127"/>
      <c r="L197" s="127"/>
      <c r="M197" s="127"/>
      <c r="N197" s="182"/>
    </row>
    <row r="198" spans="3:14" x14ac:dyDescent="0.25">
      <c r="C198" s="125"/>
      <c r="D198" s="127"/>
      <c r="H198" s="127"/>
      <c r="L198" s="127"/>
      <c r="M198" s="127"/>
      <c r="N198" s="182"/>
    </row>
    <row r="199" spans="3:14" x14ac:dyDescent="0.25">
      <c r="C199" s="125"/>
      <c r="D199" s="127"/>
      <c r="H199" s="127"/>
      <c r="L199" s="127"/>
      <c r="M199" s="127"/>
      <c r="N199" s="182"/>
    </row>
    <row r="200" spans="3:14" x14ac:dyDescent="0.25">
      <c r="C200" s="125"/>
      <c r="D200" s="127"/>
      <c r="H200" s="127"/>
      <c r="L200" s="127"/>
      <c r="M200" s="127"/>
      <c r="N200" s="182"/>
    </row>
    <row r="201" spans="3:14" x14ac:dyDescent="0.25">
      <c r="C201" s="125"/>
      <c r="D201" s="127"/>
      <c r="H201" s="127"/>
      <c r="L201" s="127"/>
      <c r="M201" s="127"/>
      <c r="N201" s="182"/>
    </row>
    <row r="202" spans="3:14" x14ac:dyDescent="0.25">
      <c r="C202" s="125"/>
      <c r="D202" s="127"/>
      <c r="H202" s="127"/>
      <c r="L202" s="127"/>
      <c r="M202" s="127"/>
      <c r="N202" s="182"/>
    </row>
    <row r="203" spans="3:14" x14ac:dyDescent="0.25">
      <c r="C203" s="125"/>
      <c r="D203" s="127"/>
      <c r="H203" s="127"/>
      <c r="L203" s="127"/>
      <c r="M203" s="127"/>
      <c r="N203" s="182"/>
    </row>
    <row r="204" spans="3:14" x14ac:dyDescent="0.25">
      <c r="C204" s="125"/>
      <c r="D204" s="127"/>
      <c r="H204" s="127"/>
      <c r="L204" s="127"/>
      <c r="M204" s="127"/>
      <c r="N204" s="182"/>
    </row>
    <row r="205" spans="3:14" x14ac:dyDescent="0.25">
      <c r="C205" s="125"/>
      <c r="D205" s="127"/>
      <c r="H205" s="127"/>
      <c r="L205" s="127"/>
      <c r="M205" s="127"/>
      <c r="N205" s="182"/>
    </row>
    <row r="206" spans="3:14" x14ac:dyDescent="0.25">
      <c r="C206" s="125"/>
      <c r="D206" s="127"/>
      <c r="H206" s="127"/>
      <c r="L206" s="127"/>
      <c r="M206" s="127"/>
      <c r="N206" s="182"/>
    </row>
    <row r="207" spans="3:14" x14ac:dyDescent="0.25">
      <c r="C207" s="125"/>
      <c r="D207" s="127"/>
      <c r="H207" s="127"/>
      <c r="L207" s="127"/>
      <c r="M207" s="127"/>
      <c r="N207" s="182"/>
    </row>
    <row r="208" spans="3:14" x14ac:dyDescent="0.25">
      <c r="C208" s="125"/>
      <c r="D208" s="127"/>
      <c r="H208" s="127"/>
      <c r="L208" s="127"/>
      <c r="M208" s="127"/>
      <c r="N208" s="182"/>
    </row>
    <row r="209" spans="3:14" x14ac:dyDescent="0.25">
      <c r="C209" s="125"/>
      <c r="D209" s="127"/>
      <c r="H209" s="127"/>
      <c r="L209" s="127"/>
      <c r="M209" s="127"/>
      <c r="N209" s="182"/>
    </row>
    <row r="210" spans="3:14" x14ac:dyDescent="0.25">
      <c r="C210" s="125"/>
      <c r="D210" s="127"/>
      <c r="H210" s="127"/>
      <c r="L210" s="127"/>
      <c r="M210" s="127"/>
      <c r="N210" s="182"/>
    </row>
    <row r="211" spans="3:14" x14ac:dyDescent="0.25">
      <c r="C211" s="125"/>
      <c r="D211" s="127"/>
      <c r="H211" s="127"/>
      <c r="L211" s="127"/>
      <c r="M211" s="127"/>
      <c r="N211" s="182"/>
    </row>
    <row r="212" spans="3:14" x14ac:dyDescent="0.25">
      <c r="C212" s="125"/>
      <c r="D212" s="127"/>
      <c r="H212" s="127"/>
      <c r="L212" s="127"/>
      <c r="M212" s="127"/>
      <c r="N212" s="182"/>
    </row>
    <row r="213" spans="3:14" x14ac:dyDescent="0.25">
      <c r="C213" s="125"/>
      <c r="D213" s="127"/>
      <c r="H213" s="127"/>
      <c r="L213" s="127"/>
      <c r="M213" s="127"/>
      <c r="N213" s="182"/>
    </row>
    <row r="214" spans="3:14" x14ac:dyDescent="0.25">
      <c r="C214" s="125"/>
      <c r="D214" s="127"/>
      <c r="H214" s="127"/>
      <c r="L214" s="127"/>
      <c r="M214" s="127"/>
      <c r="N214" s="182"/>
    </row>
    <row r="215" spans="3:14" x14ac:dyDescent="0.25">
      <c r="C215" s="125"/>
      <c r="D215" s="127"/>
      <c r="H215" s="127"/>
      <c r="L215" s="127"/>
      <c r="M215" s="127"/>
      <c r="N215" s="182"/>
    </row>
    <row r="216" spans="3:14" x14ac:dyDescent="0.25">
      <c r="C216" s="125"/>
      <c r="D216" s="127"/>
      <c r="H216" s="127"/>
      <c r="L216" s="127"/>
      <c r="M216" s="127"/>
      <c r="N216" s="182"/>
    </row>
    <row r="217" spans="3:14" x14ac:dyDescent="0.25">
      <c r="C217" s="125"/>
      <c r="D217" s="127"/>
      <c r="H217" s="127"/>
      <c r="L217" s="127"/>
      <c r="M217" s="127"/>
      <c r="N217" s="182"/>
    </row>
    <row r="218" spans="3:14" x14ac:dyDescent="0.25">
      <c r="C218" s="125"/>
      <c r="D218" s="127"/>
      <c r="H218" s="127"/>
      <c r="L218" s="127"/>
      <c r="M218" s="127"/>
      <c r="N218" s="182"/>
    </row>
    <row r="219" spans="3:14" x14ac:dyDescent="0.25">
      <c r="C219" s="125"/>
      <c r="D219" s="127"/>
      <c r="H219" s="127"/>
      <c r="L219" s="127"/>
      <c r="M219" s="127"/>
      <c r="N219" s="182"/>
    </row>
    <row r="220" spans="3:14" x14ac:dyDescent="0.25">
      <c r="C220" s="125"/>
      <c r="D220" s="127"/>
      <c r="H220" s="127"/>
      <c r="L220" s="127"/>
      <c r="M220" s="127"/>
      <c r="N220" s="182"/>
    </row>
    <row r="221" spans="3:14" x14ac:dyDescent="0.25">
      <c r="C221" s="125"/>
      <c r="D221" s="127"/>
      <c r="H221" s="127"/>
      <c r="L221" s="127"/>
      <c r="M221" s="127"/>
      <c r="N221" s="182"/>
    </row>
    <row r="222" spans="3:14" x14ac:dyDescent="0.25">
      <c r="C222" s="125"/>
      <c r="D222" s="127"/>
      <c r="H222" s="127"/>
      <c r="L222" s="127"/>
      <c r="M222" s="127"/>
      <c r="N222" s="182"/>
    </row>
    <row r="223" spans="3:14" x14ac:dyDescent="0.25">
      <c r="C223" s="125"/>
      <c r="D223" s="127"/>
      <c r="H223" s="127"/>
      <c r="L223" s="127"/>
      <c r="M223" s="127"/>
      <c r="N223" s="182"/>
    </row>
    <row r="224" spans="3:14" x14ac:dyDescent="0.25">
      <c r="C224" s="125"/>
      <c r="D224" s="127"/>
      <c r="H224" s="127"/>
      <c r="L224" s="127"/>
      <c r="M224" s="127"/>
      <c r="N224" s="182"/>
    </row>
    <row r="225" spans="3:14" x14ac:dyDescent="0.25">
      <c r="C225" s="125"/>
      <c r="D225" s="127"/>
      <c r="H225" s="127"/>
      <c r="L225" s="127"/>
      <c r="M225" s="127"/>
      <c r="N225" s="182"/>
    </row>
    <row r="226" spans="3:14" x14ac:dyDescent="0.25">
      <c r="C226" s="125"/>
      <c r="D226" s="127"/>
      <c r="H226" s="127"/>
      <c r="L226" s="127"/>
      <c r="M226" s="127"/>
      <c r="N226" s="182"/>
    </row>
    <row r="227" spans="3:14" x14ac:dyDescent="0.25">
      <c r="C227" s="125"/>
      <c r="D227" s="127"/>
      <c r="H227" s="127"/>
      <c r="L227" s="127"/>
      <c r="M227" s="127"/>
      <c r="N227" s="182"/>
    </row>
    <row r="228" spans="3:14" x14ac:dyDescent="0.25">
      <c r="C228" s="125"/>
      <c r="D228" s="127"/>
      <c r="H228" s="127"/>
      <c r="L228" s="127"/>
      <c r="M228" s="127"/>
      <c r="N228" s="182"/>
    </row>
    <row r="229" spans="3:14" x14ac:dyDescent="0.25">
      <c r="C229" s="125"/>
      <c r="D229" s="127"/>
      <c r="H229" s="127"/>
      <c r="L229" s="127"/>
      <c r="M229" s="127"/>
      <c r="N229" s="182"/>
    </row>
    <row r="230" spans="3:14" x14ac:dyDescent="0.25">
      <c r="C230" s="125"/>
      <c r="D230" s="127"/>
      <c r="H230" s="127"/>
      <c r="L230" s="127"/>
      <c r="M230" s="127"/>
      <c r="N230" s="182"/>
    </row>
    <row r="231" spans="3:14" x14ac:dyDescent="0.25">
      <c r="C231" s="125"/>
      <c r="D231" s="127"/>
      <c r="H231" s="127"/>
      <c r="L231" s="127"/>
      <c r="M231" s="127"/>
      <c r="N231" s="182"/>
    </row>
    <row r="232" spans="3:14" x14ac:dyDescent="0.25">
      <c r="C232" s="125"/>
      <c r="D232" s="127"/>
      <c r="H232" s="127"/>
      <c r="L232" s="127"/>
      <c r="M232" s="127"/>
      <c r="N232" s="182"/>
    </row>
    <row r="233" spans="3:14" x14ac:dyDescent="0.25">
      <c r="C233" s="125"/>
      <c r="D233" s="127"/>
      <c r="H233" s="127"/>
      <c r="L233" s="127"/>
      <c r="M233" s="127"/>
      <c r="N233" s="182"/>
    </row>
    <row r="234" spans="3:14" x14ac:dyDescent="0.25">
      <c r="C234" s="125"/>
      <c r="D234" s="127"/>
      <c r="H234" s="127"/>
      <c r="L234" s="127"/>
      <c r="M234" s="127"/>
      <c r="N234" s="182"/>
    </row>
    <row r="235" spans="3:14" x14ac:dyDescent="0.25">
      <c r="C235" s="125"/>
      <c r="D235" s="127"/>
      <c r="H235" s="127"/>
      <c r="L235" s="127"/>
      <c r="M235" s="127"/>
      <c r="N235" s="182"/>
    </row>
    <row r="236" spans="3:14" x14ac:dyDescent="0.25">
      <c r="C236" s="125"/>
      <c r="D236" s="127"/>
      <c r="H236" s="127"/>
      <c r="L236" s="127"/>
      <c r="M236" s="127"/>
      <c r="N236" s="182"/>
    </row>
    <row r="237" spans="3:14" x14ac:dyDescent="0.25">
      <c r="C237" s="125"/>
      <c r="D237" s="127"/>
      <c r="H237" s="127"/>
      <c r="L237" s="127"/>
      <c r="M237" s="127"/>
      <c r="N237" s="182"/>
    </row>
    <row r="238" spans="3:14" x14ac:dyDescent="0.25">
      <c r="C238" s="125"/>
      <c r="D238" s="127"/>
      <c r="H238" s="127"/>
      <c r="L238" s="127"/>
      <c r="M238" s="127"/>
      <c r="N238" s="182"/>
    </row>
    <row r="239" spans="3:14" x14ac:dyDescent="0.25">
      <c r="C239" s="125"/>
      <c r="D239" s="127"/>
      <c r="H239" s="127"/>
      <c r="L239" s="127"/>
      <c r="M239" s="127"/>
      <c r="N239" s="182"/>
    </row>
    <row r="240" spans="3:14" x14ac:dyDescent="0.25">
      <c r="C240" s="125"/>
      <c r="D240" s="127"/>
      <c r="H240" s="127"/>
      <c r="L240" s="127"/>
      <c r="M240" s="127"/>
      <c r="N240" s="182"/>
    </row>
    <row r="241" spans="3:14" x14ac:dyDescent="0.25">
      <c r="C241" s="125"/>
      <c r="D241" s="127"/>
      <c r="H241" s="127"/>
      <c r="L241" s="127"/>
      <c r="M241" s="127"/>
      <c r="N241" s="182"/>
    </row>
    <row r="242" spans="3:14" x14ac:dyDescent="0.25">
      <c r="C242" s="125"/>
      <c r="D242" s="127"/>
      <c r="H242" s="127"/>
      <c r="L242" s="127"/>
      <c r="M242" s="127"/>
      <c r="N242" s="182"/>
    </row>
    <row r="243" spans="3:14" x14ac:dyDescent="0.25">
      <c r="C243" s="125"/>
      <c r="D243" s="127"/>
      <c r="H243" s="127"/>
      <c r="L243" s="127"/>
      <c r="M243" s="127"/>
      <c r="N243" s="182"/>
    </row>
    <row r="244" spans="3:14" x14ac:dyDescent="0.25">
      <c r="C244" s="125"/>
      <c r="D244" s="127"/>
      <c r="H244" s="127"/>
      <c r="L244" s="127"/>
      <c r="M244" s="127"/>
      <c r="N244" s="182"/>
    </row>
    <row r="245" spans="3:14" x14ac:dyDescent="0.25">
      <c r="C245" s="125"/>
      <c r="D245" s="127"/>
      <c r="H245" s="127"/>
      <c r="L245" s="127"/>
      <c r="M245" s="127"/>
      <c r="N245" s="182"/>
    </row>
    <row r="246" spans="3:14" x14ac:dyDescent="0.25">
      <c r="C246" s="125"/>
      <c r="D246" s="127"/>
      <c r="H246" s="127"/>
      <c r="L246" s="127"/>
      <c r="M246" s="127"/>
      <c r="N246" s="182"/>
    </row>
    <row r="247" spans="3:14" x14ac:dyDescent="0.25">
      <c r="C247" s="125"/>
      <c r="D247" s="127"/>
      <c r="H247" s="127"/>
      <c r="L247" s="127"/>
      <c r="M247" s="127"/>
      <c r="N247" s="182"/>
    </row>
    <row r="248" spans="3:14" x14ac:dyDescent="0.25">
      <c r="C248" s="125"/>
      <c r="D248" s="127"/>
      <c r="H248" s="127"/>
      <c r="L248" s="127"/>
      <c r="M248" s="127"/>
      <c r="N248" s="182"/>
    </row>
    <row r="249" spans="3:14" x14ac:dyDescent="0.25">
      <c r="C249" s="125"/>
      <c r="D249" s="127"/>
      <c r="H249" s="127"/>
      <c r="L249" s="127"/>
      <c r="M249" s="127"/>
      <c r="N249" s="182"/>
    </row>
    <row r="250" spans="3:14" x14ac:dyDescent="0.25">
      <c r="C250" s="125"/>
      <c r="D250" s="127"/>
      <c r="H250" s="127"/>
      <c r="L250" s="127"/>
      <c r="M250" s="127"/>
      <c r="N250" s="182"/>
    </row>
    <row r="251" spans="3:14" x14ac:dyDescent="0.25">
      <c r="C251" s="125"/>
      <c r="D251" s="127"/>
      <c r="H251" s="127"/>
      <c r="L251" s="127"/>
      <c r="M251" s="127"/>
      <c r="N251" s="182"/>
    </row>
    <row r="252" spans="3:14" x14ac:dyDescent="0.25">
      <c r="C252" s="125"/>
      <c r="D252" s="127"/>
      <c r="H252" s="127"/>
      <c r="L252" s="127"/>
      <c r="M252" s="127"/>
      <c r="N252" s="182"/>
    </row>
    <row r="253" spans="3:14" x14ac:dyDescent="0.25">
      <c r="C253" s="125"/>
      <c r="D253" s="127"/>
      <c r="H253" s="127"/>
      <c r="L253" s="127"/>
      <c r="M253" s="127"/>
      <c r="N253" s="182"/>
    </row>
    <row r="254" spans="3:14" x14ac:dyDescent="0.25">
      <c r="C254" s="125"/>
      <c r="D254" s="127"/>
      <c r="H254" s="127"/>
      <c r="L254" s="127"/>
      <c r="M254" s="127"/>
      <c r="N254" s="182"/>
    </row>
    <row r="255" spans="3:14" x14ac:dyDescent="0.25">
      <c r="C255" s="125"/>
      <c r="D255" s="127"/>
      <c r="H255" s="127"/>
      <c r="L255" s="127"/>
      <c r="M255" s="127"/>
      <c r="N255" s="182"/>
    </row>
    <row r="256" spans="3:14" x14ac:dyDescent="0.25">
      <c r="C256" s="125"/>
      <c r="D256" s="127"/>
      <c r="H256" s="127"/>
      <c r="L256" s="127"/>
      <c r="M256" s="127"/>
      <c r="N256" s="182"/>
    </row>
    <row r="257" spans="3:14" x14ac:dyDescent="0.25">
      <c r="C257" s="125"/>
      <c r="D257" s="127"/>
      <c r="H257" s="127"/>
      <c r="L257" s="127"/>
      <c r="M257" s="127"/>
      <c r="N257" s="182"/>
    </row>
    <row r="258" spans="3:14" x14ac:dyDescent="0.25">
      <c r="C258" s="125"/>
      <c r="D258" s="127"/>
      <c r="H258" s="127"/>
      <c r="L258" s="127"/>
      <c r="M258" s="127"/>
      <c r="N258" s="182"/>
    </row>
    <row r="259" spans="3:14" x14ac:dyDescent="0.25">
      <c r="C259" s="125"/>
      <c r="D259" s="127"/>
      <c r="H259" s="127"/>
      <c r="L259" s="127"/>
      <c r="M259" s="127"/>
      <c r="N259" s="182"/>
    </row>
    <row r="260" spans="3:14" x14ac:dyDescent="0.25">
      <c r="C260" s="125"/>
      <c r="D260" s="127"/>
      <c r="H260" s="127"/>
      <c r="L260" s="127"/>
      <c r="M260" s="127"/>
      <c r="N260" s="182"/>
    </row>
    <row r="261" spans="3:14" x14ac:dyDescent="0.25">
      <c r="C261" s="125"/>
      <c r="D261" s="127"/>
      <c r="H261" s="127"/>
      <c r="L261" s="127"/>
      <c r="M261" s="127"/>
      <c r="N261" s="182"/>
    </row>
    <row r="262" spans="3:14" x14ac:dyDescent="0.25">
      <c r="C262" s="125"/>
      <c r="D262" s="127"/>
      <c r="H262" s="127"/>
      <c r="L262" s="127"/>
      <c r="M262" s="127"/>
      <c r="N262" s="182"/>
    </row>
    <row r="263" spans="3:14" x14ac:dyDescent="0.25">
      <c r="C263" s="125"/>
      <c r="D263" s="127"/>
      <c r="H263" s="127"/>
      <c r="L263" s="127"/>
      <c r="M263" s="127"/>
      <c r="N263" s="182"/>
    </row>
    <row r="264" spans="3:14" x14ac:dyDescent="0.25">
      <c r="C264" s="125"/>
      <c r="D264" s="127"/>
      <c r="H264" s="127"/>
      <c r="L264" s="127"/>
      <c r="M264" s="127"/>
      <c r="N264" s="182"/>
    </row>
    <row r="265" spans="3:14" x14ac:dyDescent="0.25">
      <c r="C265" s="125"/>
      <c r="D265" s="127"/>
      <c r="H265" s="127"/>
      <c r="L265" s="127"/>
      <c r="M265" s="127"/>
      <c r="N265" s="182"/>
    </row>
    <row r="266" spans="3:14" x14ac:dyDescent="0.25">
      <c r="C266" s="125"/>
      <c r="D266" s="127"/>
      <c r="H266" s="127"/>
      <c r="L266" s="127"/>
      <c r="M266" s="127"/>
      <c r="N266" s="182"/>
    </row>
    <row r="267" spans="3:14" x14ac:dyDescent="0.25">
      <c r="C267" s="125"/>
      <c r="D267" s="127"/>
      <c r="H267" s="127"/>
      <c r="L267" s="127"/>
      <c r="M267" s="127"/>
      <c r="N267" s="182"/>
    </row>
    <row r="268" spans="3:14" x14ac:dyDescent="0.25">
      <c r="C268" s="125"/>
      <c r="D268" s="127"/>
      <c r="H268" s="127"/>
      <c r="L268" s="127"/>
      <c r="M268" s="127"/>
      <c r="N268" s="182"/>
    </row>
    <row r="269" spans="3:14" x14ac:dyDescent="0.25">
      <c r="C269" s="125"/>
      <c r="D269" s="127"/>
      <c r="H269" s="127"/>
      <c r="L269" s="127"/>
      <c r="M269" s="127"/>
      <c r="N269" s="182"/>
    </row>
    <row r="270" spans="3:14" x14ac:dyDescent="0.25">
      <c r="C270" s="125"/>
      <c r="D270" s="127"/>
      <c r="H270" s="127"/>
      <c r="L270" s="127"/>
      <c r="M270" s="127"/>
      <c r="N270" s="182"/>
    </row>
    <row r="271" spans="3:14" x14ac:dyDescent="0.25">
      <c r="C271" s="125"/>
      <c r="D271" s="127"/>
      <c r="H271" s="127"/>
      <c r="L271" s="127"/>
      <c r="M271" s="127"/>
      <c r="N271" s="182"/>
    </row>
    <row r="272" spans="3:14" x14ac:dyDescent="0.25">
      <c r="C272" s="125"/>
      <c r="D272" s="127"/>
      <c r="H272" s="127"/>
      <c r="L272" s="127"/>
      <c r="M272" s="127"/>
      <c r="N272" s="182"/>
    </row>
    <row r="273" spans="3:14" x14ac:dyDescent="0.25">
      <c r="C273" s="125"/>
      <c r="D273" s="127"/>
      <c r="H273" s="127"/>
      <c r="L273" s="127"/>
      <c r="M273" s="127"/>
      <c r="N273" s="182"/>
    </row>
    <row r="274" spans="3:14" x14ac:dyDescent="0.25">
      <c r="C274" s="125"/>
      <c r="D274" s="127"/>
      <c r="H274" s="127"/>
      <c r="L274" s="127"/>
      <c r="M274" s="127"/>
      <c r="N274" s="182"/>
    </row>
    <row r="275" spans="3:14" x14ac:dyDescent="0.25">
      <c r="C275" s="125"/>
      <c r="D275" s="127"/>
      <c r="H275" s="127"/>
      <c r="L275" s="127"/>
      <c r="M275" s="127"/>
      <c r="N275" s="182"/>
    </row>
    <row r="276" spans="3:14" x14ac:dyDescent="0.25">
      <c r="C276" s="125"/>
      <c r="D276" s="127"/>
      <c r="H276" s="127"/>
      <c r="L276" s="127"/>
      <c r="M276" s="127"/>
      <c r="N276" s="182"/>
    </row>
    <row r="277" spans="3:14" x14ac:dyDescent="0.25">
      <c r="C277" s="125"/>
      <c r="D277" s="127"/>
      <c r="H277" s="127"/>
      <c r="L277" s="127"/>
      <c r="M277" s="127"/>
      <c r="N277" s="182"/>
    </row>
    <row r="278" spans="3:14" x14ac:dyDescent="0.25">
      <c r="C278" s="125"/>
      <c r="D278" s="127"/>
      <c r="H278" s="127"/>
      <c r="L278" s="127"/>
      <c r="M278" s="127"/>
      <c r="N278" s="182"/>
    </row>
    <row r="279" spans="3:14" x14ac:dyDescent="0.25">
      <c r="C279" s="125"/>
      <c r="D279" s="127"/>
      <c r="H279" s="127"/>
      <c r="L279" s="127"/>
      <c r="M279" s="127"/>
      <c r="N279" s="182"/>
    </row>
    <row r="280" spans="3:14" x14ac:dyDescent="0.25">
      <c r="C280" s="125"/>
      <c r="D280" s="127"/>
      <c r="H280" s="127"/>
      <c r="L280" s="127"/>
      <c r="M280" s="127"/>
      <c r="N280" s="182"/>
    </row>
    <row r="281" spans="3:14" x14ac:dyDescent="0.25">
      <c r="C281" s="125"/>
      <c r="D281" s="127"/>
      <c r="H281" s="127"/>
      <c r="L281" s="127"/>
      <c r="M281" s="127"/>
      <c r="N281" s="182"/>
    </row>
    <row r="282" spans="3:14" x14ac:dyDescent="0.25">
      <c r="C282" s="125"/>
      <c r="D282" s="127"/>
      <c r="H282" s="127"/>
      <c r="L282" s="127"/>
      <c r="M282" s="127"/>
      <c r="N282" s="182"/>
    </row>
    <row r="283" spans="3:14" x14ac:dyDescent="0.25">
      <c r="C283" s="125"/>
      <c r="D283" s="127"/>
      <c r="H283" s="127"/>
      <c r="L283" s="127"/>
      <c r="M283" s="127"/>
      <c r="N283" s="182"/>
    </row>
    <row r="284" spans="3:14" x14ac:dyDescent="0.25">
      <c r="C284" s="125"/>
      <c r="D284" s="127"/>
      <c r="H284" s="127"/>
      <c r="L284" s="127"/>
      <c r="M284" s="127"/>
      <c r="N284" s="182"/>
    </row>
    <row r="285" spans="3:14" x14ac:dyDescent="0.25">
      <c r="C285" s="125"/>
      <c r="D285" s="127"/>
      <c r="H285" s="127"/>
      <c r="L285" s="127"/>
      <c r="M285" s="127"/>
      <c r="N285" s="182"/>
    </row>
    <row r="286" spans="3:14" x14ac:dyDescent="0.25">
      <c r="C286" s="125"/>
      <c r="D286" s="127"/>
      <c r="H286" s="127"/>
      <c r="L286" s="127"/>
      <c r="M286" s="127"/>
      <c r="N286" s="182"/>
    </row>
    <row r="287" spans="3:14" x14ac:dyDescent="0.25">
      <c r="C287" s="125"/>
      <c r="D287" s="127"/>
      <c r="H287" s="127"/>
      <c r="L287" s="127"/>
      <c r="M287" s="127"/>
      <c r="N287" s="182"/>
    </row>
    <row r="288" spans="3:14" x14ac:dyDescent="0.25">
      <c r="C288" s="125"/>
      <c r="D288" s="127"/>
      <c r="H288" s="127"/>
      <c r="L288" s="127"/>
      <c r="M288" s="127"/>
      <c r="N288" s="182"/>
    </row>
    <row r="289" spans="3:14" x14ac:dyDescent="0.25">
      <c r="C289" s="125"/>
      <c r="D289" s="127"/>
      <c r="H289" s="127"/>
      <c r="L289" s="127"/>
      <c r="M289" s="127"/>
      <c r="N289" s="182"/>
    </row>
    <row r="290" spans="3:14" x14ac:dyDescent="0.25">
      <c r="C290" s="125"/>
      <c r="D290" s="127"/>
      <c r="H290" s="127"/>
      <c r="L290" s="127"/>
      <c r="M290" s="127"/>
      <c r="N290" s="182"/>
    </row>
    <row r="291" spans="3:14" x14ac:dyDescent="0.25">
      <c r="C291" s="125"/>
      <c r="D291" s="127"/>
      <c r="H291" s="127"/>
      <c r="L291" s="127"/>
      <c r="M291" s="127"/>
      <c r="N291" s="182"/>
    </row>
    <row r="292" spans="3:14" x14ac:dyDescent="0.25">
      <c r="C292" s="125"/>
      <c r="D292" s="127"/>
      <c r="H292" s="127"/>
      <c r="L292" s="127"/>
      <c r="M292" s="127"/>
      <c r="N292" s="182"/>
    </row>
    <row r="293" spans="3:14" x14ac:dyDescent="0.25">
      <c r="C293" s="125"/>
      <c r="D293" s="127"/>
      <c r="H293" s="127"/>
      <c r="L293" s="127"/>
      <c r="M293" s="127"/>
      <c r="N293" s="182"/>
    </row>
    <row r="294" spans="3:14" x14ac:dyDescent="0.25">
      <c r="C294" s="125"/>
      <c r="D294" s="127"/>
      <c r="H294" s="127"/>
      <c r="L294" s="127"/>
      <c r="M294" s="127"/>
      <c r="N294" s="182"/>
    </row>
    <row r="295" spans="3:14" x14ac:dyDescent="0.25">
      <c r="C295" s="125"/>
      <c r="D295" s="127"/>
      <c r="H295" s="127"/>
      <c r="L295" s="127"/>
      <c r="M295" s="127"/>
      <c r="N295" s="182"/>
    </row>
    <row r="296" spans="3:14" x14ac:dyDescent="0.25">
      <c r="C296" s="125"/>
      <c r="D296" s="127"/>
      <c r="H296" s="127"/>
      <c r="L296" s="127"/>
      <c r="M296" s="127"/>
      <c r="N296" s="182"/>
    </row>
    <row r="297" spans="3:14" x14ac:dyDescent="0.25">
      <c r="C297" s="125"/>
      <c r="D297" s="127"/>
      <c r="H297" s="127"/>
      <c r="L297" s="127"/>
      <c r="M297" s="127"/>
      <c r="N297" s="182"/>
    </row>
    <row r="298" spans="3:14" x14ac:dyDescent="0.25">
      <c r="C298" s="125"/>
      <c r="D298" s="127"/>
      <c r="H298" s="127"/>
      <c r="L298" s="127"/>
      <c r="M298" s="127"/>
      <c r="N298" s="182"/>
    </row>
    <row r="299" spans="3:14" x14ac:dyDescent="0.25">
      <c r="C299" s="125"/>
      <c r="D299" s="127"/>
      <c r="H299" s="127"/>
      <c r="L299" s="127"/>
      <c r="M299" s="127"/>
      <c r="N299" s="182"/>
    </row>
    <row r="300" spans="3:14" x14ac:dyDescent="0.25">
      <c r="C300" s="125"/>
      <c r="D300" s="127"/>
      <c r="H300" s="127"/>
      <c r="L300" s="127"/>
      <c r="M300" s="127"/>
      <c r="N300" s="182"/>
    </row>
    <row r="301" spans="3:14" x14ac:dyDescent="0.25">
      <c r="C301" s="125"/>
      <c r="D301" s="127"/>
      <c r="H301" s="127"/>
      <c r="L301" s="127"/>
      <c r="M301" s="127"/>
      <c r="N301" s="182"/>
    </row>
    <row r="302" spans="3:14" x14ac:dyDescent="0.25">
      <c r="C302" s="125"/>
      <c r="D302" s="127"/>
      <c r="H302" s="127"/>
      <c r="L302" s="127"/>
      <c r="M302" s="127"/>
      <c r="N302" s="182"/>
    </row>
    <row r="303" spans="3:14" x14ac:dyDescent="0.25">
      <c r="C303" s="125"/>
      <c r="D303" s="127"/>
      <c r="H303" s="127"/>
      <c r="L303" s="127"/>
      <c r="M303" s="127"/>
      <c r="N303" s="182"/>
    </row>
    <row r="304" spans="3:14" x14ac:dyDescent="0.25">
      <c r="C304" s="125"/>
      <c r="D304" s="127"/>
      <c r="H304" s="127"/>
      <c r="L304" s="127"/>
      <c r="M304" s="127"/>
      <c r="N304" s="182"/>
    </row>
    <row r="305" spans="3:14" x14ac:dyDescent="0.25">
      <c r="C305" s="125"/>
      <c r="D305" s="127"/>
      <c r="H305" s="127"/>
      <c r="L305" s="127"/>
      <c r="M305" s="127"/>
      <c r="N305" s="182"/>
    </row>
    <row r="306" spans="3:14" x14ac:dyDescent="0.25">
      <c r="C306" s="125"/>
      <c r="D306" s="127"/>
      <c r="H306" s="127"/>
      <c r="L306" s="127"/>
      <c r="M306" s="127"/>
      <c r="N306" s="182"/>
    </row>
    <row r="307" spans="3:14" x14ac:dyDescent="0.25">
      <c r="C307" s="125"/>
      <c r="D307" s="127"/>
      <c r="H307" s="127"/>
      <c r="L307" s="127"/>
      <c r="M307" s="127"/>
      <c r="N307" s="182"/>
    </row>
    <row r="308" spans="3:14" x14ac:dyDescent="0.25">
      <c r="C308" s="125"/>
      <c r="D308" s="127"/>
      <c r="H308" s="127"/>
      <c r="L308" s="127"/>
      <c r="M308" s="127"/>
      <c r="N308" s="182"/>
    </row>
    <row r="309" spans="3:14" x14ac:dyDescent="0.25">
      <c r="C309" s="125"/>
      <c r="D309" s="127"/>
      <c r="H309" s="127"/>
      <c r="L309" s="127"/>
      <c r="M309" s="127"/>
      <c r="N309" s="182"/>
    </row>
    <row r="310" spans="3:14" x14ac:dyDescent="0.25">
      <c r="C310" s="125"/>
      <c r="D310" s="127"/>
      <c r="H310" s="127"/>
      <c r="L310" s="127"/>
      <c r="M310" s="127"/>
      <c r="N310" s="182"/>
    </row>
    <row r="311" spans="3:14" x14ac:dyDescent="0.25">
      <c r="C311" s="125"/>
      <c r="D311" s="127"/>
      <c r="H311" s="127"/>
      <c r="L311" s="127"/>
      <c r="M311" s="127"/>
      <c r="N311" s="182"/>
    </row>
    <row r="312" spans="3:14" x14ac:dyDescent="0.25">
      <c r="C312" s="125"/>
      <c r="D312" s="127"/>
      <c r="H312" s="127"/>
      <c r="L312" s="127"/>
      <c r="M312" s="127"/>
      <c r="N312" s="182"/>
    </row>
    <row r="313" spans="3:14" x14ac:dyDescent="0.25">
      <c r="C313" s="125"/>
      <c r="D313" s="127"/>
      <c r="H313" s="127"/>
      <c r="L313" s="127"/>
      <c r="M313" s="127"/>
      <c r="N313" s="182"/>
    </row>
    <row r="314" spans="3:14" x14ac:dyDescent="0.25">
      <c r="C314" s="125"/>
      <c r="D314" s="127"/>
      <c r="H314" s="127"/>
      <c r="L314" s="127"/>
      <c r="M314" s="127"/>
      <c r="N314" s="182"/>
    </row>
    <row r="315" spans="3:14" x14ac:dyDescent="0.25">
      <c r="C315" s="125"/>
      <c r="D315" s="127"/>
      <c r="H315" s="127"/>
      <c r="L315" s="127"/>
      <c r="M315" s="127"/>
      <c r="N315" s="182"/>
    </row>
    <row r="316" spans="3:14" x14ac:dyDescent="0.25">
      <c r="C316" s="125"/>
      <c r="D316" s="127"/>
      <c r="H316" s="127"/>
      <c r="L316" s="127"/>
      <c r="M316" s="127"/>
      <c r="N316" s="182"/>
    </row>
    <row r="317" spans="3:14" x14ac:dyDescent="0.25">
      <c r="C317" s="125"/>
      <c r="D317" s="127"/>
      <c r="H317" s="127"/>
      <c r="L317" s="127"/>
      <c r="M317" s="127"/>
      <c r="N317" s="182"/>
    </row>
    <row r="318" spans="3:14" x14ac:dyDescent="0.25">
      <c r="C318" s="125"/>
      <c r="D318" s="127"/>
      <c r="H318" s="127"/>
      <c r="L318" s="127"/>
      <c r="M318" s="127"/>
      <c r="N318" s="182"/>
    </row>
    <row r="319" spans="3:14" x14ac:dyDescent="0.25">
      <c r="C319" s="125"/>
      <c r="D319" s="127"/>
      <c r="H319" s="127"/>
      <c r="L319" s="127"/>
      <c r="M319" s="127"/>
      <c r="N319" s="182"/>
    </row>
    <row r="320" spans="3:14" x14ac:dyDescent="0.25">
      <c r="C320" s="125"/>
      <c r="D320" s="127"/>
      <c r="H320" s="127"/>
      <c r="L320" s="127"/>
      <c r="M320" s="127"/>
      <c r="N320" s="182"/>
    </row>
    <row r="321" spans="3:14" x14ac:dyDescent="0.25">
      <c r="C321" s="125"/>
      <c r="D321" s="127"/>
      <c r="H321" s="127"/>
      <c r="L321" s="127"/>
      <c r="M321" s="127"/>
      <c r="N321" s="182"/>
    </row>
    <row r="322" spans="3:14" x14ac:dyDescent="0.25">
      <c r="C322" s="125"/>
      <c r="D322" s="127"/>
      <c r="H322" s="127"/>
      <c r="L322" s="127"/>
      <c r="M322" s="127"/>
      <c r="N322" s="182"/>
    </row>
    <row r="323" spans="3:14" x14ac:dyDescent="0.25">
      <c r="C323" s="125"/>
      <c r="D323" s="127"/>
      <c r="H323" s="127"/>
      <c r="L323" s="127"/>
      <c r="M323" s="127"/>
      <c r="N323" s="182"/>
    </row>
    <row r="324" spans="3:14" x14ac:dyDescent="0.25">
      <c r="C324" s="125"/>
      <c r="D324" s="127"/>
      <c r="H324" s="127"/>
      <c r="L324" s="127"/>
      <c r="M324" s="127"/>
      <c r="N324" s="182"/>
    </row>
    <row r="325" spans="3:14" x14ac:dyDescent="0.25">
      <c r="C325" s="125"/>
      <c r="D325" s="127"/>
      <c r="H325" s="127"/>
      <c r="L325" s="127"/>
      <c r="M325" s="127"/>
      <c r="N325" s="182"/>
    </row>
    <row r="326" spans="3:14" x14ac:dyDescent="0.25">
      <c r="C326" s="125"/>
      <c r="D326" s="127"/>
      <c r="H326" s="127"/>
      <c r="L326" s="127"/>
      <c r="M326" s="127"/>
      <c r="N326" s="182"/>
    </row>
    <row r="327" spans="3:14" x14ac:dyDescent="0.25">
      <c r="C327" s="125"/>
      <c r="D327" s="127"/>
      <c r="H327" s="127"/>
      <c r="L327" s="127"/>
      <c r="M327" s="127"/>
      <c r="N327" s="182"/>
    </row>
    <row r="328" spans="3:14" x14ac:dyDescent="0.25">
      <c r="C328" s="125"/>
      <c r="D328" s="127"/>
      <c r="H328" s="127"/>
      <c r="L328" s="127"/>
      <c r="M328" s="127"/>
      <c r="N328" s="182"/>
    </row>
    <row r="329" spans="3:14" x14ac:dyDescent="0.25">
      <c r="C329" s="125"/>
      <c r="D329" s="127"/>
      <c r="H329" s="127"/>
      <c r="L329" s="127"/>
      <c r="M329" s="127"/>
      <c r="N329" s="182"/>
    </row>
    <row r="330" spans="3:14" x14ac:dyDescent="0.25">
      <c r="C330" s="125"/>
      <c r="D330" s="127"/>
      <c r="H330" s="127"/>
      <c r="L330" s="127"/>
      <c r="M330" s="127"/>
      <c r="N330" s="182"/>
    </row>
    <row r="331" spans="3:14" x14ac:dyDescent="0.25">
      <c r="C331" s="125"/>
      <c r="D331" s="127"/>
      <c r="H331" s="127"/>
      <c r="L331" s="127"/>
      <c r="M331" s="127"/>
      <c r="N331" s="182"/>
    </row>
    <row r="332" spans="3:14" x14ac:dyDescent="0.25">
      <c r="C332" s="125"/>
      <c r="D332" s="127"/>
      <c r="H332" s="127"/>
      <c r="L332" s="127"/>
      <c r="M332" s="127"/>
      <c r="N332" s="182"/>
    </row>
    <row r="333" spans="3:14" x14ac:dyDescent="0.25">
      <c r="C333" s="125"/>
      <c r="D333" s="127"/>
      <c r="H333" s="127"/>
      <c r="L333" s="127"/>
      <c r="M333" s="127"/>
      <c r="N333" s="182"/>
    </row>
    <row r="334" spans="3:14" x14ac:dyDescent="0.25">
      <c r="C334" s="125"/>
      <c r="D334" s="127"/>
      <c r="H334" s="127"/>
      <c r="L334" s="127"/>
      <c r="M334" s="127"/>
      <c r="N334" s="182"/>
    </row>
    <row r="335" spans="3:14" x14ac:dyDescent="0.25">
      <c r="C335" s="125"/>
      <c r="D335" s="127"/>
      <c r="H335" s="127"/>
      <c r="L335" s="127"/>
      <c r="M335" s="127"/>
      <c r="N335" s="182"/>
    </row>
    <row r="336" spans="3:14" x14ac:dyDescent="0.25">
      <c r="C336" s="125"/>
      <c r="D336" s="127"/>
      <c r="H336" s="127"/>
      <c r="L336" s="127"/>
      <c r="M336" s="127"/>
      <c r="N336" s="182"/>
    </row>
    <row r="337" spans="3:14" x14ac:dyDescent="0.25">
      <c r="C337" s="125"/>
      <c r="D337" s="127"/>
      <c r="H337" s="127"/>
      <c r="L337" s="127"/>
      <c r="M337" s="127"/>
      <c r="N337" s="182"/>
    </row>
    <row r="338" spans="3:14" x14ac:dyDescent="0.25">
      <c r="C338" s="125"/>
      <c r="D338" s="127"/>
      <c r="H338" s="127"/>
      <c r="L338" s="127"/>
      <c r="M338" s="127"/>
      <c r="N338" s="182"/>
    </row>
    <row r="339" spans="3:14" x14ac:dyDescent="0.25">
      <c r="C339" s="125"/>
      <c r="D339" s="127"/>
      <c r="H339" s="127"/>
      <c r="L339" s="127"/>
      <c r="M339" s="127"/>
      <c r="N339" s="182"/>
    </row>
    <row r="340" spans="3:14" x14ac:dyDescent="0.25">
      <c r="C340" s="125"/>
      <c r="D340" s="127"/>
      <c r="H340" s="127"/>
      <c r="L340" s="127"/>
      <c r="M340" s="127"/>
      <c r="N340" s="182"/>
    </row>
    <row r="341" spans="3:14" x14ac:dyDescent="0.25">
      <c r="C341" s="125"/>
      <c r="D341" s="127"/>
      <c r="H341" s="127"/>
      <c r="L341" s="127"/>
      <c r="M341" s="127"/>
      <c r="N341" s="182"/>
    </row>
    <row r="342" spans="3:14" x14ac:dyDescent="0.25">
      <c r="C342" s="125"/>
      <c r="D342" s="127"/>
      <c r="H342" s="127"/>
      <c r="L342" s="127"/>
      <c r="M342" s="127"/>
      <c r="N342" s="182"/>
    </row>
    <row r="343" spans="3:14" x14ac:dyDescent="0.25">
      <c r="C343" s="125"/>
      <c r="D343" s="127"/>
      <c r="H343" s="127"/>
      <c r="L343" s="127"/>
      <c r="M343" s="127"/>
      <c r="N343" s="182"/>
    </row>
    <row r="344" spans="3:14" x14ac:dyDescent="0.25">
      <c r="C344" s="125"/>
      <c r="D344" s="127"/>
      <c r="H344" s="127"/>
      <c r="L344" s="127"/>
      <c r="M344" s="127"/>
      <c r="N344" s="182"/>
    </row>
    <row r="345" spans="3:14" x14ac:dyDescent="0.25">
      <c r="C345" s="125"/>
      <c r="D345" s="127"/>
      <c r="H345" s="127"/>
      <c r="L345" s="127"/>
      <c r="M345" s="127"/>
      <c r="N345" s="182"/>
    </row>
    <row r="346" spans="3:14" x14ac:dyDescent="0.25">
      <c r="C346" s="125"/>
      <c r="D346" s="127"/>
      <c r="H346" s="127"/>
      <c r="L346" s="127"/>
      <c r="M346" s="127"/>
      <c r="N346" s="182"/>
    </row>
    <row r="347" spans="3:14" x14ac:dyDescent="0.25">
      <c r="C347" s="125"/>
      <c r="D347" s="127"/>
      <c r="H347" s="127"/>
      <c r="L347" s="127"/>
      <c r="M347" s="127"/>
      <c r="N347" s="182"/>
    </row>
    <row r="348" spans="3:14" x14ac:dyDescent="0.25">
      <c r="C348" s="125"/>
      <c r="D348" s="127"/>
      <c r="H348" s="127"/>
      <c r="L348" s="127"/>
      <c r="M348" s="127"/>
      <c r="N348" s="182"/>
    </row>
    <row r="349" spans="3:14" x14ac:dyDescent="0.25">
      <c r="C349" s="125"/>
      <c r="D349" s="127"/>
      <c r="H349" s="127"/>
      <c r="L349" s="127"/>
      <c r="M349" s="127"/>
      <c r="N349" s="182"/>
    </row>
    <row r="350" spans="3:14" x14ac:dyDescent="0.25">
      <c r="C350" s="125"/>
      <c r="D350" s="127"/>
      <c r="H350" s="127"/>
      <c r="L350" s="127"/>
      <c r="M350" s="127"/>
      <c r="N350" s="182"/>
    </row>
    <row r="351" spans="3:14" x14ac:dyDescent="0.25">
      <c r="C351" s="125"/>
      <c r="D351" s="127"/>
      <c r="H351" s="127"/>
      <c r="L351" s="127"/>
      <c r="M351" s="127"/>
      <c r="N351" s="182"/>
    </row>
    <row r="352" spans="3:14" x14ac:dyDescent="0.25">
      <c r="C352" s="125"/>
      <c r="D352" s="127"/>
      <c r="H352" s="127"/>
      <c r="L352" s="127"/>
      <c r="M352" s="127"/>
      <c r="N352" s="182"/>
    </row>
    <row r="353" spans="3:14" x14ac:dyDescent="0.25">
      <c r="C353" s="125"/>
      <c r="D353" s="127"/>
      <c r="H353" s="127"/>
      <c r="L353" s="127"/>
      <c r="M353" s="127"/>
      <c r="N353" s="182"/>
    </row>
    <row r="354" spans="3:14" x14ac:dyDescent="0.25">
      <c r="C354" s="125"/>
      <c r="D354" s="127"/>
      <c r="H354" s="127"/>
      <c r="L354" s="127"/>
      <c r="M354" s="127"/>
      <c r="N354" s="182"/>
    </row>
    <row r="355" spans="3:14" x14ac:dyDescent="0.25">
      <c r="C355" s="125"/>
      <c r="D355" s="127"/>
      <c r="H355" s="127"/>
      <c r="L355" s="127"/>
      <c r="M355" s="127"/>
      <c r="N355" s="182"/>
    </row>
    <row r="356" spans="3:14" x14ac:dyDescent="0.25">
      <c r="C356" s="125"/>
      <c r="D356" s="127"/>
      <c r="H356" s="127"/>
      <c r="L356" s="127"/>
      <c r="M356" s="127"/>
      <c r="N356" s="182"/>
    </row>
    <row r="357" spans="3:14" x14ac:dyDescent="0.25">
      <c r="C357" s="125"/>
      <c r="D357" s="127"/>
      <c r="H357" s="127"/>
      <c r="L357" s="127"/>
      <c r="M357" s="127"/>
      <c r="N357" s="182"/>
    </row>
    <row r="358" spans="3:14" x14ac:dyDescent="0.25">
      <c r="C358" s="125"/>
      <c r="D358" s="127"/>
      <c r="H358" s="127"/>
      <c r="L358" s="127"/>
      <c r="M358" s="127"/>
      <c r="N358" s="182"/>
    </row>
    <row r="359" spans="3:14" x14ac:dyDescent="0.25">
      <c r="C359" s="125"/>
      <c r="D359" s="127"/>
      <c r="H359" s="127"/>
      <c r="L359" s="127"/>
      <c r="M359" s="127"/>
      <c r="N359" s="182"/>
    </row>
    <row r="360" spans="3:14" x14ac:dyDescent="0.25">
      <c r="C360" s="125"/>
      <c r="D360" s="127"/>
      <c r="H360" s="127"/>
      <c r="L360" s="127"/>
      <c r="M360" s="127"/>
      <c r="N360" s="182"/>
    </row>
    <row r="361" spans="3:14" x14ac:dyDescent="0.25">
      <c r="C361" s="125"/>
      <c r="D361" s="127"/>
      <c r="H361" s="127"/>
      <c r="L361" s="127"/>
      <c r="M361" s="127"/>
      <c r="N361" s="182"/>
    </row>
    <row r="362" spans="3:14" x14ac:dyDescent="0.25">
      <c r="C362" s="125"/>
      <c r="D362" s="127"/>
      <c r="H362" s="127"/>
      <c r="L362" s="127"/>
      <c r="M362" s="127"/>
      <c r="N362" s="182"/>
    </row>
    <row r="363" spans="3:14" x14ac:dyDescent="0.25">
      <c r="C363" s="125"/>
      <c r="D363" s="127"/>
      <c r="H363" s="127"/>
      <c r="L363" s="127"/>
      <c r="M363" s="127"/>
      <c r="N363" s="182"/>
    </row>
    <row r="364" spans="3:14" x14ac:dyDescent="0.25">
      <c r="C364" s="125"/>
      <c r="D364" s="127"/>
      <c r="H364" s="127"/>
      <c r="L364" s="127"/>
      <c r="M364" s="127"/>
      <c r="N364" s="182"/>
    </row>
    <row r="365" spans="3:14" x14ac:dyDescent="0.25">
      <c r="C365" s="125"/>
      <c r="D365" s="127"/>
      <c r="H365" s="127"/>
      <c r="L365" s="127"/>
      <c r="M365" s="127"/>
      <c r="N365" s="182"/>
    </row>
    <row r="366" spans="3:14" x14ac:dyDescent="0.25">
      <c r="C366" s="125"/>
      <c r="D366" s="127"/>
      <c r="H366" s="127"/>
      <c r="L366" s="127"/>
      <c r="M366" s="127"/>
      <c r="N366" s="182"/>
    </row>
    <row r="367" spans="3:14" x14ac:dyDescent="0.25">
      <c r="C367" s="125"/>
      <c r="D367" s="127"/>
      <c r="H367" s="127"/>
      <c r="L367" s="127"/>
      <c r="M367" s="127"/>
      <c r="N367" s="182"/>
    </row>
    <row r="368" spans="3:14" x14ac:dyDescent="0.25">
      <c r="C368" s="125"/>
      <c r="D368" s="127"/>
      <c r="H368" s="127"/>
      <c r="L368" s="127"/>
      <c r="M368" s="127"/>
      <c r="N368" s="182"/>
    </row>
    <row r="369" spans="3:14" x14ac:dyDescent="0.25">
      <c r="C369" s="125"/>
      <c r="D369" s="127"/>
      <c r="H369" s="127"/>
      <c r="L369" s="127"/>
      <c r="M369" s="127"/>
      <c r="N369" s="182"/>
    </row>
    <row r="370" spans="3:14" x14ac:dyDescent="0.25">
      <c r="C370" s="125"/>
      <c r="D370" s="127"/>
      <c r="H370" s="127"/>
      <c r="L370" s="127"/>
      <c r="M370" s="127"/>
      <c r="N370" s="182"/>
    </row>
    <row r="371" spans="3:14" x14ac:dyDescent="0.25">
      <c r="C371" s="125"/>
      <c r="D371" s="127"/>
      <c r="H371" s="127"/>
      <c r="L371" s="127"/>
      <c r="M371" s="127"/>
      <c r="N371" s="182"/>
    </row>
    <row r="372" spans="3:14" x14ac:dyDescent="0.25">
      <c r="C372" s="125"/>
      <c r="D372" s="127"/>
      <c r="H372" s="127"/>
      <c r="L372" s="127"/>
      <c r="M372" s="127"/>
      <c r="N372" s="182"/>
    </row>
    <row r="373" spans="3:14" x14ac:dyDescent="0.25">
      <c r="C373" s="125"/>
      <c r="D373" s="127"/>
      <c r="H373" s="127"/>
      <c r="L373" s="127"/>
      <c r="M373" s="127"/>
      <c r="N373" s="182"/>
    </row>
    <row r="374" spans="3:14" x14ac:dyDescent="0.25">
      <c r="C374" s="125"/>
      <c r="D374" s="127"/>
      <c r="H374" s="127"/>
      <c r="L374" s="127"/>
      <c r="M374" s="127"/>
      <c r="N374" s="182"/>
    </row>
    <row r="375" spans="3:14" x14ac:dyDescent="0.25">
      <c r="C375" s="125"/>
      <c r="D375" s="127"/>
      <c r="H375" s="127"/>
      <c r="L375" s="127"/>
      <c r="M375" s="127"/>
      <c r="N375" s="182"/>
    </row>
    <row r="376" spans="3:14" x14ac:dyDescent="0.25">
      <c r="C376" s="125"/>
      <c r="D376" s="127"/>
      <c r="H376" s="127"/>
      <c r="L376" s="127"/>
      <c r="M376" s="127"/>
      <c r="N376" s="182"/>
    </row>
    <row r="377" spans="3:14" x14ac:dyDescent="0.25">
      <c r="C377" s="125"/>
      <c r="D377" s="127"/>
      <c r="H377" s="127"/>
      <c r="L377" s="127"/>
      <c r="M377" s="127"/>
      <c r="N377" s="182"/>
    </row>
    <row r="378" spans="3:14" x14ac:dyDescent="0.25">
      <c r="C378" s="125"/>
      <c r="D378" s="127"/>
      <c r="H378" s="127"/>
      <c r="L378" s="127"/>
      <c r="M378" s="127"/>
      <c r="N378" s="182"/>
    </row>
    <row r="379" spans="3:14" x14ac:dyDescent="0.25">
      <c r="C379" s="125"/>
      <c r="D379" s="127"/>
      <c r="H379" s="127"/>
      <c r="L379" s="127"/>
      <c r="M379" s="127"/>
      <c r="N379" s="182"/>
    </row>
    <row r="380" spans="3:14" x14ac:dyDescent="0.25">
      <c r="C380" s="125"/>
      <c r="D380" s="127"/>
      <c r="H380" s="127"/>
      <c r="L380" s="127"/>
      <c r="M380" s="127"/>
      <c r="N380" s="182"/>
    </row>
    <row r="381" spans="3:14" x14ac:dyDescent="0.25">
      <c r="C381" s="125"/>
      <c r="D381" s="127"/>
      <c r="H381" s="127"/>
      <c r="L381" s="127"/>
      <c r="M381" s="127"/>
      <c r="N381" s="182"/>
    </row>
    <row r="382" spans="3:14" x14ac:dyDescent="0.25">
      <c r="C382" s="125"/>
      <c r="D382" s="127"/>
      <c r="H382" s="127"/>
      <c r="L382" s="127"/>
      <c r="M382" s="127"/>
      <c r="N382" s="182"/>
    </row>
    <row r="383" spans="3:14" x14ac:dyDescent="0.25">
      <c r="C383" s="125"/>
      <c r="D383" s="127"/>
      <c r="H383" s="127"/>
      <c r="L383" s="127"/>
      <c r="M383" s="127"/>
      <c r="N383" s="182"/>
    </row>
    <row r="384" spans="3:14" x14ac:dyDescent="0.25">
      <c r="C384" s="125"/>
      <c r="D384" s="127"/>
      <c r="H384" s="127"/>
      <c r="L384" s="127"/>
      <c r="M384" s="127"/>
      <c r="N384" s="182"/>
    </row>
    <row r="385" spans="3:14" x14ac:dyDescent="0.25">
      <c r="C385" s="125"/>
      <c r="D385" s="127"/>
      <c r="H385" s="127"/>
      <c r="L385" s="127"/>
      <c r="M385" s="127"/>
      <c r="N385" s="182"/>
    </row>
    <row r="386" spans="3:14" x14ac:dyDescent="0.25">
      <c r="C386" s="125"/>
      <c r="D386" s="127"/>
      <c r="H386" s="127"/>
      <c r="L386" s="127"/>
      <c r="M386" s="127"/>
      <c r="N386" s="182"/>
    </row>
    <row r="387" spans="3:14" x14ac:dyDescent="0.25">
      <c r="C387" s="125"/>
      <c r="D387" s="127"/>
      <c r="H387" s="127"/>
      <c r="L387" s="127"/>
      <c r="M387" s="127"/>
      <c r="N387" s="182"/>
    </row>
    <row r="388" spans="3:14" x14ac:dyDescent="0.25">
      <c r="C388" s="125"/>
      <c r="D388" s="127"/>
      <c r="H388" s="127"/>
      <c r="L388" s="127"/>
      <c r="M388" s="127"/>
      <c r="N388" s="182"/>
    </row>
    <row r="389" spans="3:14" x14ac:dyDescent="0.25">
      <c r="C389" s="125"/>
      <c r="D389" s="127"/>
      <c r="H389" s="127"/>
      <c r="L389" s="127"/>
      <c r="M389" s="127"/>
      <c r="N389" s="182"/>
    </row>
    <row r="390" spans="3:14" x14ac:dyDescent="0.25">
      <c r="C390" s="125"/>
      <c r="D390" s="127"/>
      <c r="H390" s="127"/>
      <c r="L390" s="127"/>
      <c r="M390" s="127"/>
      <c r="N390" s="182"/>
    </row>
    <row r="391" spans="3:14" x14ac:dyDescent="0.25">
      <c r="C391" s="125"/>
      <c r="D391" s="127"/>
      <c r="H391" s="127"/>
      <c r="L391" s="127"/>
      <c r="M391" s="127"/>
      <c r="N391" s="182"/>
    </row>
    <row r="392" spans="3:14" x14ac:dyDescent="0.25">
      <c r="C392" s="125"/>
      <c r="D392" s="127"/>
      <c r="H392" s="127"/>
      <c r="L392" s="127"/>
      <c r="M392" s="127"/>
      <c r="N392" s="182"/>
    </row>
    <row r="393" spans="3:14" x14ac:dyDescent="0.25">
      <c r="C393" s="125"/>
      <c r="D393" s="127"/>
      <c r="H393" s="127"/>
      <c r="L393" s="127"/>
      <c r="M393" s="127"/>
      <c r="N393" s="182"/>
    </row>
    <row r="394" spans="3:14" x14ac:dyDescent="0.25">
      <c r="C394" s="125"/>
      <c r="D394" s="127"/>
      <c r="H394" s="127"/>
      <c r="L394" s="127"/>
      <c r="M394" s="127"/>
      <c r="N394" s="182"/>
    </row>
    <row r="395" spans="3:14" x14ac:dyDescent="0.25">
      <c r="C395" s="125"/>
      <c r="D395" s="127"/>
      <c r="H395" s="127"/>
      <c r="L395" s="127"/>
      <c r="M395" s="127"/>
      <c r="N395" s="182"/>
    </row>
    <row r="396" spans="3:14" x14ac:dyDescent="0.25">
      <c r="C396" s="125"/>
      <c r="D396" s="127"/>
      <c r="H396" s="127"/>
      <c r="L396" s="127"/>
      <c r="M396" s="127"/>
      <c r="N396" s="182"/>
    </row>
    <row r="397" spans="3:14" x14ac:dyDescent="0.25">
      <c r="C397" s="125"/>
      <c r="D397" s="127"/>
      <c r="H397" s="127"/>
      <c r="L397" s="127"/>
      <c r="M397" s="127"/>
      <c r="N397" s="182"/>
    </row>
    <row r="398" spans="3:14" x14ac:dyDescent="0.25">
      <c r="C398" s="125"/>
      <c r="D398" s="127"/>
      <c r="H398" s="127"/>
      <c r="L398" s="127"/>
      <c r="M398" s="127"/>
      <c r="N398" s="182"/>
    </row>
    <row r="399" spans="3:14" x14ac:dyDescent="0.25">
      <c r="C399" s="125"/>
      <c r="D399" s="127"/>
      <c r="H399" s="127"/>
      <c r="L399" s="127"/>
      <c r="M399" s="127"/>
      <c r="N399" s="182"/>
    </row>
    <row r="400" spans="3:14" x14ac:dyDescent="0.25">
      <c r="C400" s="125"/>
      <c r="D400" s="127"/>
      <c r="H400" s="127"/>
      <c r="L400" s="127"/>
      <c r="M400" s="127"/>
      <c r="N400" s="182"/>
    </row>
    <row r="401" spans="3:14" x14ac:dyDescent="0.25">
      <c r="C401" s="125"/>
      <c r="D401" s="127"/>
      <c r="H401" s="127"/>
      <c r="L401" s="127"/>
      <c r="M401" s="127"/>
      <c r="N401" s="182"/>
    </row>
    <row r="402" spans="3:14" x14ac:dyDescent="0.25">
      <c r="C402" s="125"/>
      <c r="D402" s="127"/>
      <c r="H402" s="127"/>
      <c r="L402" s="127"/>
      <c r="M402" s="127"/>
      <c r="N402" s="182"/>
    </row>
    <row r="403" spans="3:14" x14ac:dyDescent="0.25">
      <c r="C403" s="125"/>
      <c r="D403" s="127"/>
      <c r="H403" s="127"/>
      <c r="L403" s="127"/>
      <c r="M403" s="127"/>
      <c r="N403" s="182"/>
    </row>
    <row r="404" spans="3:14" x14ac:dyDescent="0.25">
      <c r="C404" s="125"/>
      <c r="D404" s="127"/>
      <c r="H404" s="127"/>
      <c r="L404" s="127"/>
      <c r="M404" s="127"/>
      <c r="N404" s="182"/>
    </row>
    <row r="405" spans="3:14" x14ac:dyDescent="0.25">
      <c r="C405" s="125"/>
      <c r="D405" s="127"/>
      <c r="H405" s="127"/>
      <c r="L405" s="127"/>
      <c r="M405" s="127"/>
      <c r="N405" s="182"/>
    </row>
    <row r="406" spans="3:14" x14ac:dyDescent="0.25">
      <c r="C406" s="125"/>
      <c r="D406" s="127"/>
      <c r="H406" s="127"/>
      <c r="L406" s="127"/>
      <c r="M406" s="127"/>
      <c r="N406" s="182"/>
    </row>
    <row r="407" spans="3:14" x14ac:dyDescent="0.25">
      <c r="C407" s="125"/>
      <c r="D407" s="127"/>
      <c r="H407" s="127"/>
      <c r="L407" s="127"/>
      <c r="M407" s="127"/>
      <c r="N407" s="182"/>
    </row>
    <row r="408" spans="3:14" x14ac:dyDescent="0.25">
      <c r="C408" s="125"/>
      <c r="D408" s="127"/>
      <c r="H408" s="127"/>
      <c r="L408" s="127"/>
      <c r="M408" s="127"/>
      <c r="N408" s="182"/>
    </row>
    <row r="409" spans="3:14" x14ac:dyDescent="0.25">
      <c r="C409" s="125"/>
      <c r="D409" s="127"/>
      <c r="H409" s="127"/>
      <c r="L409" s="127"/>
      <c r="M409" s="127"/>
      <c r="N409" s="182"/>
    </row>
    <row r="410" spans="3:14" x14ac:dyDescent="0.25">
      <c r="C410" s="125"/>
      <c r="D410" s="127"/>
      <c r="H410" s="127"/>
      <c r="L410" s="127"/>
      <c r="M410" s="127"/>
      <c r="N410" s="182"/>
    </row>
    <row r="411" spans="3:14" x14ac:dyDescent="0.25">
      <c r="C411" s="125"/>
      <c r="D411" s="127"/>
      <c r="H411" s="127"/>
      <c r="L411" s="127"/>
      <c r="M411" s="127"/>
      <c r="N411" s="182"/>
    </row>
    <row r="412" spans="3:14" x14ac:dyDescent="0.25">
      <c r="C412" s="125"/>
      <c r="D412" s="127"/>
      <c r="H412" s="127"/>
      <c r="L412" s="127"/>
      <c r="M412" s="127"/>
      <c r="N412" s="182"/>
    </row>
    <row r="413" spans="3:14" x14ac:dyDescent="0.25">
      <c r="C413" s="125"/>
      <c r="D413" s="127"/>
      <c r="H413" s="127"/>
      <c r="L413" s="127"/>
      <c r="M413" s="127"/>
      <c r="N413" s="182"/>
    </row>
    <row r="414" spans="3:14" x14ac:dyDescent="0.25">
      <c r="C414" s="125"/>
      <c r="D414" s="127"/>
      <c r="H414" s="127"/>
      <c r="L414" s="127"/>
      <c r="M414" s="127"/>
      <c r="N414" s="182"/>
    </row>
    <row r="415" spans="3:14" x14ac:dyDescent="0.25">
      <c r="C415" s="125"/>
      <c r="D415" s="127"/>
      <c r="H415" s="127"/>
      <c r="L415" s="127"/>
      <c r="M415" s="127"/>
      <c r="N415" s="182"/>
    </row>
    <row r="416" spans="3:14" x14ac:dyDescent="0.25">
      <c r="C416" s="125"/>
      <c r="D416" s="127"/>
      <c r="H416" s="127"/>
      <c r="L416" s="127"/>
      <c r="M416" s="127"/>
      <c r="N416" s="182"/>
    </row>
    <row r="417" spans="3:14" x14ac:dyDescent="0.25">
      <c r="C417" s="125"/>
      <c r="D417" s="127"/>
      <c r="H417" s="127"/>
      <c r="L417" s="127"/>
      <c r="M417" s="127"/>
      <c r="N417" s="182"/>
    </row>
    <row r="418" spans="3:14" x14ac:dyDescent="0.25">
      <c r="C418" s="125"/>
      <c r="D418" s="127"/>
      <c r="H418" s="127"/>
      <c r="L418" s="127"/>
      <c r="M418" s="127"/>
      <c r="N418" s="182"/>
    </row>
    <row r="419" spans="3:14" x14ac:dyDescent="0.25">
      <c r="C419" s="125"/>
      <c r="D419" s="127"/>
      <c r="H419" s="127"/>
      <c r="L419" s="127"/>
      <c r="M419" s="127"/>
      <c r="N419" s="182"/>
    </row>
    <row r="420" spans="3:14" x14ac:dyDescent="0.25">
      <c r="C420" s="125"/>
      <c r="D420" s="127"/>
      <c r="H420" s="127"/>
      <c r="L420" s="127"/>
      <c r="M420" s="127"/>
      <c r="N420" s="182"/>
    </row>
    <row r="421" spans="3:14" x14ac:dyDescent="0.25">
      <c r="C421" s="125"/>
      <c r="D421" s="127"/>
      <c r="H421" s="127"/>
      <c r="L421" s="127"/>
      <c r="M421" s="127"/>
      <c r="N421" s="182"/>
    </row>
    <row r="422" spans="3:14" x14ac:dyDescent="0.25">
      <c r="C422" s="125"/>
      <c r="D422" s="127"/>
      <c r="H422" s="127"/>
      <c r="L422" s="127"/>
      <c r="M422" s="127"/>
      <c r="N422" s="182"/>
    </row>
    <row r="423" spans="3:14" x14ac:dyDescent="0.25">
      <c r="C423" s="125"/>
      <c r="D423" s="127"/>
      <c r="H423" s="127"/>
      <c r="L423" s="127"/>
      <c r="M423" s="127"/>
      <c r="N423" s="182"/>
    </row>
    <row r="424" spans="3:14" x14ac:dyDescent="0.25">
      <c r="C424" s="125"/>
      <c r="D424" s="127"/>
      <c r="H424" s="127"/>
      <c r="L424" s="127"/>
      <c r="M424" s="127"/>
      <c r="N424" s="182"/>
    </row>
    <row r="425" spans="3:14" x14ac:dyDescent="0.25">
      <c r="C425" s="125"/>
      <c r="D425" s="127"/>
      <c r="H425" s="127"/>
      <c r="L425" s="127"/>
      <c r="M425" s="127"/>
      <c r="N425" s="182"/>
    </row>
    <row r="426" spans="3:14" x14ac:dyDescent="0.25">
      <c r="C426" s="125"/>
      <c r="D426" s="127"/>
      <c r="H426" s="127"/>
      <c r="L426" s="127"/>
      <c r="M426" s="127"/>
      <c r="N426" s="182"/>
    </row>
    <row r="427" spans="3:14" x14ac:dyDescent="0.25">
      <c r="C427" s="125"/>
      <c r="D427" s="127"/>
      <c r="H427" s="127"/>
      <c r="L427" s="127"/>
      <c r="M427" s="127"/>
      <c r="N427" s="182"/>
    </row>
    <row r="428" spans="3:14" x14ac:dyDescent="0.25">
      <c r="C428" s="125"/>
      <c r="D428" s="127"/>
      <c r="H428" s="127"/>
      <c r="L428" s="127"/>
      <c r="M428" s="127"/>
      <c r="N428" s="182"/>
    </row>
    <row r="429" spans="3:14" x14ac:dyDescent="0.25">
      <c r="C429" s="125"/>
      <c r="D429" s="127"/>
      <c r="H429" s="127"/>
      <c r="L429" s="127"/>
      <c r="M429" s="127"/>
      <c r="N429" s="182"/>
    </row>
    <row r="430" spans="3:14" x14ac:dyDescent="0.25">
      <c r="C430" s="125"/>
      <c r="D430" s="127"/>
      <c r="H430" s="127"/>
      <c r="L430" s="127"/>
      <c r="M430" s="127"/>
      <c r="N430" s="182"/>
    </row>
    <row r="431" spans="3:14" x14ac:dyDescent="0.25">
      <c r="C431" s="125"/>
      <c r="D431" s="127"/>
      <c r="H431" s="127"/>
      <c r="L431" s="127"/>
      <c r="M431" s="127"/>
      <c r="N431" s="182"/>
    </row>
    <row r="432" spans="3:14" x14ac:dyDescent="0.25">
      <c r="C432" s="125"/>
      <c r="D432" s="127"/>
      <c r="H432" s="127"/>
      <c r="L432" s="127"/>
      <c r="M432" s="127"/>
      <c r="N432" s="182"/>
    </row>
    <row r="433" spans="3:14" x14ac:dyDescent="0.25">
      <c r="C433" s="125"/>
      <c r="D433" s="127"/>
      <c r="H433" s="127"/>
      <c r="L433" s="127"/>
      <c r="M433" s="127"/>
      <c r="N433" s="182"/>
    </row>
    <row r="434" spans="3:14" x14ac:dyDescent="0.25">
      <c r="C434" s="125"/>
      <c r="D434" s="127"/>
      <c r="H434" s="127"/>
      <c r="L434" s="127"/>
      <c r="M434" s="127"/>
      <c r="N434" s="182"/>
    </row>
    <row r="435" spans="3:14" x14ac:dyDescent="0.25">
      <c r="C435" s="125"/>
      <c r="D435" s="127"/>
      <c r="H435" s="127"/>
      <c r="L435" s="127"/>
      <c r="M435" s="127"/>
      <c r="N435" s="182"/>
    </row>
    <row r="436" spans="3:14" x14ac:dyDescent="0.25">
      <c r="C436" s="125"/>
      <c r="D436" s="127"/>
      <c r="H436" s="127"/>
      <c r="L436" s="127"/>
      <c r="M436" s="127"/>
      <c r="N436" s="182"/>
    </row>
    <row r="437" spans="3:14" x14ac:dyDescent="0.25">
      <c r="C437" s="125"/>
      <c r="D437" s="127"/>
      <c r="H437" s="127"/>
      <c r="L437" s="127"/>
      <c r="M437" s="127"/>
      <c r="N437" s="182"/>
    </row>
    <row r="438" spans="3:14" x14ac:dyDescent="0.25">
      <c r="C438" s="125"/>
      <c r="D438" s="127"/>
      <c r="H438" s="127"/>
      <c r="L438" s="127"/>
      <c r="M438" s="127"/>
      <c r="N438" s="182"/>
    </row>
    <row r="439" spans="3:14" x14ac:dyDescent="0.25">
      <c r="C439" s="125"/>
      <c r="D439" s="127"/>
      <c r="H439" s="127"/>
      <c r="L439" s="127"/>
      <c r="M439" s="127"/>
      <c r="N439" s="182"/>
    </row>
    <row r="440" spans="3:14" x14ac:dyDescent="0.25">
      <c r="C440" s="125"/>
      <c r="D440" s="127"/>
      <c r="H440" s="127"/>
      <c r="L440" s="127"/>
      <c r="M440" s="127"/>
      <c r="N440" s="182"/>
    </row>
    <row r="441" spans="3:14" x14ac:dyDescent="0.25">
      <c r="C441" s="125"/>
      <c r="D441" s="127"/>
      <c r="H441" s="127"/>
      <c r="L441" s="127"/>
      <c r="M441" s="127"/>
      <c r="N441" s="182"/>
    </row>
    <row r="442" spans="3:14" x14ac:dyDescent="0.25">
      <c r="C442" s="125"/>
      <c r="D442" s="127"/>
      <c r="H442" s="127"/>
      <c r="L442" s="127"/>
      <c r="M442" s="127"/>
      <c r="N442" s="182"/>
    </row>
    <row r="443" spans="3:14" x14ac:dyDescent="0.25">
      <c r="C443" s="125"/>
      <c r="D443" s="127"/>
      <c r="H443" s="127"/>
      <c r="L443" s="127"/>
      <c r="M443" s="127"/>
      <c r="N443" s="182"/>
    </row>
    <row r="444" spans="3:14" x14ac:dyDescent="0.25">
      <c r="C444" s="125"/>
      <c r="D444" s="127"/>
      <c r="H444" s="127"/>
      <c r="L444" s="127"/>
      <c r="M444" s="127"/>
      <c r="N444" s="182"/>
    </row>
    <row r="445" spans="3:14" x14ac:dyDescent="0.25">
      <c r="C445" s="125"/>
      <c r="D445" s="127"/>
      <c r="H445" s="127"/>
      <c r="L445" s="127"/>
      <c r="M445" s="127"/>
      <c r="N445" s="182"/>
    </row>
    <row r="446" spans="3:14" x14ac:dyDescent="0.25">
      <c r="C446" s="125"/>
      <c r="D446" s="127"/>
      <c r="H446" s="127"/>
      <c r="L446" s="127"/>
      <c r="M446" s="127"/>
      <c r="N446" s="182"/>
    </row>
    <row r="447" spans="3:14" x14ac:dyDescent="0.25">
      <c r="C447" s="125"/>
      <c r="D447" s="127"/>
      <c r="H447" s="127"/>
      <c r="L447" s="127"/>
      <c r="M447" s="127"/>
      <c r="N447" s="182"/>
    </row>
    <row r="448" spans="3:14" x14ac:dyDescent="0.25">
      <c r="C448" s="125"/>
      <c r="D448" s="127"/>
      <c r="H448" s="127"/>
      <c r="L448" s="127"/>
      <c r="M448" s="127"/>
      <c r="N448" s="182"/>
    </row>
    <row r="449" spans="3:14" x14ac:dyDescent="0.25">
      <c r="C449" s="125"/>
      <c r="D449" s="127"/>
      <c r="H449" s="127"/>
      <c r="L449" s="127"/>
      <c r="M449" s="127"/>
      <c r="N449" s="182"/>
    </row>
    <row r="450" spans="3:14" x14ac:dyDescent="0.25">
      <c r="C450" s="125"/>
      <c r="D450" s="127"/>
      <c r="H450" s="127"/>
      <c r="L450" s="127"/>
      <c r="M450" s="127"/>
      <c r="N450" s="182"/>
    </row>
    <row r="451" spans="3:14" x14ac:dyDescent="0.25">
      <c r="C451" s="125"/>
      <c r="D451" s="127"/>
      <c r="H451" s="127"/>
      <c r="L451" s="127"/>
      <c r="M451" s="127"/>
      <c r="N451" s="182"/>
    </row>
    <row r="452" spans="3:14" x14ac:dyDescent="0.25">
      <c r="C452" s="125"/>
      <c r="D452" s="127"/>
      <c r="H452" s="127"/>
      <c r="L452" s="127"/>
      <c r="M452" s="127"/>
      <c r="N452" s="182"/>
    </row>
    <row r="453" spans="3:14" x14ac:dyDescent="0.25">
      <c r="C453" s="125"/>
      <c r="D453" s="127"/>
      <c r="H453" s="127"/>
      <c r="L453" s="127"/>
      <c r="M453" s="127"/>
      <c r="N453" s="182"/>
    </row>
    <row r="454" spans="3:14" x14ac:dyDescent="0.25">
      <c r="C454" s="125"/>
      <c r="D454" s="127"/>
      <c r="H454" s="127"/>
      <c r="L454" s="127"/>
      <c r="M454" s="127"/>
      <c r="N454" s="182"/>
    </row>
    <row r="455" spans="3:14" x14ac:dyDescent="0.25">
      <c r="C455" s="125"/>
      <c r="D455" s="127"/>
      <c r="H455" s="127"/>
      <c r="L455" s="127"/>
      <c r="M455" s="127"/>
      <c r="N455" s="182"/>
    </row>
    <row r="456" spans="3:14" x14ac:dyDescent="0.25">
      <c r="C456" s="125"/>
      <c r="D456" s="127"/>
      <c r="H456" s="127"/>
      <c r="L456" s="127"/>
      <c r="M456" s="127"/>
      <c r="N456" s="182"/>
    </row>
    <row r="457" spans="3:14" x14ac:dyDescent="0.25">
      <c r="C457" s="125"/>
      <c r="D457" s="127"/>
      <c r="H457" s="127"/>
      <c r="L457" s="127"/>
      <c r="M457" s="127"/>
      <c r="N457" s="182"/>
    </row>
    <row r="458" spans="3:14" x14ac:dyDescent="0.25">
      <c r="C458" s="125"/>
      <c r="D458" s="127"/>
      <c r="H458" s="127"/>
      <c r="L458" s="127"/>
      <c r="M458" s="127"/>
      <c r="N458" s="182"/>
    </row>
    <row r="459" spans="3:14" x14ac:dyDescent="0.25">
      <c r="C459" s="125"/>
      <c r="D459" s="127"/>
      <c r="H459" s="127"/>
      <c r="L459" s="127"/>
      <c r="M459" s="127"/>
      <c r="N459" s="182"/>
    </row>
    <row r="460" spans="3:14" x14ac:dyDescent="0.25">
      <c r="C460" s="125"/>
      <c r="D460" s="127"/>
      <c r="H460" s="127"/>
      <c r="L460" s="127"/>
      <c r="M460" s="127"/>
      <c r="N460" s="182"/>
    </row>
    <row r="461" spans="3:14" x14ac:dyDescent="0.25">
      <c r="C461" s="125"/>
      <c r="D461" s="127"/>
      <c r="H461" s="127"/>
      <c r="L461" s="127"/>
      <c r="M461" s="127"/>
      <c r="N461" s="182"/>
    </row>
    <row r="462" spans="3:14" x14ac:dyDescent="0.25">
      <c r="C462" s="125"/>
      <c r="D462" s="127"/>
      <c r="H462" s="127"/>
      <c r="L462" s="127"/>
      <c r="M462" s="127"/>
      <c r="N462" s="182"/>
    </row>
    <row r="463" spans="3:14" x14ac:dyDescent="0.25">
      <c r="C463" s="125"/>
      <c r="D463" s="127"/>
      <c r="H463" s="127"/>
      <c r="L463" s="127"/>
      <c r="M463" s="127"/>
      <c r="N463" s="182"/>
    </row>
    <row r="464" spans="3:14" x14ac:dyDescent="0.25">
      <c r="C464" s="125"/>
      <c r="D464" s="127"/>
      <c r="H464" s="127"/>
      <c r="L464" s="127"/>
      <c r="M464" s="127"/>
      <c r="N464" s="182"/>
    </row>
    <row r="465" spans="3:14" x14ac:dyDescent="0.25">
      <c r="C465" s="125"/>
      <c r="D465" s="127"/>
      <c r="H465" s="127"/>
      <c r="L465" s="127"/>
      <c r="M465" s="127"/>
      <c r="N465" s="182"/>
    </row>
    <row r="466" spans="3:14" x14ac:dyDescent="0.25">
      <c r="C466" s="125"/>
      <c r="D466" s="127"/>
      <c r="H466" s="127"/>
      <c r="L466" s="127"/>
      <c r="M466" s="127"/>
      <c r="N466" s="182"/>
    </row>
    <row r="467" spans="3:14" x14ac:dyDescent="0.25">
      <c r="C467" s="125"/>
      <c r="D467" s="127"/>
      <c r="H467" s="127"/>
      <c r="L467" s="127"/>
      <c r="M467" s="127"/>
      <c r="N467" s="182"/>
    </row>
    <row r="468" spans="3:14" x14ac:dyDescent="0.25">
      <c r="C468" s="125"/>
      <c r="D468" s="127"/>
      <c r="H468" s="127"/>
      <c r="L468" s="127"/>
      <c r="M468" s="127"/>
      <c r="N468" s="182"/>
    </row>
    <row r="469" spans="3:14" x14ac:dyDescent="0.25">
      <c r="C469" s="125"/>
      <c r="D469" s="127"/>
      <c r="H469" s="127"/>
      <c r="L469" s="127"/>
      <c r="M469" s="127"/>
      <c r="N469" s="182"/>
    </row>
    <row r="470" spans="3:14" x14ac:dyDescent="0.25">
      <c r="C470" s="125"/>
      <c r="D470" s="127"/>
      <c r="H470" s="127"/>
      <c r="L470" s="127"/>
      <c r="M470" s="127"/>
      <c r="N470" s="182"/>
    </row>
    <row r="471" spans="3:14" x14ac:dyDescent="0.25">
      <c r="C471" s="125"/>
      <c r="D471" s="127"/>
      <c r="H471" s="127"/>
      <c r="L471" s="127"/>
      <c r="M471" s="127"/>
      <c r="N471" s="182"/>
    </row>
    <row r="472" spans="3:14" x14ac:dyDescent="0.25">
      <c r="C472" s="125"/>
      <c r="D472" s="127"/>
      <c r="H472" s="127"/>
      <c r="L472" s="127"/>
      <c r="M472" s="127"/>
      <c r="N472" s="182"/>
    </row>
    <row r="473" spans="3:14" x14ac:dyDescent="0.25">
      <c r="C473" s="125"/>
      <c r="D473" s="127"/>
      <c r="H473" s="127"/>
      <c r="L473" s="127"/>
      <c r="M473" s="127"/>
      <c r="N473" s="182"/>
    </row>
    <row r="474" spans="3:14" x14ac:dyDescent="0.25">
      <c r="C474" s="125"/>
      <c r="D474" s="127"/>
      <c r="H474" s="127"/>
      <c r="L474" s="127"/>
      <c r="M474" s="127"/>
      <c r="N474" s="182"/>
    </row>
    <row r="475" spans="3:14" x14ac:dyDescent="0.25">
      <c r="C475" s="125"/>
      <c r="D475" s="127"/>
      <c r="H475" s="127"/>
      <c r="L475" s="127"/>
      <c r="M475" s="127"/>
      <c r="N475" s="182"/>
    </row>
    <row r="476" spans="3:14" x14ac:dyDescent="0.25">
      <c r="C476" s="125"/>
      <c r="D476" s="127"/>
      <c r="H476" s="127"/>
      <c r="L476" s="127"/>
      <c r="M476" s="127"/>
      <c r="N476" s="182"/>
    </row>
    <row r="477" spans="3:14" x14ac:dyDescent="0.25">
      <c r="C477" s="125"/>
      <c r="D477" s="127"/>
      <c r="H477" s="127"/>
      <c r="L477" s="127"/>
      <c r="M477" s="127"/>
      <c r="N477" s="182"/>
    </row>
    <row r="478" spans="3:14" x14ac:dyDescent="0.25">
      <c r="C478" s="125"/>
      <c r="D478" s="127"/>
      <c r="H478" s="127"/>
      <c r="L478" s="127"/>
      <c r="M478" s="127"/>
      <c r="N478" s="182"/>
    </row>
    <row r="479" spans="3:14" x14ac:dyDescent="0.25">
      <c r="C479" s="125"/>
      <c r="D479" s="127"/>
      <c r="H479" s="127"/>
      <c r="L479" s="127"/>
      <c r="M479" s="127"/>
      <c r="N479" s="182"/>
    </row>
    <row r="480" spans="3:14" x14ac:dyDescent="0.25">
      <c r="C480" s="125"/>
      <c r="D480" s="127"/>
      <c r="H480" s="127"/>
      <c r="L480" s="127"/>
      <c r="M480" s="127"/>
      <c r="N480" s="182"/>
    </row>
    <row r="481" spans="3:14" x14ac:dyDescent="0.25">
      <c r="C481" s="125"/>
      <c r="D481" s="127"/>
      <c r="H481" s="127"/>
      <c r="L481" s="127"/>
      <c r="M481" s="127"/>
      <c r="N481" s="182"/>
    </row>
    <row r="482" spans="3:14" x14ac:dyDescent="0.25">
      <c r="C482" s="125"/>
      <c r="D482" s="127"/>
      <c r="H482" s="127"/>
      <c r="L482" s="127"/>
      <c r="M482" s="127"/>
      <c r="N482" s="182"/>
    </row>
    <row r="483" spans="3:14" x14ac:dyDescent="0.25">
      <c r="C483" s="125"/>
      <c r="D483" s="127"/>
      <c r="H483" s="127"/>
      <c r="L483" s="127"/>
      <c r="M483" s="127"/>
      <c r="N483" s="182"/>
    </row>
    <row r="484" spans="3:14" x14ac:dyDescent="0.25">
      <c r="C484" s="125"/>
      <c r="D484" s="127"/>
      <c r="H484" s="127"/>
      <c r="L484" s="127"/>
      <c r="M484" s="127"/>
      <c r="N484" s="182"/>
    </row>
    <row r="485" spans="3:14" x14ac:dyDescent="0.25">
      <c r="C485" s="125"/>
      <c r="D485" s="127"/>
      <c r="H485" s="127"/>
      <c r="L485" s="127"/>
      <c r="M485" s="127"/>
      <c r="N485" s="182"/>
    </row>
    <row r="486" spans="3:14" x14ac:dyDescent="0.25">
      <c r="C486" s="125"/>
      <c r="D486" s="127"/>
      <c r="H486" s="127"/>
      <c r="L486" s="127"/>
      <c r="M486" s="127"/>
      <c r="N486" s="182"/>
    </row>
    <row r="487" spans="3:14" x14ac:dyDescent="0.25">
      <c r="C487" s="125"/>
      <c r="D487" s="127"/>
      <c r="H487" s="127"/>
      <c r="L487" s="127"/>
      <c r="M487" s="127"/>
      <c r="N487" s="182"/>
    </row>
    <row r="488" spans="3:14" x14ac:dyDescent="0.25">
      <c r="C488" s="125"/>
      <c r="D488" s="127"/>
      <c r="H488" s="127"/>
      <c r="L488" s="127"/>
      <c r="M488" s="127"/>
      <c r="N488" s="182"/>
    </row>
    <row r="489" spans="3:14" x14ac:dyDescent="0.25">
      <c r="C489" s="125"/>
      <c r="D489" s="127"/>
      <c r="H489" s="127"/>
      <c r="L489" s="127"/>
      <c r="M489" s="127"/>
      <c r="N489" s="182"/>
    </row>
    <row r="490" spans="3:14" x14ac:dyDescent="0.25">
      <c r="C490" s="125"/>
      <c r="D490" s="127"/>
      <c r="H490" s="127"/>
      <c r="L490" s="127"/>
      <c r="M490" s="127"/>
      <c r="N490" s="182"/>
    </row>
    <row r="491" spans="3:14" x14ac:dyDescent="0.25">
      <c r="C491" s="125"/>
      <c r="D491" s="127"/>
      <c r="H491" s="127"/>
      <c r="L491" s="127"/>
      <c r="M491" s="127"/>
      <c r="N491" s="182"/>
    </row>
    <row r="492" spans="3:14" x14ac:dyDescent="0.25">
      <c r="C492" s="125"/>
      <c r="D492" s="127"/>
      <c r="H492" s="127"/>
      <c r="L492" s="127"/>
      <c r="M492" s="127"/>
      <c r="N492" s="182"/>
    </row>
    <row r="493" spans="3:14" x14ac:dyDescent="0.25">
      <c r="C493" s="125"/>
      <c r="D493" s="127"/>
      <c r="H493" s="127"/>
      <c r="L493" s="127"/>
      <c r="M493" s="127"/>
      <c r="N493" s="182"/>
    </row>
    <row r="494" spans="3:14" x14ac:dyDescent="0.25">
      <c r="C494" s="125"/>
      <c r="D494" s="127"/>
      <c r="H494" s="127"/>
      <c r="L494" s="127"/>
      <c r="M494" s="127"/>
      <c r="N494" s="182"/>
    </row>
    <row r="495" spans="3:14" x14ac:dyDescent="0.25">
      <c r="C495" s="125"/>
      <c r="D495" s="127"/>
      <c r="H495" s="127"/>
      <c r="L495" s="127"/>
      <c r="M495" s="127"/>
      <c r="N495" s="182"/>
    </row>
    <row r="496" spans="3:14" x14ac:dyDescent="0.25">
      <c r="C496" s="125"/>
      <c r="D496" s="127"/>
      <c r="H496" s="127"/>
      <c r="L496" s="127"/>
      <c r="M496" s="127"/>
      <c r="N496" s="182"/>
    </row>
    <row r="497" spans="3:14" x14ac:dyDescent="0.25">
      <c r="C497" s="125"/>
      <c r="D497" s="127"/>
      <c r="H497" s="127"/>
      <c r="L497" s="127"/>
      <c r="M497" s="127"/>
      <c r="N497" s="182"/>
    </row>
    <row r="498" spans="3:14" x14ac:dyDescent="0.25">
      <c r="C498" s="125"/>
      <c r="D498" s="127"/>
      <c r="H498" s="127"/>
      <c r="L498" s="127"/>
      <c r="M498" s="127"/>
      <c r="N498" s="182"/>
    </row>
    <row r="499" spans="3:14" x14ac:dyDescent="0.25">
      <c r="C499" s="125"/>
      <c r="D499" s="127"/>
      <c r="H499" s="127"/>
      <c r="L499" s="127"/>
      <c r="M499" s="127"/>
      <c r="N499" s="182"/>
    </row>
    <row r="500" spans="3:14" x14ac:dyDescent="0.25">
      <c r="C500" s="125"/>
      <c r="D500" s="127"/>
      <c r="H500" s="127"/>
      <c r="L500" s="127"/>
      <c r="M500" s="127"/>
      <c r="N500" s="182"/>
    </row>
    <row r="501" spans="3:14" x14ac:dyDescent="0.25">
      <c r="C501" s="125"/>
      <c r="D501" s="127"/>
      <c r="H501" s="127"/>
      <c r="L501" s="127"/>
      <c r="M501" s="127"/>
      <c r="N501" s="182"/>
    </row>
    <row r="502" spans="3:14" x14ac:dyDescent="0.25">
      <c r="C502" s="125"/>
      <c r="D502" s="127"/>
      <c r="H502" s="127"/>
      <c r="L502" s="127"/>
      <c r="M502" s="127"/>
      <c r="N502" s="182"/>
    </row>
    <row r="503" spans="3:14" x14ac:dyDescent="0.25">
      <c r="C503" s="125"/>
      <c r="D503" s="127"/>
      <c r="H503" s="127"/>
      <c r="L503" s="127"/>
      <c r="M503" s="127"/>
      <c r="N503" s="182"/>
    </row>
    <row r="504" spans="3:14" x14ac:dyDescent="0.25">
      <c r="C504" s="125"/>
      <c r="D504" s="127"/>
      <c r="H504" s="127"/>
      <c r="L504" s="127"/>
      <c r="M504" s="127"/>
      <c r="N504" s="182"/>
    </row>
    <row r="505" spans="3:14" x14ac:dyDescent="0.25">
      <c r="C505" s="125"/>
      <c r="D505" s="127"/>
      <c r="H505" s="127"/>
      <c r="L505" s="127"/>
      <c r="M505" s="127"/>
      <c r="N505" s="182"/>
    </row>
    <row r="506" spans="3:14" x14ac:dyDescent="0.25">
      <c r="C506" s="125"/>
      <c r="D506" s="127"/>
      <c r="H506" s="127"/>
      <c r="L506" s="127"/>
      <c r="M506" s="127"/>
      <c r="N506" s="182"/>
    </row>
    <row r="507" spans="3:14" x14ac:dyDescent="0.25">
      <c r="C507" s="125"/>
      <c r="D507" s="127"/>
      <c r="H507" s="127"/>
      <c r="L507" s="127"/>
      <c r="M507" s="127"/>
      <c r="N507" s="182"/>
    </row>
    <row r="508" spans="3:14" x14ac:dyDescent="0.25">
      <c r="C508" s="125"/>
      <c r="D508" s="127"/>
      <c r="H508" s="127"/>
      <c r="L508" s="127"/>
      <c r="M508" s="127"/>
      <c r="N508" s="182"/>
    </row>
    <row r="509" spans="3:14" x14ac:dyDescent="0.25">
      <c r="C509" s="125"/>
      <c r="D509" s="127"/>
      <c r="H509" s="127"/>
      <c r="L509" s="127"/>
      <c r="M509" s="127"/>
      <c r="N509" s="182"/>
    </row>
    <row r="510" spans="3:14" x14ac:dyDescent="0.25">
      <c r="C510" s="125"/>
      <c r="D510" s="127"/>
      <c r="H510" s="127"/>
      <c r="L510" s="127"/>
      <c r="M510" s="127"/>
      <c r="N510" s="182"/>
    </row>
    <row r="511" spans="3:14" x14ac:dyDescent="0.25">
      <c r="C511" s="125"/>
      <c r="D511" s="127"/>
      <c r="H511" s="127"/>
      <c r="L511" s="127"/>
      <c r="M511" s="127"/>
      <c r="N511" s="182"/>
    </row>
    <row r="512" spans="3:14" x14ac:dyDescent="0.25">
      <c r="C512" s="125"/>
      <c r="D512" s="127"/>
      <c r="H512" s="127"/>
      <c r="L512" s="127"/>
      <c r="M512" s="127"/>
      <c r="N512" s="182"/>
    </row>
    <row r="513" spans="3:14" x14ac:dyDescent="0.25">
      <c r="C513" s="125"/>
      <c r="D513" s="127"/>
      <c r="H513" s="127"/>
      <c r="L513" s="127"/>
      <c r="M513" s="127"/>
      <c r="N513" s="182"/>
    </row>
    <row r="514" spans="3:14" x14ac:dyDescent="0.25">
      <c r="C514" s="125"/>
      <c r="D514" s="127"/>
      <c r="H514" s="127"/>
      <c r="L514" s="127"/>
      <c r="M514" s="127"/>
      <c r="N514" s="182"/>
    </row>
    <row r="515" spans="3:14" x14ac:dyDescent="0.25">
      <c r="C515" s="125"/>
      <c r="D515" s="127"/>
      <c r="H515" s="127"/>
      <c r="L515" s="127"/>
      <c r="M515" s="127"/>
      <c r="N515" s="182"/>
    </row>
    <row r="516" spans="3:14" x14ac:dyDescent="0.25">
      <c r="C516" s="125"/>
      <c r="D516" s="127"/>
      <c r="H516" s="127"/>
      <c r="L516" s="127"/>
      <c r="M516" s="127"/>
      <c r="N516" s="182"/>
    </row>
    <row r="517" spans="3:14" x14ac:dyDescent="0.25">
      <c r="C517" s="125"/>
      <c r="D517" s="127"/>
      <c r="H517" s="127"/>
      <c r="L517" s="127"/>
      <c r="M517" s="127"/>
      <c r="N517" s="182"/>
    </row>
    <row r="518" spans="3:14" x14ac:dyDescent="0.25">
      <c r="C518" s="125"/>
      <c r="D518" s="127"/>
      <c r="H518" s="127"/>
      <c r="L518" s="127"/>
      <c r="M518" s="127"/>
      <c r="N518" s="182"/>
    </row>
    <row r="519" spans="3:14" x14ac:dyDescent="0.25">
      <c r="C519" s="125"/>
      <c r="D519" s="127"/>
      <c r="H519" s="127"/>
      <c r="L519" s="127"/>
      <c r="M519" s="127"/>
      <c r="N519" s="182"/>
    </row>
    <row r="520" spans="3:14" x14ac:dyDescent="0.25">
      <c r="C520" s="125"/>
      <c r="D520" s="127"/>
      <c r="H520" s="127"/>
      <c r="L520" s="127"/>
      <c r="M520" s="127"/>
      <c r="N520" s="182"/>
    </row>
    <row r="521" spans="3:14" x14ac:dyDescent="0.25">
      <c r="C521" s="125"/>
      <c r="D521" s="127"/>
      <c r="H521" s="127"/>
      <c r="L521" s="127"/>
      <c r="M521" s="127"/>
      <c r="N521" s="182"/>
    </row>
    <row r="522" spans="3:14" x14ac:dyDescent="0.25">
      <c r="C522" s="125"/>
      <c r="D522" s="127"/>
      <c r="H522" s="127"/>
      <c r="L522" s="127"/>
      <c r="M522" s="127"/>
      <c r="N522" s="182"/>
    </row>
  </sheetData>
  <mergeCells count="1">
    <mergeCell ref="C1:N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F775-5136-4D8B-8B8D-674D99E7502A}">
  <dimension ref="A1:AV24"/>
  <sheetViews>
    <sheetView tabSelected="1" workbookViewId="0">
      <selection activeCell="F29" sqref="F29"/>
    </sheetView>
  </sheetViews>
  <sheetFormatPr defaultRowHeight="15" x14ac:dyDescent="0.25"/>
  <cols>
    <col min="1" max="1" width="21.42578125" style="4" customWidth="1"/>
    <col min="2" max="2" width="12.28515625" style="4" customWidth="1"/>
    <col min="3" max="3" width="10.7109375" style="69" bestFit="1" customWidth="1"/>
    <col min="4" max="5" width="10.5703125" style="69" bestFit="1" customWidth="1"/>
    <col min="6" max="6" width="10.140625" style="69" bestFit="1" customWidth="1"/>
    <col min="7" max="7" width="10.42578125" style="69" customWidth="1"/>
    <col min="8" max="8" width="10" style="69" bestFit="1" customWidth="1"/>
    <col min="9" max="14" width="10.5703125" style="69" customWidth="1"/>
    <col min="15" max="17" width="9.140625" style="69"/>
    <col min="18" max="18" width="10.140625" style="69" bestFit="1" customWidth="1"/>
    <col min="19" max="19" width="9.140625" style="69"/>
    <col min="20" max="20" width="9.5703125" style="69" customWidth="1"/>
    <col min="21" max="21" width="17.28515625" style="51" bestFit="1" customWidth="1"/>
    <col min="22" max="22" width="16.7109375" style="51" bestFit="1" customWidth="1"/>
    <col min="23" max="27" width="11.140625" style="51" customWidth="1"/>
    <col min="28" max="28" width="13.85546875" style="51" customWidth="1"/>
    <col min="29" max="31" width="9.5703125" style="72" customWidth="1"/>
    <col min="32" max="34" width="9.140625" style="72"/>
    <col min="35" max="36" width="13.85546875" style="21" customWidth="1"/>
    <col min="37" max="37" width="15.140625" style="4" bestFit="1" customWidth="1"/>
    <col min="38" max="38" width="19.42578125" style="4" bestFit="1" customWidth="1"/>
    <col min="39" max="39" width="15.42578125" style="4" bestFit="1" customWidth="1"/>
    <col min="40" max="40" width="12.42578125" style="4" customWidth="1"/>
    <col min="41" max="41" width="34.42578125" style="4" bestFit="1" customWidth="1"/>
    <col min="42" max="42" width="14.28515625" style="4" bestFit="1" customWidth="1"/>
    <col min="43" max="43" width="18.5703125" style="4" bestFit="1" customWidth="1"/>
    <col min="44" max="44" width="15.42578125" style="4" bestFit="1" customWidth="1"/>
    <col min="45" max="45" width="15.85546875" style="4" bestFit="1" customWidth="1"/>
    <col min="46" max="46" width="33.42578125" style="4" bestFit="1" customWidth="1"/>
    <col min="47" max="47" width="17.85546875" style="4" customWidth="1"/>
    <col min="48" max="48" width="10.28515625" bestFit="1" customWidth="1"/>
  </cols>
  <sheetData>
    <row r="1" spans="1:48" s="69" customFormat="1" ht="15.75" thickBot="1" x14ac:dyDescent="0.3">
      <c r="A1" s="7" t="s">
        <v>4</v>
      </c>
      <c r="B1" s="3"/>
      <c r="C1" s="260" t="s">
        <v>0</v>
      </c>
      <c r="D1" s="261"/>
      <c r="E1" s="261"/>
      <c r="F1" s="261"/>
      <c r="G1" s="261"/>
      <c r="H1" s="262"/>
      <c r="I1" s="260" t="s">
        <v>2</v>
      </c>
      <c r="J1" s="261"/>
      <c r="K1" s="261"/>
      <c r="L1" s="261"/>
      <c r="M1" s="261"/>
      <c r="N1" s="262"/>
      <c r="O1" s="260" t="s">
        <v>3</v>
      </c>
      <c r="P1" s="261"/>
      <c r="Q1" s="261"/>
      <c r="R1" s="261"/>
      <c r="S1" s="261"/>
      <c r="T1" s="262"/>
      <c r="U1" s="281" t="s">
        <v>13</v>
      </c>
      <c r="V1" s="282"/>
      <c r="W1" s="278" t="s">
        <v>23</v>
      </c>
      <c r="X1" s="279"/>
      <c r="Y1" s="279"/>
      <c r="Z1" s="279"/>
      <c r="AA1" s="279"/>
      <c r="AB1" s="280"/>
      <c r="AC1" s="283" t="s">
        <v>14</v>
      </c>
      <c r="AD1" s="283"/>
      <c r="AE1" s="283"/>
      <c r="AF1" s="283" t="s">
        <v>15</v>
      </c>
      <c r="AG1" s="283"/>
      <c r="AH1" s="283"/>
      <c r="AI1" s="48" t="s">
        <v>18</v>
      </c>
      <c r="AJ1" s="59" t="s">
        <v>33</v>
      </c>
      <c r="AK1" s="272" t="s">
        <v>16</v>
      </c>
      <c r="AL1" s="273"/>
      <c r="AM1" s="273"/>
      <c r="AN1" s="273"/>
      <c r="AO1" s="274"/>
      <c r="AP1" s="275" t="s">
        <v>17</v>
      </c>
      <c r="AQ1" s="276"/>
      <c r="AR1" s="276"/>
      <c r="AS1" s="276"/>
      <c r="AT1" s="277"/>
      <c r="AU1" s="4"/>
    </row>
    <row r="2" spans="1:48" s="69" customFormat="1" ht="15.75" thickBot="1" x14ac:dyDescent="0.3">
      <c r="A2" s="15"/>
      <c r="B2" s="233" t="s">
        <v>1</v>
      </c>
      <c r="C2" s="183" t="s">
        <v>107</v>
      </c>
      <c r="D2" s="184" t="s">
        <v>108</v>
      </c>
      <c r="E2" s="184" t="s">
        <v>109</v>
      </c>
      <c r="F2" s="183" t="s">
        <v>110</v>
      </c>
      <c r="G2" s="184" t="s">
        <v>111</v>
      </c>
      <c r="H2" s="185" t="s">
        <v>112</v>
      </c>
      <c r="I2" s="75" t="s">
        <v>64</v>
      </c>
      <c r="J2" s="75" t="s">
        <v>87</v>
      </c>
      <c r="K2" s="75" t="s">
        <v>88</v>
      </c>
      <c r="L2" s="75" t="s">
        <v>65</v>
      </c>
      <c r="M2" s="75" t="s">
        <v>66</v>
      </c>
      <c r="N2" s="76" t="s">
        <v>67</v>
      </c>
      <c r="O2" s="183" t="s">
        <v>68</v>
      </c>
      <c r="P2" s="184" t="s">
        <v>69</v>
      </c>
      <c r="Q2" s="184" t="s">
        <v>70</v>
      </c>
      <c r="R2" s="184" t="s">
        <v>71</v>
      </c>
      <c r="S2" s="184" t="s">
        <v>72</v>
      </c>
      <c r="T2" s="185" t="s">
        <v>73</v>
      </c>
      <c r="U2" s="53" t="s">
        <v>113</v>
      </c>
      <c r="V2" s="53" t="s">
        <v>114</v>
      </c>
      <c r="W2" s="52" t="s">
        <v>74</v>
      </c>
      <c r="X2" s="53" t="s">
        <v>75</v>
      </c>
      <c r="Y2" s="53" t="s">
        <v>76</v>
      </c>
      <c r="Z2" s="52" t="s">
        <v>77</v>
      </c>
      <c r="AA2" s="53" t="s">
        <v>78</v>
      </c>
      <c r="AB2" s="54" t="s">
        <v>79</v>
      </c>
      <c r="AC2" s="147" t="s">
        <v>80</v>
      </c>
      <c r="AD2" s="147" t="s">
        <v>81</v>
      </c>
      <c r="AE2" s="147" t="s">
        <v>82</v>
      </c>
      <c r="AF2" s="186" t="s">
        <v>83</v>
      </c>
      <c r="AG2" s="147" t="s">
        <v>84</v>
      </c>
      <c r="AH2" s="187" t="s">
        <v>85</v>
      </c>
      <c r="AI2" s="21" t="s">
        <v>18</v>
      </c>
      <c r="AJ2" s="21" t="s">
        <v>86</v>
      </c>
      <c r="AK2" s="59" t="s">
        <v>120</v>
      </c>
      <c r="AL2" s="60" t="s">
        <v>121</v>
      </c>
      <c r="AM2" s="60" t="s">
        <v>118</v>
      </c>
      <c r="AN2" s="60" t="s">
        <v>117</v>
      </c>
      <c r="AO2" s="61" t="s">
        <v>122</v>
      </c>
      <c r="AP2" s="59" t="s">
        <v>123</v>
      </c>
      <c r="AQ2" s="60" t="s">
        <v>124</v>
      </c>
      <c r="AR2" s="60" t="s">
        <v>116</v>
      </c>
      <c r="AS2" s="60" t="s">
        <v>115</v>
      </c>
      <c r="AT2" s="61" t="s">
        <v>125</v>
      </c>
      <c r="AU2" s="21" t="s">
        <v>119</v>
      </c>
      <c r="AV2" s="69" t="s">
        <v>152</v>
      </c>
    </row>
    <row r="3" spans="1:48" s="85" customFormat="1" x14ac:dyDescent="0.25">
      <c r="A3" s="9" t="s">
        <v>5</v>
      </c>
      <c r="B3" s="5">
        <v>2</v>
      </c>
      <c r="C3" s="77">
        <f>Update!B3</f>
        <v>6.51</v>
      </c>
      <c r="D3" s="78">
        <f>Update!C3*Update!$B$29</f>
        <v>0</v>
      </c>
      <c r="E3" s="78">
        <f>Update!D3</f>
        <v>5.15</v>
      </c>
      <c r="F3" s="77">
        <f>Update!E3</f>
        <v>6.51</v>
      </c>
      <c r="G3" s="78">
        <v>2.02</v>
      </c>
      <c r="H3" s="86">
        <f>Update!G3</f>
        <v>5.15</v>
      </c>
      <c r="I3" s="88">
        <v>6540000</v>
      </c>
      <c r="J3" s="88">
        <v>6540000</v>
      </c>
      <c r="K3" s="88">
        <v>6540000</v>
      </c>
      <c r="L3" s="88">
        <v>11560000</v>
      </c>
      <c r="M3" s="88">
        <v>12040000</v>
      </c>
      <c r="N3" s="88">
        <v>44900000</v>
      </c>
      <c r="O3" s="252">
        <v>10000000</v>
      </c>
      <c r="P3" s="88">
        <v>10000000</v>
      </c>
      <c r="Q3" s="88">
        <v>10000000</v>
      </c>
      <c r="R3" s="90">
        <f>L4</f>
        <v>5264000</v>
      </c>
      <c r="S3" s="90">
        <f>M4</f>
        <v>11270000</v>
      </c>
      <c r="T3" s="90">
        <f>N4</f>
        <v>44080000</v>
      </c>
      <c r="U3" s="6">
        <f>7.149*1.03493593561155+1.229/1.302</f>
        <v>8.3426894153613169</v>
      </c>
      <c r="V3" s="6">
        <f>6.397*1.03493593561155+1.229/1.302</f>
        <v>7.5644175917814325</v>
      </c>
      <c r="W3" s="6">
        <v>0</v>
      </c>
      <c r="X3" s="6">
        <f>-1.2*2.813/3.945</f>
        <v>-0.85566539923954377</v>
      </c>
      <c r="Y3" s="6">
        <v>0</v>
      </c>
      <c r="Z3" s="6">
        <v>0</v>
      </c>
      <c r="AA3" s="6">
        <f>X3</f>
        <v>-0.85566539923954377</v>
      </c>
      <c r="AB3" s="6">
        <v>0</v>
      </c>
      <c r="AC3" s="188">
        <v>142.19999999999999</v>
      </c>
      <c r="AD3" s="188">
        <v>37.4</v>
      </c>
      <c r="AE3" s="188">
        <v>104.8</v>
      </c>
      <c r="AF3" s="189">
        <v>138.49</v>
      </c>
      <c r="AG3" s="188">
        <v>35.75</v>
      </c>
      <c r="AH3" s="190">
        <v>102.74</v>
      </c>
      <c r="AI3" s="22" t="s">
        <v>19</v>
      </c>
      <c r="AJ3" s="22" t="s">
        <v>34</v>
      </c>
      <c r="AK3" s="5">
        <v>2.8130000000000002</v>
      </c>
      <c r="AL3" s="5">
        <f>Update!U3</f>
        <v>-7.1599999999999997E-2</v>
      </c>
      <c r="AM3" s="5">
        <v>0</v>
      </c>
      <c r="AN3" s="5">
        <f>Update!W3</f>
        <v>0</v>
      </c>
      <c r="AO3" s="5">
        <f>Update!Y3</f>
        <v>0.38300000000000001</v>
      </c>
      <c r="AP3" s="5">
        <v>2.8130000000000002</v>
      </c>
      <c r="AQ3" s="5">
        <f>Update!V3</f>
        <v>-7.1599999999999997E-2</v>
      </c>
      <c r="AR3" s="5">
        <v>0</v>
      </c>
      <c r="AS3" s="5">
        <f>Update!X3</f>
        <v>0</v>
      </c>
      <c r="AT3" s="5">
        <f>Update!Z3</f>
        <v>0.38300000000000001</v>
      </c>
      <c r="AU3" s="5">
        <f>Update!AA3</f>
        <v>25</v>
      </c>
      <c r="AV3" s="85" t="s">
        <v>19</v>
      </c>
    </row>
    <row r="4" spans="1:48" s="85" customFormat="1" x14ac:dyDescent="0.25">
      <c r="A4" s="9"/>
      <c r="B4" s="5">
        <v>2</v>
      </c>
      <c r="C4" s="77">
        <f>Update!B4</f>
        <v>6.51</v>
      </c>
      <c r="D4" s="78">
        <v>2.02</v>
      </c>
      <c r="E4" s="78">
        <f>Update!D4</f>
        <v>5.15</v>
      </c>
      <c r="F4" s="77">
        <f>Update!E4</f>
        <v>6.51</v>
      </c>
      <c r="G4" s="78">
        <v>4.05</v>
      </c>
      <c r="H4" s="86">
        <f>Update!G4</f>
        <v>5.15</v>
      </c>
      <c r="I4" s="88">
        <v>6540000</v>
      </c>
      <c r="J4" s="88">
        <v>6540000</v>
      </c>
      <c r="K4" s="88">
        <v>6540000</v>
      </c>
      <c r="L4" s="88">
        <v>5264000</v>
      </c>
      <c r="M4" s="88">
        <v>11270000</v>
      </c>
      <c r="N4" s="88">
        <v>44080000</v>
      </c>
      <c r="O4" s="252">
        <v>10000000</v>
      </c>
      <c r="P4" s="88">
        <v>10000000</v>
      </c>
      <c r="Q4" s="88">
        <v>10000000</v>
      </c>
      <c r="R4" s="90">
        <f t="shared" ref="R4:R6" si="0">L5</f>
        <v>5264000</v>
      </c>
      <c r="S4" s="90">
        <f t="shared" ref="S4:S6" si="1">M5</f>
        <v>10090000</v>
      </c>
      <c r="T4" s="90">
        <f t="shared" ref="T4:T6" si="2">N5</f>
        <v>43200000</v>
      </c>
      <c r="U4" s="6">
        <f>V3</f>
        <v>7.5644175917814325</v>
      </c>
      <c r="V4" s="6">
        <f>6.143*1.03493593561155+1.229/1.302</f>
        <v>7.3015438641360983</v>
      </c>
      <c r="W4" s="6">
        <v>0</v>
      </c>
      <c r="X4" s="6">
        <f t="shared" ref="X4:X5" si="3">-1.2*2.813/3.945</f>
        <v>-0.85566539923954377</v>
      </c>
      <c r="Y4" s="6">
        <v>0</v>
      </c>
      <c r="Z4" s="6">
        <v>0</v>
      </c>
      <c r="AA4" s="6">
        <f t="shared" ref="AA4:AA5" si="4">X4</f>
        <v>-0.85566539923954377</v>
      </c>
      <c r="AB4" s="6">
        <v>0</v>
      </c>
      <c r="AC4" s="191">
        <v>139.47999999999999</v>
      </c>
      <c r="AD4" s="191">
        <v>35.75</v>
      </c>
      <c r="AE4" s="191">
        <v>102.74</v>
      </c>
      <c r="AF4" s="192">
        <v>134.80000000000001</v>
      </c>
      <c r="AG4" s="191">
        <v>34.1</v>
      </c>
      <c r="AH4" s="193">
        <v>100.7</v>
      </c>
      <c r="AI4" s="22" t="s">
        <v>19</v>
      </c>
      <c r="AJ4" s="22" t="s">
        <v>34</v>
      </c>
      <c r="AK4" s="5">
        <v>2.8130000000000002</v>
      </c>
      <c r="AL4" s="5">
        <f>Update!U4</f>
        <v>-7.1599999999999997E-2</v>
      </c>
      <c r="AM4" s="5">
        <v>0</v>
      </c>
      <c r="AN4" s="5">
        <f>Update!W4</f>
        <v>0</v>
      </c>
      <c r="AO4" s="5">
        <f>Update!Y4</f>
        <v>0.38300000000000001</v>
      </c>
      <c r="AP4" s="5">
        <v>2.8130000000000002</v>
      </c>
      <c r="AQ4" s="5">
        <f>Update!V4</f>
        <v>-7.1599999999999997E-2</v>
      </c>
      <c r="AR4" s="5">
        <v>0</v>
      </c>
      <c r="AS4" s="5">
        <f>Update!X4</f>
        <v>0</v>
      </c>
      <c r="AT4" s="5">
        <f>Update!Z4</f>
        <v>0.38300000000000001</v>
      </c>
      <c r="AU4" s="5">
        <f>Update!AA4</f>
        <v>25</v>
      </c>
      <c r="AV4" s="85" t="s">
        <v>19</v>
      </c>
    </row>
    <row r="5" spans="1:48" s="85" customFormat="1" x14ac:dyDescent="0.25">
      <c r="A5" s="9"/>
      <c r="B5" s="5">
        <v>3</v>
      </c>
      <c r="C5" s="77">
        <f>Update!B5</f>
        <v>6.51</v>
      </c>
      <c r="D5" s="78">
        <v>4.05</v>
      </c>
      <c r="E5" s="78">
        <f>Update!D5</f>
        <v>5.15</v>
      </c>
      <c r="F5" s="77">
        <f>Update!E5</f>
        <v>6.51</v>
      </c>
      <c r="G5" s="78">
        <v>10.08</v>
      </c>
      <c r="H5" s="86">
        <f>Update!G5</f>
        <v>5.15</v>
      </c>
      <c r="I5" s="88">
        <v>6540000</v>
      </c>
      <c r="J5" s="88">
        <v>6540000</v>
      </c>
      <c r="K5" s="88">
        <v>6540000</v>
      </c>
      <c r="L5" s="88">
        <v>5264000</v>
      </c>
      <c r="M5" s="88">
        <v>10090000</v>
      </c>
      <c r="N5" s="88">
        <v>43200000</v>
      </c>
      <c r="O5" s="252">
        <v>10000000</v>
      </c>
      <c r="P5" s="88">
        <v>10000000</v>
      </c>
      <c r="Q5" s="88">
        <v>10000000</v>
      </c>
      <c r="R5" s="90">
        <f t="shared" si="0"/>
        <v>5264000</v>
      </c>
      <c r="S5" s="90">
        <f t="shared" si="1"/>
        <v>7957000</v>
      </c>
      <c r="T5" s="90">
        <f t="shared" si="2"/>
        <v>32500000</v>
      </c>
      <c r="U5" s="6">
        <f>V4</f>
        <v>7.3015438641360983</v>
      </c>
      <c r="V5" s="6">
        <f>4.78*1.03493593561155+1.229/1.302</f>
        <v>5.8909261838975562</v>
      </c>
      <c r="W5" s="6">
        <v>0</v>
      </c>
      <c r="X5" s="6">
        <f t="shared" si="3"/>
        <v>-0.85566539923954377</v>
      </c>
      <c r="Y5" s="6">
        <v>0</v>
      </c>
      <c r="Z5" s="6">
        <v>0</v>
      </c>
      <c r="AA5" s="6">
        <f t="shared" si="4"/>
        <v>-0.85566539923954377</v>
      </c>
      <c r="AB5" s="6">
        <v>0</v>
      </c>
      <c r="AC5" s="191">
        <v>134.80000000000001</v>
      </c>
      <c r="AD5" s="191">
        <v>34.1</v>
      </c>
      <c r="AE5" s="191">
        <v>100.7</v>
      </c>
      <c r="AF5" s="192">
        <v>101.9</v>
      </c>
      <c r="AG5" s="191">
        <v>25.9</v>
      </c>
      <c r="AH5" s="193">
        <v>76</v>
      </c>
      <c r="AI5" s="22" t="s">
        <v>19</v>
      </c>
      <c r="AJ5" s="22" t="s">
        <v>34</v>
      </c>
      <c r="AK5" s="5">
        <v>2.8130000000000002</v>
      </c>
      <c r="AL5" s="5">
        <f>Update!U5</f>
        <v>-7.1599999999999997E-2</v>
      </c>
      <c r="AM5" s="5">
        <v>0</v>
      </c>
      <c r="AN5" s="5">
        <f>Update!W5</f>
        <v>0</v>
      </c>
      <c r="AO5" s="5">
        <f>Update!Y5</f>
        <v>0.38300000000000001</v>
      </c>
      <c r="AP5" s="5">
        <v>2.8130000000000002</v>
      </c>
      <c r="AQ5" s="5">
        <f>Update!V5</f>
        <v>-7.1599999999999997E-2</v>
      </c>
      <c r="AR5" s="5">
        <v>0</v>
      </c>
      <c r="AS5" s="5">
        <f>Update!X5</f>
        <v>0</v>
      </c>
      <c r="AT5" s="5">
        <f>Update!Z5</f>
        <v>0.38300000000000001</v>
      </c>
      <c r="AU5" s="5">
        <f>Update!AA5</f>
        <v>25</v>
      </c>
      <c r="AV5" s="85" t="s">
        <v>19</v>
      </c>
    </row>
    <row r="6" spans="1:48" s="85" customFormat="1" x14ac:dyDescent="0.25">
      <c r="A6" s="9"/>
      <c r="B6" s="5">
        <v>5</v>
      </c>
      <c r="C6" s="77">
        <f>Update!B6</f>
        <v>6.51</v>
      </c>
      <c r="D6" s="78">
        <v>10.08</v>
      </c>
      <c r="E6" s="78">
        <f>Update!D6</f>
        <v>5.15</v>
      </c>
      <c r="F6" s="77">
        <f>Update!E6</f>
        <v>6.51</v>
      </c>
      <c r="G6" s="78">
        <v>20.079999999999998</v>
      </c>
      <c r="H6" s="86">
        <v>5.5342000000000002</v>
      </c>
      <c r="I6" s="88">
        <v>6540000</v>
      </c>
      <c r="J6" s="88">
        <v>6540000</v>
      </c>
      <c r="K6" s="88">
        <v>6540000</v>
      </c>
      <c r="L6" s="88">
        <v>5264000</v>
      </c>
      <c r="M6" s="88">
        <v>7957000</v>
      </c>
      <c r="N6" s="88">
        <v>32500000</v>
      </c>
      <c r="O6" s="252">
        <v>10000000</v>
      </c>
      <c r="P6" s="88">
        <v>10000000</v>
      </c>
      <c r="Q6" s="88">
        <v>10000000</v>
      </c>
      <c r="R6" s="90">
        <f t="shared" si="0"/>
        <v>3779000</v>
      </c>
      <c r="S6" s="90">
        <f t="shared" si="1"/>
        <v>2545000</v>
      </c>
      <c r="T6" s="90">
        <f t="shared" si="2"/>
        <v>15110000</v>
      </c>
      <c r="U6" s="6">
        <f>V5</f>
        <v>5.8909261838975562</v>
      </c>
      <c r="V6" s="6">
        <f>4.117*1.03493593561155+1.229/1.302</f>
        <v>5.2047636585870984</v>
      </c>
      <c r="W6" s="6">
        <v>0</v>
      </c>
      <c r="X6" s="6">
        <f>-1.61*2.813/3.945</f>
        <v>-1.1480177439797215</v>
      </c>
      <c r="Y6" s="6">
        <v>0</v>
      </c>
      <c r="Z6" s="6">
        <v>0</v>
      </c>
      <c r="AA6" s="6">
        <f>X6</f>
        <v>-1.1480177439797215</v>
      </c>
      <c r="AB6" s="6">
        <v>0</v>
      </c>
      <c r="AC6" s="191">
        <v>101.9</v>
      </c>
      <c r="AD6" s="191">
        <v>25.9</v>
      </c>
      <c r="AE6" s="191">
        <v>76</v>
      </c>
      <c r="AF6" s="192">
        <v>25.5</v>
      </c>
      <c r="AG6" s="191">
        <v>13.2</v>
      </c>
      <c r="AH6" s="193">
        <v>12.3</v>
      </c>
      <c r="AI6" s="22" t="s">
        <v>19</v>
      </c>
      <c r="AJ6" s="22" t="s">
        <v>34</v>
      </c>
      <c r="AK6" s="5">
        <v>2.8130000000000002</v>
      </c>
      <c r="AL6" s="5">
        <f>Update!U6</f>
        <v>-7.1599999999999997E-2</v>
      </c>
      <c r="AM6" s="5">
        <v>0</v>
      </c>
      <c r="AN6" s="5">
        <f>Update!W6</f>
        <v>0</v>
      </c>
      <c r="AO6" s="5">
        <f>Update!Y6</f>
        <v>0.38300000000000001</v>
      </c>
      <c r="AP6" s="5">
        <v>2.8130000000000002</v>
      </c>
      <c r="AQ6" s="5">
        <f>Update!V6</f>
        <v>-7.1599999999999997E-2</v>
      </c>
      <c r="AR6" s="5">
        <v>0</v>
      </c>
      <c r="AS6" s="5">
        <f>Update!X6</f>
        <v>0</v>
      </c>
      <c r="AT6" s="5">
        <f>Update!Z6</f>
        <v>0.38300000000000001</v>
      </c>
      <c r="AU6" s="5">
        <f>Update!AA6</f>
        <v>25</v>
      </c>
      <c r="AV6" s="85" t="s">
        <v>19</v>
      </c>
    </row>
    <row r="7" spans="1:48" s="85" customFormat="1" x14ac:dyDescent="0.25">
      <c r="A7" s="9"/>
      <c r="B7" s="5">
        <v>5</v>
      </c>
      <c r="C7" s="77">
        <f>Update!B7</f>
        <v>6.51</v>
      </c>
      <c r="D7" s="78">
        <v>20.079999999999998</v>
      </c>
      <c r="E7" s="78">
        <v>5.5342000000000002</v>
      </c>
      <c r="F7" s="77">
        <f>Update!E7</f>
        <v>6.51</v>
      </c>
      <c r="G7" s="78">
        <v>29.25</v>
      </c>
      <c r="H7" s="86">
        <v>5.8869999999999996</v>
      </c>
      <c r="I7" s="88">
        <v>6540000</v>
      </c>
      <c r="J7" s="88">
        <v>6540000</v>
      </c>
      <c r="K7" s="88">
        <v>6540000</v>
      </c>
      <c r="L7" s="88">
        <v>3779000</v>
      </c>
      <c r="M7" s="88">
        <v>2545000</v>
      </c>
      <c r="N7" s="88">
        <v>15110000</v>
      </c>
      <c r="O7" s="252">
        <v>10000000</v>
      </c>
      <c r="P7" s="88">
        <v>10000000</v>
      </c>
      <c r="Q7" s="88">
        <v>10000000</v>
      </c>
      <c r="R7" s="90">
        <v>509300</v>
      </c>
      <c r="S7" s="90">
        <v>350489</v>
      </c>
      <c r="T7" s="90">
        <v>94160</v>
      </c>
      <c r="U7" s="6">
        <f>V6</f>
        <v>5.2047636585870984</v>
      </c>
      <c r="V7" s="6">
        <f>1.794*1.03493593561155+1.10657777777777/1.302</f>
        <v>2.7065811958125972</v>
      </c>
      <c r="W7" s="6">
        <v>0</v>
      </c>
      <c r="X7" s="6">
        <f>-1.61*2.813/3.945</f>
        <v>-1.1480177439797215</v>
      </c>
      <c r="Y7" s="6">
        <v>0</v>
      </c>
      <c r="Z7" s="6">
        <v>0</v>
      </c>
      <c r="AA7" s="6">
        <f>-0.77*2.532/2.7</f>
        <v>-0.72208888888888889</v>
      </c>
      <c r="AB7" s="6">
        <v>0</v>
      </c>
      <c r="AC7" s="191">
        <f t="shared" ref="AC7:AE7" si="5">AF6</f>
        <v>25.5</v>
      </c>
      <c r="AD7" s="191">
        <f t="shared" si="5"/>
        <v>13.2</v>
      </c>
      <c r="AE7" s="191">
        <f t="shared" si="5"/>
        <v>12.3</v>
      </c>
      <c r="AF7" s="192">
        <v>0.33</v>
      </c>
      <c r="AG7" s="191">
        <v>0.11</v>
      </c>
      <c r="AH7" s="193">
        <v>0.22</v>
      </c>
      <c r="AI7" s="22" t="s">
        <v>19</v>
      </c>
      <c r="AJ7" s="22" t="s">
        <v>34</v>
      </c>
      <c r="AK7" s="5">
        <v>2.8130000000000002</v>
      </c>
      <c r="AL7" s="5">
        <f>Update!U7</f>
        <v>-7.1599999999999997E-2</v>
      </c>
      <c r="AM7" s="5">
        <v>0</v>
      </c>
      <c r="AN7" s="5">
        <f>Update!W7</f>
        <v>0</v>
      </c>
      <c r="AO7" s="5">
        <f>Update!Y7</f>
        <v>0.38300000000000001</v>
      </c>
      <c r="AP7" s="5">
        <v>2.532</v>
      </c>
      <c r="AQ7" s="5">
        <f>Update!V7</f>
        <v>-5.4100000000000002E-2</v>
      </c>
      <c r="AR7" s="5">
        <v>0</v>
      </c>
      <c r="AS7" s="5">
        <f>Update!X7</f>
        <v>1</v>
      </c>
      <c r="AT7" s="5">
        <v>0.38300000000000001</v>
      </c>
      <c r="AU7" s="5">
        <f>Update!AA7</f>
        <v>25</v>
      </c>
      <c r="AV7" s="85" t="s">
        <v>19</v>
      </c>
    </row>
    <row r="8" spans="1:48" s="237" customFormat="1" x14ac:dyDescent="0.25">
      <c r="A8" s="234" t="s">
        <v>6</v>
      </c>
      <c r="B8" s="235">
        <v>2</v>
      </c>
      <c r="C8" s="236">
        <v>6.51</v>
      </c>
      <c r="D8" s="237">
        <v>0</v>
      </c>
      <c r="E8" s="238">
        <v>5.15</v>
      </c>
      <c r="F8" s="236">
        <v>6.51</v>
      </c>
      <c r="G8" s="238">
        <v>0</v>
      </c>
      <c r="H8" s="239">
        <v>4.3</v>
      </c>
      <c r="I8" s="240">
        <v>100000000</v>
      </c>
      <c r="J8" s="240">
        <v>100000000</v>
      </c>
      <c r="K8" s="240">
        <v>100000000</v>
      </c>
      <c r="L8" s="240">
        <v>100000000</v>
      </c>
      <c r="M8" s="240">
        <v>100000000</v>
      </c>
      <c r="N8" s="240">
        <v>100000000</v>
      </c>
      <c r="O8" s="241">
        <v>100000000</v>
      </c>
      <c r="P8" s="240">
        <v>100000000</v>
      </c>
      <c r="Q8" s="240">
        <v>100000000</v>
      </c>
      <c r="R8" s="242">
        <v>100000000</v>
      </c>
      <c r="S8" s="242">
        <v>100000000</v>
      </c>
      <c r="T8" s="242">
        <v>100000000</v>
      </c>
      <c r="U8" s="243">
        <v>0</v>
      </c>
      <c r="V8" s="243">
        <v>0</v>
      </c>
      <c r="W8" s="243">
        <v>0</v>
      </c>
      <c r="X8" s="243">
        <v>0</v>
      </c>
      <c r="Y8" s="243">
        <v>0</v>
      </c>
      <c r="Z8" s="243">
        <v>0</v>
      </c>
      <c r="AA8" s="243">
        <v>0</v>
      </c>
      <c r="AB8" s="243">
        <v>0</v>
      </c>
      <c r="AC8" s="244">
        <v>20</v>
      </c>
      <c r="AD8" s="244">
        <v>10</v>
      </c>
      <c r="AE8" s="244">
        <v>10</v>
      </c>
      <c r="AF8" s="245">
        <v>20</v>
      </c>
      <c r="AG8" s="244">
        <v>10</v>
      </c>
      <c r="AH8" s="246">
        <v>10</v>
      </c>
      <c r="AI8" s="247"/>
      <c r="AJ8" s="247" t="s">
        <v>35</v>
      </c>
      <c r="AK8" s="235">
        <v>0</v>
      </c>
      <c r="AL8" s="235">
        <v>0</v>
      </c>
      <c r="AM8" s="235">
        <v>0</v>
      </c>
      <c r="AN8" s="235">
        <v>0</v>
      </c>
      <c r="AO8" s="235">
        <v>0</v>
      </c>
      <c r="AP8" s="235">
        <v>0</v>
      </c>
      <c r="AQ8" s="235">
        <v>0</v>
      </c>
      <c r="AR8" s="235">
        <v>0</v>
      </c>
      <c r="AS8" s="235">
        <v>0</v>
      </c>
      <c r="AT8" s="235">
        <v>0</v>
      </c>
      <c r="AU8" s="235">
        <v>0</v>
      </c>
    </row>
    <row r="9" spans="1:48" s="103" customFormat="1" x14ac:dyDescent="0.25">
      <c r="A9" s="12" t="s">
        <v>9</v>
      </c>
      <c r="B9" s="37">
        <v>1</v>
      </c>
      <c r="C9" s="194">
        <v>6.51</v>
      </c>
      <c r="D9" s="103">
        <v>0</v>
      </c>
      <c r="E9" s="195">
        <v>4.3</v>
      </c>
      <c r="F9" s="194">
        <v>7</v>
      </c>
      <c r="G9" s="195">
        <v>0</v>
      </c>
      <c r="H9" s="196">
        <v>4.3</v>
      </c>
      <c r="I9" s="105">
        <v>10000000</v>
      </c>
      <c r="J9" s="105">
        <v>10000000</v>
      </c>
      <c r="K9" s="105">
        <v>10000000</v>
      </c>
      <c r="L9" s="105">
        <v>15600000</v>
      </c>
      <c r="M9" s="105">
        <v>223300000</v>
      </c>
      <c r="N9" s="105">
        <v>239300000</v>
      </c>
      <c r="O9" s="104">
        <v>10000000</v>
      </c>
      <c r="P9" s="105">
        <v>10000000</v>
      </c>
      <c r="Q9" s="105">
        <v>10000000</v>
      </c>
      <c r="R9" s="197">
        <v>16140000</v>
      </c>
      <c r="S9" s="197">
        <v>231000000</v>
      </c>
      <c r="T9" s="197">
        <v>247500000</v>
      </c>
      <c r="U9" s="18">
        <v>2.97</v>
      </c>
      <c r="V9" s="18">
        <v>2.97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99">
        <v>478.5</v>
      </c>
      <c r="AD9" s="198">
        <v>231</v>
      </c>
      <c r="AE9" s="142">
        <v>247.5</v>
      </c>
      <c r="AF9" s="199">
        <v>478.5</v>
      </c>
      <c r="AG9" s="198">
        <v>231</v>
      </c>
      <c r="AH9" s="142">
        <v>247.5</v>
      </c>
      <c r="AI9" s="178"/>
      <c r="AJ9" s="178" t="s">
        <v>38</v>
      </c>
      <c r="AK9" s="37">
        <v>0</v>
      </c>
      <c r="AL9" s="37">
        <v>0</v>
      </c>
      <c r="AM9" s="37">
        <v>0</v>
      </c>
      <c r="AN9" s="37">
        <v>0</v>
      </c>
      <c r="AO9" s="37">
        <v>0</v>
      </c>
      <c r="AP9" s="37">
        <v>0</v>
      </c>
      <c r="AQ9" s="37">
        <v>0</v>
      </c>
      <c r="AR9" s="37">
        <v>0</v>
      </c>
      <c r="AS9" s="37">
        <v>0</v>
      </c>
      <c r="AT9" s="37">
        <v>0</v>
      </c>
      <c r="AU9" s="37">
        <v>0</v>
      </c>
    </row>
    <row r="10" spans="1:48" s="103" customFormat="1" x14ac:dyDescent="0.25">
      <c r="A10" s="12"/>
      <c r="B10" s="37">
        <v>1</v>
      </c>
      <c r="C10" s="194">
        <v>7</v>
      </c>
      <c r="D10" s="103">
        <v>0</v>
      </c>
      <c r="E10" s="195">
        <v>4.3</v>
      </c>
      <c r="F10" s="194">
        <v>8.8130000000000006</v>
      </c>
      <c r="G10" s="195">
        <v>0</v>
      </c>
      <c r="H10" s="196">
        <v>4.3</v>
      </c>
      <c r="I10" s="105">
        <v>10000000</v>
      </c>
      <c r="J10" s="105">
        <v>10000000</v>
      </c>
      <c r="K10" s="105">
        <v>10000000</v>
      </c>
      <c r="L10" s="105">
        <v>5380000</v>
      </c>
      <c r="M10" s="105">
        <v>77000000</v>
      </c>
      <c r="N10" s="105">
        <v>82500000</v>
      </c>
      <c r="O10" s="104">
        <v>10000000</v>
      </c>
      <c r="P10" s="105">
        <v>10000000</v>
      </c>
      <c r="Q10" s="105">
        <v>10000000</v>
      </c>
      <c r="R10" s="197">
        <v>5380000</v>
      </c>
      <c r="S10" s="197">
        <v>70100000</v>
      </c>
      <c r="T10" s="197">
        <v>74300000</v>
      </c>
      <c r="U10" s="18">
        <v>2.97</v>
      </c>
      <c r="V10" s="18">
        <v>2.97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98">
        <v>159.5</v>
      </c>
      <c r="AD10" s="198">
        <v>77</v>
      </c>
      <c r="AE10" s="198">
        <v>82.5</v>
      </c>
      <c r="AF10" s="199">
        <v>144.4</v>
      </c>
      <c r="AG10" s="198">
        <v>70.099999999999994</v>
      </c>
      <c r="AH10" s="142">
        <v>74.33</v>
      </c>
      <c r="AI10" s="178"/>
      <c r="AJ10" s="178" t="s">
        <v>38</v>
      </c>
      <c r="AK10" s="37">
        <v>0</v>
      </c>
      <c r="AL10" s="37">
        <v>0</v>
      </c>
      <c r="AM10" s="37">
        <v>0</v>
      </c>
      <c r="AN10" s="37">
        <v>0</v>
      </c>
      <c r="AO10" s="37">
        <v>0</v>
      </c>
      <c r="AP10" s="37">
        <v>0</v>
      </c>
      <c r="AQ10" s="37">
        <v>0</v>
      </c>
      <c r="AR10" s="37">
        <v>0</v>
      </c>
      <c r="AS10" s="37">
        <v>0</v>
      </c>
      <c r="AT10" s="37">
        <v>0</v>
      </c>
      <c r="AU10" s="37">
        <v>0</v>
      </c>
    </row>
    <row r="11" spans="1:48" s="103" customFormat="1" x14ac:dyDescent="0.25">
      <c r="A11" s="12"/>
      <c r="B11" s="37">
        <v>1</v>
      </c>
      <c r="C11" s="194">
        <v>8.8130000000000006</v>
      </c>
      <c r="D11" s="103">
        <v>0</v>
      </c>
      <c r="E11" s="195">
        <v>4.3</v>
      </c>
      <c r="F11" s="194">
        <v>19.600000000000001</v>
      </c>
      <c r="G11" s="195">
        <v>0</v>
      </c>
      <c r="H11" s="196">
        <v>4.3</v>
      </c>
      <c r="I11" s="105">
        <v>10000000</v>
      </c>
      <c r="J11" s="105">
        <v>10000000</v>
      </c>
      <c r="K11" s="105">
        <v>10000000</v>
      </c>
      <c r="L11" s="105">
        <v>5380000</v>
      </c>
      <c r="M11" s="105">
        <v>70100000</v>
      </c>
      <c r="N11" s="105">
        <v>74300000</v>
      </c>
      <c r="O11" s="104">
        <v>10000000</v>
      </c>
      <c r="P11" s="105">
        <v>10000000</v>
      </c>
      <c r="Q11" s="105">
        <v>10000000</v>
      </c>
      <c r="R11" s="197">
        <v>5380000</v>
      </c>
      <c r="S11" s="197">
        <v>28900000</v>
      </c>
      <c r="T11" s="197">
        <v>25700000</v>
      </c>
      <c r="U11" s="18">
        <v>2.97</v>
      </c>
      <c r="V11" s="18">
        <v>2.97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98">
        <v>144.4</v>
      </c>
      <c r="AD11" s="198">
        <v>70.099999999999994</v>
      </c>
      <c r="AE11" s="198">
        <v>74.33</v>
      </c>
      <c r="AF11" s="199">
        <v>54.63</v>
      </c>
      <c r="AG11" s="198">
        <v>28.94</v>
      </c>
      <c r="AH11" s="142">
        <v>25.7</v>
      </c>
      <c r="AI11" s="178"/>
      <c r="AJ11" s="178" t="s">
        <v>38</v>
      </c>
      <c r="AK11" s="37">
        <v>0</v>
      </c>
      <c r="AL11" s="37">
        <v>0</v>
      </c>
      <c r="AM11" s="37">
        <v>0</v>
      </c>
      <c r="AN11" s="37">
        <v>0</v>
      </c>
      <c r="AO11" s="37">
        <v>0</v>
      </c>
      <c r="AP11" s="37">
        <v>0</v>
      </c>
      <c r="AQ11" s="37">
        <v>0</v>
      </c>
      <c r="AR11" s="37">
        <v>0</v>
      </c>
      <c r="AS11" s="37">
        <v>0</v>
      </c>
      <c r="AT11" s="37">
        <v>0</v>
      </c>
      <c r="AU11" s="37">
        <v>0</v>
      </c>
    </row>
    <row r="12" spans="1:48" s="103" customFormat="1" x14ac:dyDescent="0.25">
      <c r="A12" s="12"/>
      <c r="B12" s="37">
        <v>1</v>
      </c>
      <c r="C12" s="194">
        <v>19.600000000000001</v>
      </c>
      <c r="D12" s="103">
        <v>0</v>
      </c>
      <c r="E12" s="195">
        <v>4.3</v>
      </c>
      <c r="F12" s="194">
        <v>20.937000000000001</v>
      </c>
      <c r="G12" s="195">
        <v>0</v>
      </c>
      <c r="H12" s="196">
        <v>4.3</v>
      </c>
      <c r="I12" s="105">
        <v>10000000</v>
      </c>
      <c r="J12" s="105">
        <v>10000000</v>
      </c>
      <c r="K12" s="105">
        <v>10000000</v>
      </c>
      <c r="L12" s="105">
        <v>5380000</v>
      </c>
      <c r="M12" s="105">
        <v>28900000</v>
      </c>
      <c r="N12" s="105">
        <v>25700000</v>
      </c>
      <c r="O12" s="104">
        <v>10000000</v>
      </c>
      <c r="P12" s="105">
        <v>10000000</v>
      </c>
      <c r="Q12" s="105">
        <v>10000000</v>
      </c>
      <c r="R12" s="197">
        <v>5380000</v>
      </c>
      <c r="S12" s="197">
        <v>23800000</v>
      </c>
      <c r="T12" s="197">
        <v>19700000</v>
      </c>
      <c r="U12" s="18">
        <v>2.97</v>
      </c>
      <c r="V12" s="18">
        <v>2.97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98">
        <v>54.63</v>
      </c>
      <c r="AD12" s="198">
        <v>28.94</v>
      </c>
      <c r="AE12" s="198">
        <v>25.7</v>
      </c>
      <c r="AF12" s="199">
        <v>43.5</v>
      </c>
      <c r="AG12" s="198">
        <v>23.84</v>
      </c>
      <c r="AH12" s="142">
        <v>19.670000000000002</v>
      </c>
      <c r="AI12" s="178"/>
      <c r="AJ12" s="178" t="s">
        <v>38</v>
      </c>
      <c r="AK12" s="37">
        <v>0</v>
      </c>
      <c r="AL12" s="37">
        <v>0</v>
      </c>
      <c r="AM12" s="37">
        <v>0</v>
      </c>
      <c r="AN12" s="37">
        <v>0</v>
      </c>
      <c r="AO12" s="37">
        <v>0</v>
      </c>
      <c r="AP12" s="37">
        <v>0</v>
      </c>
      <c r="AQ12" s="37">
        <v>0</v>
      </c>
      <c r="AR12" s="37">
        <v>0</v>
      </c>
      <c r="AS12" s="37">
        <v>0</v>
      </c>
      <c r="AT12" s="37">
        <v>0</v>
      </c>
      <c r="AU12" s="37">
        <v>0</v>
      </c>
    </row>
    <row r="13" spans="1:48" s="237" customFormat="1" x14ac:dyDescent="0.25">
      <c r="A13" s="234" t="s">
        <v>7</v>
      </c>
      <c r="B13" s="235">
        <v>2</v>
      </c>
      <c r="C13" s="236">
        <v>20.937000000000001</v>
      </c>
      <c r="D13" s="237">
        <v>0</v>
      </c>
      <c r="E13" s="238">
        <v>4.3</v>
      </c>
      <c r="F13" s="236">
        <v>20.937000000000001</v>
      </c>
      <c r="G13" s="238">
        <v>0</v>
      </c>
      <c r="H13" s="239">
        <v>5.0599999999999996</v>
      </c>
      <c r="I13" s="240">
        <v>100000000</v>
      </c>
      <c r="J13" s="240">
        <v>100000000</v>
      </c>
      <c r="K13" s="240">
        <v>100000000</v>
      </c>
      <c r="L13" s="240">
        <v>100000000</v>
      </c>
      <c r="M13" s="240">
        <v>100000000</v>
      </c>
      <c r="N13" s="240">
        <v>100000000</v>
      </c>
      <c r="O13" s="241">
        <v>100000000</v>
      </c>
      <c r="P13" s="240">
        <v>100000000</v>
      </c>
      <c r="Q13" s="240">
        <v>100000000</v>
      </c>
      <c r="R13" s="242">
        <v>100000000</v>
      </c>
      <c r="S13" s="242">
        <v>100000000</v>
      </c>
      <c r="T13" s="242">
        <v>100000000</v>
      </c>
      <c r="U13" s="243">
        <v>0</v>
      </c>
      <c r="V13" s="243">
        <v>0</v>
      </c>
      <c r="W13" s="243">
        <v>0</v>
      </c>
      <c r="X13" s="243">
        <v>0</v>
      </c>
      <c r="Y13" s="243">
        <v>0</v>
      </c>
      <c r="Z13" s="243">
        <v>0</v>
      </c>
      <c r="AA13" s="243">
        <v>0</v>
      </c>
      <c r="AB13" s="243">
        <v>0</v>
      </c>
      <c r="AC13" s="244">
        <v>20</v>
      </c>
      <c r="AD13" s="244">
        <v>10</v>
      </c>
      <c r="AE13" s="244">
        <v>10</v>
      </c>
      <c r="AF13" s="245">
        <v>20</v>
      </c>
      <c r="AG13" s="244">
        <v>10</v>
      </c>
      <c r="AH13" s="246">
        <v>10</v>
      </c>
      <c r="AI13" s="247"/>
      <c r="AJ13" s="247" t="s">
        <v>35</v>
      </c>
      <c r="AK13" s="235">
        <v>0</v>
      </c>
      <c r="AL13" s="235">
        <v>0</v>
      </c>
      <c r="AM13" s="235">
        <v>0</v>
      </c>
      <c r="AN13" s="235">
        <v>0</v>
      </c>
      <c r="AO13" s="235">
        <v>0</v>
      </c>
      <c r="AP13" s="235">
        <v>0</v>
      </c>
      <c r="AQ13" s="235">
        <v>0</v>
      </c>
      <c r="AR13" s="235">
        <v>0</v>
      </c>
      <c r="AS13" s="235">
        <v>0</v>
      </c>
      <c r="AT13" s="235">
        <v>0</v>
      </c>
      <c r="AU13" s="235">
        <v>0</v>
      </c>
    </row>
    <row r="14" spans="1:48" s="108" customFormat="1" x14ac:dyDescent="0.25">
      <c r="A14" s="13" t="s">
        <v>10</v>
      </c>
      <c r="B14" s="40">
        <v>1</v>
      </c>
      <c r="C14" s="200">
        <v>20.937000000000001</v>
      </c>
      <c r="D14" s="108">
        <v>0</v>
      </c>
      <c r="E14" s="201">
        <v>5.0599999999999996</v>
      </c>
      <c r="F14" s="200">
        <v>20.937000000000001</v>
      </c>
      <c r="G14" s="201">
        <v>0.2</v>
      </c>
      <c r="H14" s="202">
        <v>5.0599999999999996</v>
      </c>
      <c r="I14" s="203">
        <v>46800</v>
      </c>
      <c r="J14" s="203">
        <v>46800</v>
      </c>
      <c r="K14" s="203">
        <v>46800</v>
      </c>
      <c r="L14" s="203">
        <v>16970</v>
      </c>
      <c r="M14" s="203">
        <v>156000</v>
      </c>
      <c r="N14" s="203">
        <v>204000</v>
      </c>
      <c r="O14" s="204">
        <v>46800</v>
      </c>
      <c r="P14" s="203">
        <v>46800</v>
      </c>
      <c r="Q14" s="203">
        <v>46800</v>
      </c>
      <c r="R14" s="205">
        <v>16970</v>
      </c>
      <c r="S14" s="205">
        <v>152000</v>
      </c>
      <c r="T14" s="205">
        <v>204000</v>
      </c>
      <c r="U14" s="19">
        <v>1.7729999999999999</v>
      </c>
      <c r="V14" s="19">
        <v>1.7729999999999999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206">
        <v>164.55</v>
      </c>
      <c r="AD14" s="206">
        <v>71.25</v>
      </c>
      <c r="AE14" s="206">
        <v>93.3</v>
      </c>
      <c r="AF14" s="207">
        <v>161.85</v>
      </c>
      <c r="AG14" s="206">
        <v>69.599999999999994</v>
      </c>
      <c r="AH14" s="143">
        <v>92.25</v>
      </c>
      <c r="AI14" s="64" t="s">
        <v>19</v>
      </c>
      <c r="AJ14" s="64" t="s">
        <v>34</v>
      </c>
      <c r="AK14" s="40">
        <v>1.3</v>
      </c>
      <c r="AL14" s="40">
        <v>-3.5000000000000003E-2</v>
      </c>
      <c r="AM14" s="40">
        <v>0</v>
      </c>
      <c r="AN14" s="40">
        <v>2</v>
      </c>
      <c r="AO14" s="40">
        <v>0.34599999999999997</v>
      </c>
      <c r="AP14" s="40">
        <v>1.3</v>
      </c>
      <c r="AQ14" s="40">
        <v>-3.5000000000000003E-2</v>
      </c>
      <c r="AR14" s="40">
        <v>0</v>
      </c>
      <c r="AS14" s="40">
        <v>2</v>
      </c>
      <c r="AT14" s="40">
        <v>0.34599999999999997</v>
      </c>
      <c r="AU14" s="40">
        <v>7</v>
      </c>
    </row>
    <row r="15" spans="1:48" s="108" customFormat="1" x14ac:dyDescent="0.25">
      <c r="A15" s="13"/>
      <c r="B15" s="40">
        <v>1</v>
      </c>
      <c r="C15" s="200">
        <v>20.937000000000001</v>
      </c>
      <c r="D15" s="108">
        <v>0.2</v>
      </c>
      <c r="E15" s="201">
        <v>5.0599999999999996</v>
      </c>
      <c r="F15" s="200">
        <v>20.937000000000001</v>
      </c>
      <c r="G15" s="201">
        <v>1.35</v>
      </c>
      <c r="H15" s="202">
        <v>5.0599999999999996</v>
      </c>
      <c r="I15" s="203">
        <v>46800</v>
      </c>
      <c r="J15" s="203">
        <v>46800</v>
      </c>
      <c r="K15" s="203">
        <v>46800</v>
      </c>
      <c r="L15" s="203">
        <v>16970</v>
      </c>
      <c r="M15" s="203">
        <v>152000</v>
      </c>
      <c r="N15" s="203">
        <v>204000</v>
      </c>
      <c r="O15" s="204">
        <v>46800</v>
      </c>
      <c r="P15" s="203">
        <v>46800</v>
      </c>
      <c r="Q15" s="203">
        <v>46800</v>
      </c>
      <c r="R15" s="205">
        <v>16970</v>
      </c>
      <c r="S15" s="205">
        <v>76900</v>
      </c>
      <c r="T15" s="205">
        <v>98600</v>
      </c>
      <c r="U15" s="19">
        <v>1.7729999999999999</v>
      </c>
      <c r="V15" s="19">
        <v>1.7729999999999999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206">
        <v>161.85</v>
      </c>
      <c r="AD15" s="206">
        <v>69.599999999999994</v>
      </c>
      <c r="AE15" s="206">
        <v>92.25</v>
      </c>
      <c r="AF15" s="207">
        <v>80.099999999999994</v>
      </c>
      <c r="AG15" s="206">
        <v>35.1</v>
      </c>
      <c r="AH15" s="143">
        <v>45</v>
      </c>
      <c r="AI15" s="64" t="s">
        <v>19</v>
      </c>
      <c r="AJ15" s="64" t="s">
        <v>34</v>
      </c>
      <c r="AK15" s="40">
        <v>1.3</v>
      </c>
      <c r="AL15" s="40">
        <v>-3.5000000000000003E-2</v>
      </c>
      <c r="AM15" s="40">
        <v>0</v>
      </c>
      <c r="AN15" s="40">
        <v>2</v>
      </c>
      <c r="AO15" s="40">
        <v>0.34599999999999997</v>
      </c>
      <c r="AP15" s="40">
        <v>1.3</v>
      </c>
      <c r="AQ15" s="40">
        <v>-3.5000000000000003E-2</v>
      </c>
      <c r="AR15" s="40">
        <v>0</v>
      </c>
      <c r="AS15" s="40">
        <v>2</v>
      </c>
      <c r="AT15" s="40">
        <v>0.34599999999999997</v>
      </c>
      <c r="AU15" s="40">
        <v>7</v>
      </c>
    </row>
    <row r="16" spans="1:48" s="108" customFormat="1" x14ac:dyDescent="0.25">
      <c r="A16" s="13"/>
      <c r="B16" s="40">
        <v>1</v>
      </c>
      <c r="C16" s="200">
        <v>20.937000000000001</v>
      </c>
      <c r="D16" s="108">
        <v>1.35</v>
      </c>
      <c r="E16" s="201">
        <v>5.0599999999999996</v>
      </c>
      <c r="F16" s="200">
        <v>20.937000000000001</v>
      </c>
      <c r="G16" s="201">
        <v>2.16</v>
      </c>
      <c r="H16" s="202">
        <v>5.0599999999999996</v>
      </c>
      <c r="I16" s="203">
        <v>46800</v>
      </c>
      <c r="J16" s="203">
        <v>46800</v>
      </c>
      <c r="K16" s="203">
        <v>46800</v>
      </c>
      <c r="L16" s="203">
        <v>16970</v>
      </c>
      <c r="M16" s="203">
        <v>76900</v>
      </c>
      <c r="N16" s="203">
        <v>98600</v>
      </c>
      <c r="O16" s="204">
        <v>46800</v>
      </c>
      <c r="P16" s="203">
        <v>46800</v>
      </c>
      <c r="Q16" s="203">
        <v>46800</v>
      </c>
      <c r="R16" s="205">
        <v>16970</v>
      </c>
      <c r="S16" s="205">
        <v>36135</v>
      </c>
      <c r="T16" s="205">
        <v>45800</v>
      </c>
      <c r="U16" s="19">
        <v>1.7729999999999999</v>
      </c>
      <c r="V16" s="19">
        <v>1.7729999999999999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206">
        <v>80.099999999999994</v>
      </c>
      <c r="AD16" s="206">
        <v>35.1</v>
      </c>
      <c r="AE16" s="206">
        <v>45</v>
      </c>
      <c r="AF16" s="207">
        <v>37.35</v>
      </c>
      <c r="AG16" s="206">
        <v>16.5</v>
      </c>
      <c r="AH16" s="143">
        <v>20.85</v>
      </c>
      <c r="AI16" s="64" t="s">
        <v>19</v>
      </c>
      <c r="AJ16" s="64" t="s">
        <v>34</v>
      </c>
      <c r="AK16" s="40">
        <v>1.3</v>
      </c>
      <c r="AL16" s="40">
        <v>-3.5000000000000003E-2</v>
      </c>
      <c r="AM16" s="40">
        <v>0</v>
      </c>
      <c r="AN16" s="40">
        <v>2</v>
      </c>
      <c r="AO16" s="40">
        <v>0.34599999999999997</v>
      </c>
      <c r="AP16" s="40">
        <v>1.3</v>
      </c>
      <c r="AQ16" s="40">
        <v>-3.5000000000000003E-2</v>
      </c>
      <c r="AR16" s="40">
        <v>0</v>
      </c>
      <c r="AS16" s="40">
        <v>2</v>
      </c>
      <c r="AT16" s="40">
        <v>0.34599999999999997</v>
      </c>
      <c r="AU16" s="40">
        <v>7</v>
      </c>
    </row>
    <row r="17" spans="1:48" s="108" customFormat="1" x14ac:dyDescent="0.25">
      <c r="A17" s="13"/>
      <c r="B17" s="40">
        <v>1</v>
      </c>
      <c r="C17" s="200">
        <v>20.937000000000001</v>
      </c>
      <c r="D17" s="108">
        <v>2.16</v>
      </c>
      <c r="E17" s="201">
        <v>5.0599999999999996</v>
      </c>
      <c r="F17" s="200">
        <v>20.937000000000001</v>
      </c>
      <c r="G17" s="201">
        <v>3.04</v>
      </c>
      <c r="H17" s="202">
        <v>5.0599999999999996</v>
      </c>
      <c r="I17" s="203">
        <v>46800</v>
      </c>
      <c r="J17" s="203">
        <v>46800</v>
      </c>
      <c r="K17" s="203">
        <v>46800</v>
      </c>
      <c r="L17" s="203">
        <v>16970</v>
      </c>
      <c r="M17" s="203">
        <v>36135</v>
      </c>
      <c r="N17" s="203">
        <v>45800</v>
      </c>
      <c r="O17" s="204">
        <v>46800</v>
      </c>
      <c r="P17" s="203">
        <v>46800</v>
      </c>
      <c r="Q17" s="203">
        <v>46800</v>
      </c>
      <c r="R17" s="205">
        <v>16970</v>
      </c>
      <c r="S17" s="205">
        <v>24700</v>
      </c>
      <c r="T17" s="205">
        <v>30700</v>
      </c>
      <c r="U17" s="19">
        <v>1.7729999999999999</v>
      </c>
      <c r="V17" s="19">
        <v>1.7729999999999999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206">
        <v>37.35</v>
      </c>
      <c r="AD17" s="206">
        <v>16.5</v>
      </c>
      <c r="AE17" s="206">
        <v>20.85</v>
      </c>
      <c r="AF17" s="207">
        <v>25.2</v>
      </c>
      <c r="AG17" s="206">
        <v>11.25</v>
      </c>
      <c r="AH17" s="143">
        <v>13.95</v>
      </c>
      <c r="AI17" s="64" t="s">
        <v>19</v>
      </c>
      <c r="AJ17" s="64" t="s">
        <v>34</v>
      </c>
      <c r="AK17" s="40">
        <v>1.3</v>
      </c>
      <c r="AL17" s="40">
        <v>-3.5000000000000003E-2</v>
      </c>
      <c r="AM17" s="40">
        <v>0</v>
      </c>
      <c r="AN17" s="40">
        <v>2</v>
      </c>
      <c r="AO17" s="40">
        <v>0.34599999999999997</v>
      </c>
      <c r="AP17" s="40">
        <v>1.3</v>
      </c>
      <c r="AQ17" s="40">
        <v>-3.5000000000000003E-2</v>
      </c>
      <c r="AR17" s="40">
        <v>0</v>
      </c>
      <c r="AS17" s="40">
        <v>2</v>
      </c>
      <c r="AT17" s="40">
        <v>0.34599999999999997</v>
      </c>
      <c r="AU17" s="40">
        <v>7</v>
      </c>
    </row>
    <row r="18" spans="1:48" s="108" customFormat="1" x14ac:dyDescent="0.25">
      <c r="A18" s="13"/>
      <c r="B18" s="40">
        <v>1</v>
      </c>
      <c r="C18" s="200">
        <v>20.937000000000001</v>
      </c>
      <c r="D18" s="108">
        <v>3.04</v>
      </c>
      <c r="E18" s="201">
        <v>5.0599999999999996</v>
      </c>
      <c r="F18" s="200">
        <v>20.937000000000001</v>
      </c>
      <c r="G18" s="201">
        <v>4.8499999999999996</v>
      </c>
      <c r="H18" s="202">
        <v>5.0599999999999996</v>
      </c>
      <c r="I18" s="203">
        <v>46800</v>
      </c>
      <c r="J18" s="203">
        <v>46800</v>
      </c>
      <c r="K18" s="203">
        <v>46800</v>
      </c>
      <c r="L18" s="203">
        <v>16970</v>
      </c>
      <c r="M18" s="203">
        <v>24700</v>
      </c>
      <c r="N18" s="203">
        <v>30700</v>
      </c>
      <c r="O18" s="204">
        <v>46800</v>
      </c>
      <c r="P18" s="203">
        <v>46800</v>
      </c>
      <c r="Q18" s="203">
        <v>46800</v>
      </c>
      <c r="R18" s="205">
        <v>16970</v>
      </c>
      <c r="S18" s="205">
        <v>24700</v>
      </c>
      <c r="T18" s="205">
        <v>30700</v>
      </c>
      <c r="U18" s="19">
        <v>1.7729999999999999</v>
      </c>
      <c r="V18" s="19">
        <v>1.7729999999999999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206">
        <v>25.2</v>
      </c>
      <c r="AD18" s="206">
        <v>11.25</v>
      </c>
      <c r="AE18" s="206">
        <v>13.95</v>
      </c>
      <c r="AF18" s="207">
        <v>25.2</v>
      </c>
      <c r="AG18" s="206">
        <v>11.25</v>
      </c>
      <c r="AH18" s="143">
        <v>13.95</v>
      </c>
      <c r="AI18" s="64" t="s">
        <v>19</v>
      </c>
      <c r="AJ18" s="64" t="s">
        <v>34</v>
      </c>
      <c r="AK18" s="40">
        <v>1.3</v>
      </c>
      <c r="AL18" s="40">
        <v>-3.5000000000000003E-2</v>
      </c>
      <c r="AM18" s="40">
        <v>0</v>
      </c>
      <c r="AN18" s="40">
        <v>2</v>
      </c>
      <c r="AO18" s="40">
        <v>0.34599999999999997</v>
      </c>
      <c r="AP18" s="40">
        <v>1.3</v>
      </c>
      <c r="AQ18" s="40">
        <v>-3.5000000000000003E-2</v>
      </c>
      <c r="AR18" s="40">
        <v>0</v>
      </c>
      <c r="AS18" s="40">
        <v>2</v>
      </c>
      <c r="AT18" s="40">
        <v>0.34599999999999997</v>
      </c>
      <c r="AU18" s="40">
        <v>7</v>
      </c>
    </row>
    <row r="19" spans="1:48" s="111" customFormat="1" x14ac:dyDescent="0.25">
      <c r="A19" s="14" t="s">
        <v>11</v>
      </c>
      <c r="B19" s="43">
        <v>1</v>
      </c>
      <c r="C19" s="208">
        <v>20.937000000000001</v>
      </c>
      <c r="D19" s="111">
        <v>0</v>
      </c>
      <c r="E19" s="209">
        <v>4.3</v>
      </c>
      <c r="F19" s="208">
        <v>22.86</v>
      </c>
      <c r="G19" s="209">
        <v>0</v>
      </c>
      <c r="H19" s="210">
        <v>4.3</v>
      </c>
      <c r="I19" s="113">
        <v>10000000</v>
      </c>
      <c r="J19" s="113">
        <v>10000000</v>
      </c>
      <c r="K19" s="113">
        <v>10000000</v>
      </c>
      <c r="L19" s="113">
        <v>5380000</v>
      </c>
      <c r="M19" s="113">
        <v>23800000</v>
      </c>
      <c r="N19" s="113">
        <v>19700000</v>
      </c>
      <c r="O19" s="112">
        <v>10000000</v>
      </c>
      <c r="P19" s="113">
        <v>10000000</v>
      </c>
      <c r="Q19" s="113">
        <v>10000000</v>
      </c>
      <c r="R19" s="211">
        <v>5380000</v>
      </c>
      <c r="S19" s="211">
        <v>16500000</v>
      </c>
      <c r="T19" s="211">
        <v>11000000</v>
      </c>
      <c r="U19" s="20">
        <v>2.97</v>
      </c>
      <c r="V19" s="20">
        <v>2.97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12">
        <v>43.5</v>
      </c>
      <c r="AD19" s="212">
        <v>23.84</v>
      </c>
      <c r="AE19" s="212">
        <v>19.670000000000002</v>
      </c>
      <c r="AF19" s="213">
        <v>27.5</v>
      </c>
      <c r="AG19" s="212">
        <v>16.5</v>
      </c>
      <c r="AH19" s="144">
        <v>11</v>
      </c>
      <c r="AI19" s="66"/>
      <c r="AJ19" s="66" t="s">
        <v>38</v>
      </c>
      <c r="AK19" s="43">
        <v>0</v>
      </c>
      <c r="AL19" s="43">
        <v>0</v>
      </c>
      <c r="AM19" s="43">
        <v>0</v>
      </c>
      <c r="AN19" s="43">
        <v>0</v>
      </c>
      <c r="AO19" s="43">
        <v>0</v>
      </c>
      <c r="AP19" s="43">
        <v>0</v>
      </c>
      <c r="AQ19" s="43">
        <v>0</v>
      </c>
      <c r="AR19" s="43">
        <v>0</v>
      </c>
      <c r="AS19" s="43">
        <v>0</v>
      </c>
      <c r="AT19" s="43">
        <v>0</v>
      </c>
      <c r="AU19" s="43">
        <v>0</v>
      </c>
    </row>
    <row r="20" spans="1:48" s="111" customFormat="1" x14ac:dyDescent="0.25">
      <c r="A20" s="14"/>
      <c r="B20" s="43">
        <v>1</v>
      </c>
      <c r="C20" s="208">
        <v>22.86</v>
      </c>
      <c r="D20" s="111">
        <v>0</v>
      </c>
      <c r="E20" s="209">
        <v>4.3</v>
      </c>
      <c r="F20" s="208">
        <v>23.21</v>
      </c>
      <c r="G20" s="209">
        <v>0</v>
      </c>
      <c r="H20" s="210">
        <v>4.3</v>
      </c>
      <c r="I20" s="113">
        <v>10000000</v>
      </c>
      <c r="J20" s="113">
        <v>10000000</v>
      </c>
      <c r="K20" s="113">
        <v>10000000</v>
      </c>
      <c r="L20" s="113">
        <v>5380000</v>
      </c>
      <c r="M20" s="113">
        <v>16500000</v>
      </c>
      <c r="N20" s="113">
        <v>11000000</v>
      </c>
      <c r="O20" s="112">
        <v>10000000</v>
      </c>
      <c r="P20" s="113">
        <v>10000000</v>
      </c>
      <c r="Q20" s="113">
        <v>10000000</v>
      </c>
      <c r="R20" s="211">
        <v>5380000</v>
      </c>
      <c r="S20" s="211">
        <v>16500000</v>
      </c>
      <c r="T20" s="211">
        <v>11000000</v>
      </c>
      <c r="U20" s="20">
        <v>2.97</v>
      </c>
      <c r="V20" s="20">
        <v>2.97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12">
        <v>27.5</v>
      </c>
      <c r="AD20" s="212">
        <v>16.5</v>
      </c>
      <c r="AE20" s="212">
        <v>11</v>
      </c>
      <c r="AF20" s="213">
        <v>27.5</v>
      </c>
      <c r="AG20" s="212">
        <v>16.5</v>
      </c>
      <c r="AH20" s="144">
        <v>11</v>
      </c>
      <c r="AI20" s="66"/>
      <c r="AJ20" s="66" t="s">
        <v>38</v>
      </c>
      <c r="AK20" s="43">
        <v>0</v>
      </c>
      <c r="AL20" s="43">
        <v>0</v>
      </c>
      <c r="AM20" s="43">
        <v>0</v>
      </c>
      <c r="AN20" s="43">
        <v>0</v>
      </c>
      <c r="AO20" s="43">
        <v>0</v>
      </c>
      <c r="AP20" s="43">
        <v>0</v>
      </c>
      <c r="AQ20" s="43">
        <v>0</v>
      </c>
      <c r="AR20" s="43">
        <v>0</v>
      </c>
      <c r="AS20" s="43">
        <v>0</v>
      </c>
      <c r="AT20" s="43">
        <v>0</v>
      </c>
      <c r="AU20" s="43">
        <v>0</v>
      </c>
    </row>
    <row r="21" spans="1:48" s="85" customFormat="1" x14ac:dyDescent="0.25">
      <c r="A21" s="9" t="s">
        <v>12</v>
      </c>
      <c r="B21" s="5">
        <v>1</v>
      </c>
      <c r="C21" s="77">
        <v>23.21</v>
      </c>
      <c r="D21" s="85">
        <v>0</v>
      </c>
      <c r="E21" s="78">
        <v>4.3</v>
      </c>
      <c r="F21" s="77">
        <v>23.21</v>
      </c>
      <c r="G21" s="78">
        <v>0</v>
      </c>
      <c r="H21" s="86">
        <v>2.1859999999999999</v>
      </c>
      <c r="I21" s="88">
        <v>56600</v>
      </c>
      <c r="J21" s="88">
        <v>56600</v>
      </c>
      <c r="K21" s="88">
        <v>56600</v>
      </c>
      <c r="L21" s="88">
        <v>27200</v>
      </c>
      <c r="M21" s="88">
        <v>278000</v>
      </c>
      <c r="N21" s="88">
        <v>278000</v>
      </c>
      <c r="O21" s="91">
        <v>56600</v>
      </c>
      <c r="P21" s="88">
        <v>56600</v>
      </c>
      <c r="Q21" s="88">
        <v>56600</v>
      </c>
      <c r="R21" s="88">
        <v>27200</v>
      </c>
      <c r="S21" s="90">
        <v>34700</v>
      </c>
      <c r="T21" s="90">
        <v>34700</v>
      </c>
      <c r="U21" s="6">
        <v>2.9780000000000002</v>
      </c>
      <c r="V21" s="6">
        <v>2.9780000000000002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191">
        <v>173.04</v>
      </c>
      <c r="AD21" s="191">
        <v>86.52</v>
      </c>
      <c r="AE21" s="191">
        <v>86.52</v>
      </c>
      <c r="AF21" s="192">
        <v>21.56</v>
      </c>
      <c r="AG21" s="191">
        <v>10.78</v>
      </c>
      <c r="AH21" s="193">
        <v>10.78</v>
      </c>
      <c r="AI21" s="22"/>
      <c r="AJ21" s="22" t="s">
        <v>35</v>
      </c>
      <c r="AK21" s="5">
        <v>1.43</v>
      </c>
      <c r="AL21" s="5">
        <v>0</v>
      </c>
      <c r="AM21" s="5">
        <v>0</v>
      </c>
      <c r="AN21" s="5">
        <v>2</v>
      </c>
      <c r="AO21" s="5">
        <v>0.34599999999999997</v>
      </c>
      <c r="AP21" s="5">
        <v>1.43</v>
      </c>
      <c r="AQ21" s="5">
        <v>0</v>
      </c>
      <c r="AR21" s="5">
        <v>0</v>
      </c>
      <c r="AS21" s="5">
        <v>2</v>
      </c>
      <c r="AT21" s="5">
        <v>0.34599999999999997</v>
      </c>
      <c r="AU21" s="5">
        <v>7</v>
      </c>
    </row>
    <row r="22" spans="1:48" s="85" customFormat="1" x14ac:dyDescent="0.25">
      <c r="A22" s="9"/>
      <c r="B22" s="5">
        <v>1</v>
      </c>
      <c r="C22" s="77">
        <v>23.21</v>
      </c>
      <c r="D22" s="85">
        <v>0</v>
      </c>
      <c r="E22" s="78">
        <v>4.3</v>
      </c>
      <c r="F22" s="77">
        <v>23.21</v>
      </c>
      <c r="G22" s="78">
        <v>0</v>
      </c>
      <c r="H22" s="86">
        <v>6.7859999999999996</v>
      </c>
      <c r="I22" s="88">
        <v>56600</v>
      </c>
      <c r="J22" s="88">
        <v>56600</v>
      </c>
      <c r="K22" s="88">
        <v>56600</v>
      </c>
      <c r="L22" s="88">
        <v>27200</v>
      </c>
      <c r="M22" s="88">
        <v>278000</v>
      </c>
      <c r="N22" s="88">
        <v>278000</v>
      </c>
      <c r="O22" s="91">
        <v>56600</v>
      </c>
      <c r="P22" s="88">
        <v>56600</v>
      </c>
      <c r="Q22" s="88">
        <v>56600</v>
      </c>
      <c r="R22" s="88">
        <v>27200</v>
      </c>
      <c r="S22" s="90">
        <v>34700</v>
      </c>
      <c r="T22" s="90">
        <v>34700</v>
      </c>
      <c r="U22" s="6">
        <v>2.9780000000000002</v>
      </c>
      <c r="V22" s="6">
        <v>2.9780000000000002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191">
        <v>173.04</v>
      </c>
      <c r="AD22" s="191">
        <v>86.52</v>
      </c>
      <c r="AE22" s="191">
        <v>86.52</v>
      </c>
      <c r="AF22" s="192">
        <v>21.56</v>
      </c>
      <c r="AG22" s="191">
        <v>10.78</v>
      </c>
      <c r="AH22" s="193">
        <v>10.78</v>
      </c>
      <c r="AI22" s="22"/>
      <c r="AJ22" s="22" t="s">
        <v>35</v>
      </c>
      <c r="AK22" s="5">
        <v>1.43</v>
      </c>
      <c r="AL22" s="5">
        <v>0</v>
      </c>
      <c r="AM22" s="5">
        <v>0</v>
      </c>
      <c r="AN22" s="5">
        <v>2</v>
      </c>
      <c r="AO22" s="5">
        <v>0.34599999999999997</v>
      </c>
      <c r="AP22" s="5">
        <v>1.43</v>
      </c>
      <c r="AQ22" s="5">
        <v>0</v>
      </c>
      <c r="AR22" s="5">
        <v>0</v>
      </c>
      <c r="AS22" s="5">
        <v>2</v>
      </c>
      <c r="AT22" s="5">
        <v>0.34599999999999997</v>
      </c>
      <c r="AU22" s="5">
        <v>7</v>
      </c>
    </row>
    <row r="23" spans="1:48" s="69" customFormat="1" x14ac:dyDescent="0.25">
      <c r="A23" s="8"/>
      <c r="B23" s="4"/>
      <c r="C23" s="67"/>
      <c r="F23" s="67"/>
      <c r="H23" s="68"/>
      <c r="O23" s="67"/>
      <c r="T23" s="68"/>
      <c r="U23" s="51"/>
      <c r="V23" s="51"/>
      <c r="W23" s="71"/>
      <c r="X23" s="51"/>
      <c r="Y23" s="47"/>
      <c r="Z23" s="71"/>
      <c r="AA23" s="51"/>
      <c r="AB23" s="47"/>
      <c r="AC23" s="72"/>
      <c r="AD23" s="72"/>
      <c r="AE23" s="72"/>
      <c r="AF23" s="214"/>
      <c r="AG23" s="72"/>
      <c r="AH23" s="145"/>
      <c r="AI23" s="21"/>
      <c r="AJ23" s="21"/>
      <c r="AK23" s="45"/>
      <c r="AL23" s="4"/>
      <c r="AM23" s="4"/>
      <c r="AN23" s="4"/>
      <c r="AO23" s="46"/>
      <c r="AP23" s="45"/>
      <c r="AQ23" s="4"/>
      <c r="AR23" s="4"/>
      <c r="AS23" s="4"/>
      <c r="AT23" s="46"/>
      <c r="AU23" s="4"/>
      <c r="AV23"/>
    </row>
    <row r="24" spans="1:48" s="69" customFormat="1" x14ac:dyDescent="0.25">
      <c r="A24" s="8"/>
      <c r="B24" s="4"/>
      <c r="C24" s="67"/>
      <c r="F24" s="67"/>
      <c r="H24" s="68"/>
      <c r="O24" s="67"/>
      <c r="T24" s="68"/>
      <c r="U24" s="51"/>
      <c r="V24" s="51"/>
      <c r="W24" s="71"/>
      <c r="X24" s="51"/>
      <c r="Y24" s="47"/>
      <c r="Z24" s="71"/>
      <c r="AA24" s="51"/>
      <c r="AB24" s="47"/>
      <c r="AC24" s="72"/>
      <c r="AD24" s="72"/>
      <c r="AE24" s="72"/>
      <c r="AF24" s="214"/>
      <c r="AG24" s="72"/>
      <c r="AH24" s="145"/>
      <c r="AI24" s="21"/>
      <c r="AJ24" s="21"/>
      <c r="AK24" s="45"/>
      <c r="AL24" s="4"/>
      <c r="AM24" s="4"/>
      <c r="AN24" s="4"/>
      <c r="AO24" s="46"/>
      <c r="AP24" s="45"/>
      <c r="AQ24" s="4"/>
      <c r="AR24" s="4"/>
      <c r="AS24" s="4"/>
      <c r="AT24" s="46"/>
      <c r="AU24" s="4"/>
      <c r="AV24"/>
    </row>
  </sheetData>
  <mergeCells count="9">
    <mergeCell ref="AK1:AO1"/>
    <mergeCell ref="AP1:AT1"/>
    <mergeCell ref="I1:N1"/>
    <mergeCell ref="W1:AB1"/>
    <mergeCell ref="C1:H1"/>
    <mergeCell ref="O1:T1"/>
    <mergeCell ref="U1:V1"/>
    <mergeCell ref="AC1:AE1"/>
    <mergeCell ref="AF1:A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201D9-DDCF-45F8-B150-8C1830037FFA}">
  <dimension ref="A1:BN58"/>
  <sheetViews>
    <sheetView topLeftCell="XEF34" workbookViewId="0">
      <selection activeCell="BC44" sqref="BC44:XFD58"/>
    </sheetView>
  </sheetViews>
  <sheetFormatPr defaultRowHeight="15" x14ac:dyDescent="0.25"/>
  <sheetData>
    <row r="1" spans="1:48" ht="15.75" thickBot="1" x14ac:dyDescent="0.3">
      <c r="A1" s="7" t="s">
        <v>4</v>
      </c>
      <c r="B1" s="3"/>
      <c r="C1" s="260" t="s">
        <v>0</v>
      </c>
      <c r="D1" s="261"/>
      <c r="E1" s="261"/>
      <c r="F1" s="261"/>
      <c r="G1" s="261"/>
      <c r="H1" s="262"/>
      <c r="I1" s="260" t="s">
        <v>2</v>
      </c>
      <c r="J1" s="261"/>
      <c r="K1" s="261"/>
      <c r="L1" s="261"/>
      <c r="M1" s="261"/>
      <c r="N1" s="262"/>
      <c r="O1" s="260" t="s">
        <v>3</v>
      </c>
      <c r="P1" s="261"/>
      <c r="Q1" s="261"/>
      <c r="R1" s="261"/>
      <c r="S1" s="261"/>
      <c r="T1" s="262"/>
      <c r="U1" s="281" t="s">
        <v>13</v>
      </c>
      <c r="V1" s="282"/>
      <c r="W1" s="278" t="s">
        <v>23</v>
      </c>
      <c r="X1" s="279"/>
      <c r="Y1" s="279"/>
      <c r="Z1" s="279"/>
      <c r="AA1" s="279"/>
      <c r="AB1" s="280"/>
      <c r="AC1" s="283" t="s">
        <v>14</v>
      </c>
      <c r="AD1" s="283"/>
      <c r="AE1" s="283"/>
      <c r="AF1" s="283" t="s">
        <v>15</v>
      </c>
      <c r="AG1" s="283"/>
      <c r="AH1" s="283"/>
      <c r="AI1" s="48" t="s">
        <v>18</v>
      </c>
      <c r="AJ1" s="59" t="s">
        <v>33</v>
      </c>
      <c r="AK1" s="272" t="s">
        <v>16</v>
      </c>
      <c r="AL1" s="273"/>
      <c r="AM1" s="273"/>
      <c r="AN1" s="273"/>
      <c r="AO1" s="274"/>
      <c r="AP1" s="275" t="s">
        <v>17</v>
      </c>
      <c r="AQ1" s="276"/>
      <c r="AR1" s="276"/>
      <c r="AS1" s="276"/>
      <c r="AT1" s="277"/>
      <c r="AU1" s="4"/>
      <c r="AV1" s="69"/>
    </row>
    <row r="2" spans="1:48" ht="15.75" thickBot="1" x14ac:dyDescent="0.3">
      <c r="A2" s="15"/>
      <c r="B2" s="233" t="s">
        <v>1</v>
      </c>
      <c r="C2" s="183" t="s">
        <v>107</v>
      </c>
      <c r="D2" s="184" t="s">
        <v>108</v>
      </c>
      <c r="E2" s="184" t="s">
        <v>109</v>
      </c>
      <c r="F2" s="183" t="s">
        <v>110</v>
      </c>
      <c r="G2" s="184" t="s">
        <v>111</v>
      </c>
      <c r="H2" s="185" t="s">
        <v>112</v>
      </c>
      <c r="I2" s="75" t="s">
        <v>64</v>
      </c>
      <c r="J2" s="75" t="s">
        <v>87</v>
      </c>
      <c r="K2" s="75" t="s">
        <v>88</v>
      </c>
      <c r="L2" s="75" t="s">
        <v>65</v>
      </c>
      <c r="M2" s="75" t="s">
        <v>66</v>
      </c>
      <c r="N2" s="76" t="s">
        <v>67</v>
      </c>
      <c r="O2" s="183" t="s">
        <v>68</v>
      </c>
      <c r="P2" s="184" t="s">
        <v>69</v>
      </c>
      <c r="Q2" s="184" t="s">
        <v>70</v>
      </c>
      <c r="R2" s="184" t="s">
        <v>71</v>
      </c>
      <c r="S2" s="184" t="s">
        <v>72</v>
      </c>
      <c r="T2" s="185" t="s">
        <v>73</v>
      </c>
      <c r="U2" s="53" t="s">
        <v>113</v>
      </c>
      <c r="V2" s="53" t="s">
        <v>114</v>
      </c>
      <c r="W2" s="52" t="s">
        <v>74</v>
      </c>
      <c r="X2" s="53" t="s">
        <v>75</v>
      </c>
      <c r="Y2" s="53" t="s">
        <v>76</v>
      </c>
      <c r="Z2" s="52" t="s">
        <v>77</v>
      </c>
      <c r="AA2" s="53" t="s">
        <v>78</v>
      </c>
      <c r="AB2" s="54" t="s">
        <v>79</v>
      </c>
      <c r="AC2" s="147" t="s">
        <v>80</v>
      </c>
      <c r="AD2" s="147" t="s">
        <v>81</v>
      </c>
      <c r="AE2" s="147" t="s">
        <v>82</v>
      </c>
      <c r="AF2" s="186" t="s">
        <v>83</v>
      </c>
      <c r="AG2" s="147" t="s">
        <v>84</v>
      </c>
      <c r="AH2" s="187" t="s">
        <v>85</v>
      </c>
      <c r="AI2" s="21" t="s">
        <v>18</v>
      </c>
      <c r="AJ2" s="21" t="s">
        <v>86</v>
      </c>
      <c r="AK2" s="59" t="s">
        <v>120</v>
      </c>
      <c r="AL2" s="60" t="s">
        <v>121</v>
      </c>
      <c r="AM2" s="60" t="s">
        <v>118</v>
      </c>
      <c r="AN2" s="60" t="s">
        <v>117</v>
      </c>
      <c r="AO2" s="61" t="s">
        <v>122</v>
      </c>
      <c r="AP2" s="59" t="s">
        <v>123</v>
      </c>
      <c r="AQ2" s="60" t="s">
        <v>124</v>
      </c>
      <c r="AR2" s="60" t="s">
        <v>116</v>
      </c>
      <c r="AS2" s="60" t="s">
        <v>115</v>
      </c>
      <c r="AT2" s="61" t="s">
        <v>125</v>
      </c>
      <c r="AU2" s="21" t="s">
        <v>119</v>
      </c>
      <c r="AV2" s="69" t="s">
        <v>152</v>
      </c>
    </row>
    <row r="3" spans="1:48" x14ac:dyDescent="0.25">
      <c r="A3" s="9" t="s">
        <v>5</v>
      </c>
      <c r="B3" s="5">
        <v>2</v>
      </c>
      <c r="C3" s="77">
        <f>Update!B3</f>
        <v>6.51</v>
      </c>
      <c r="D3" s="78">
        <f>Update!C3*Update!$B$29</f>
        <v>0</v>
      </c>
      <c r="E3" s="78">
        <f>Update!D3</f>
        <v>5.15</v>
      </c>
      <c r="F3" s="77">
        <f>Update!E3</f>
        <v>6.51</v>
      </c>
      <c r="G3" s="78">
        <v>2.02</v>
      </c>
      <c r="H3" s="86">
        <f>Update!G3</f>
        <v>5.15</v>
      </c>
      <c r="I3" s="88">
        <v>6540000</v>
      </c>
      <c r="J3" s="88">
        <v>6540000</v>
      </c>
      <c r="K3" s="88">
        <v>6540000</v>
      </c>
      <c r="L3" s="88">
        <v>11560000</v>
      </c>
      <c r="M3" s="88">
        <v>12040000</v>
      </c>
      <c r="N3" s="88">
        <v>44900000</v>
      </c>
      <c r="O3" s="252">
        <v>10000000</v>
      </c>
      <c r="P3" s="88">
        <v>10000000</v>
      </c>
      <c r="Q3" s="88">
        <v>10000000</v>
      </c>
      <c r="R3" s="90">
        <f>L4</f>
        <v>5264000</v>
      </c>
      <c r="S3" s="90">
        <f>M4</f>
        <v>11270000</v>
      </c>
      <c r="T3" s="90">
        <f>N4</f>
        <v>44080000</v>
      </c>
      <c r="U3" s="6">
        <f>7.149*1.03493593561155+1.229/1.302</f>
        <v>8.3426894153613169</v>
      </c>
      <c r="V3" s="6">
        <f>6.397*1.03493593561155+1.229/1.302</f>
        <v>7.5644175917814325</v>
      </c>
      <c r="W3" s="6">
        <v>0</v>
      </c>
      <c r="X3" s="6">
        <f>Update!Q3</f>
        <v>0</v>
      </c>
      <c r="Y3" s="6">
        <v>0</v>
      </c>
      <c r="Z3" s="6">
        <v>0</v>
      </c>
      <c r="AA3" s="6">
        <f>Update!R3</f>
        <v>0</v>
      </c>
      <c r="AB3" s="6">
        <v>0</v>
      </c>
      <c r="AC3" s="188">
        <v>142.19999999999999</v>
      </c>
      <c r="AD3" s="188">
        <v>37.4</v>
      </c>
      <c r="AE3" s="188">
        <v>104.8</v>
      </c>
      <c r="AF3" s="189">
        <v>138.49</v>
      </c>
      <c r="AG3" s="188">
        <v>35.75</v>
      </c>
      <c r="AH3" s="190">
        <v>102.74</v>
      </c>
      <c r="AI3" s="22" t="s">
        <v>19</v>
      </c>
      <c r="AJ3" s="22" t="s">
        <v>34</v>
      </c>
      <c r="AK3" s="5">
        <v>2.8130000000000002</v>
      </c>
      <c r="AL3" s="5">
        <f>Update!U3</f>
        <v>-7.1599999999999997E-2</v>
      </c>
      <c r="AM3" s="5">
        <v>0</v>
      </c>
      <c r="AN3" s="5">
        <f>Update!W3</f>
        <v>0</v>
      </c>
      <c r="AO3" s="5">
        <f>Update!Y3</f>
        <v>0.38300000000000001</v>
      </c>
      <c r="AP3" s="5">
        <v>2.8130000000000002</v>
      </c>
      <c r="AQ3" s="5">
        <f>Update!V3</f>
        <v>-7.1599999999999997E-2</v>
      </c>
      <c r="AR3" s="5">
        <v>0</v>
      </c>
      <c r="AS3" s="5">
        <f>Update!X3</f>
        <v>0</v>
      </c>
      <c r="AT3" s="5">
        <f>Update!Z3</f>
        <v>0.38300000000000001</v>
      </c>
      <c r="AU3" s="5">
        <f>Update!AA3</f>
        <v>25</v>
      </c>
      <c r="AV3" s="85" t="s">
        <v>19</v>
      </c>
    </row>
    <row r="4" spans="1:48" x14ac:dyDescent="0.25">
      <c r="A4" s="9"/>
      <c r="B4" s="5">
        <v>2</v>
      </c>
      <c r="C4" s="77">
        <f>Update!B4</f>
        <v>6.51</v>
      </c>
      <c r="D4" s="78">
        <v>2.02</v>
      </c>
      <c r="E4" s="78">
        <f>Update!D4</f>
        <v>5.15</v>
      </c>
      <c r="F4" s="77">
        <f>Update!E4</f>
        <v>6.51</v>
      </c>
      <c r="G4" s="78">
        <v>4.05</v>
      </c>
      <c r="H4" s="86">
        <f>Update!G4</f>
        <v>5.15</v>
      </c>
      <c r="I4" s="88">
        <v>6540000</v>
      </c>
      <c r="J4" s="88">
        <v>6540000</v>
      </c>
      <c r="K4" s="88">
        <v>6540000</v>
      </c>
      <c r="L4" s="88">
        <v>5264000</v>
      </c>
      <c r="M4" s="88">
        <v>11270000</v>
      </c>
      <c r="N4" s="88">
        <v>44080000</v>
      </c>
      <c r="O4" s="252">
        <v>10000000</v>
      </c>
      <c r="P4" s="88">
        <v>10000000</v>
      </c>
      <c r="Q4" s="88">
        <v>10000000</v>
      </c>
      <c r="R4" s="90">
        <f t="shared" ref="R4:T6" si="0">L5</f>
        <v>5264000</v>
      </c>
      <c r="S4" s="90">
        <f t="shared" si="0"/>
        <v>10090000</v>
      </c>
      <c r="T4" s="90">
        <f t="shared" si="0"/>
        <v>43200000</v>
      </c>
      <c r="U4" s="6">
        <f>V3</f>
        <v>7.5644175917814325</v>
      </c>
      <c r="V4" s="6">
        <f>6.143*1.03493593561155+1.229/1.302</f>
        <v>7.3015438641360983</v>
      </c>
      <c r="W4" s="6">
        <v>0</v>
      </c>
      <c r="X4" s="6">
        <f>Update!Q4</f>
        <v>0</v>
      </c>
      <c r="Y4" s="6">
        <v>0</v>
      </c>
      <c r="Z4" s="6">
        <v>0</v>
      </c>
      <c r="AA4" s="6">
        <f>Update!R4</f>
        <v>0</v>
      </c>
      <c r="AB4" s="6">
        <v>0</v>
      </c>
      <c r="AC4" s="191">
        <v>139.47999999999999</v>
      </c>
      <c r="AD4" s="191">
        <v>35.75</v>
      </c>
      <c r="AE4" s="191">
        <v>102.74</v>
      </c>
      <c r="AF4" s="192">
        <v>134.80000000000001</v>
      </c>
      <c r="AG4" s="191">
        <v>34.1</v>
      </c>
      <c r="AH4" s="193">
        <v>100.7</v>
      </c>
      <c r="AI4" s="22" t="s">
        <v>19</v>
      </c>
      <c r="AJ4" s="22" t="s">
        <v>34</v>
      </c>
      <c r="AK4" s="5">
        <v>2.8130000000000002</v>
      </c>
      <c r="AL4" s="5">
        <f>Update!U4</f>
        <v>-7.1599999999999997E-2</v>
      </c>
      <c r="AM4" s="5">
        <v>0</v>
      </c>
      <c r="AN4" s="5">
        <f>Update!W4</f>
        <v>0</v>
      </c>
      <c r="AO4" s="5">
        <f>Update!Y4</f>
        <v>0.38300000000000001</v>
      </c>
      <c r="AP4" s="5">
        <v>2.8130000000000002</v>
      </c>
      <c r="AQ4" s="5">
        <f>Update!V4</f>
        <v>-7.1599999999999997E-2</v>
      </c>
      <c r="AR4" s="5">
        <v>0</v>
      </c>
      <c r="AS4" s="5">
        <f>Update!X4</f>
        <v>0</v>
      </c>
      <c r="AT4" s="5">
        <f>Update!Z4</f>
        <v>0.38300000000000001</v>
      </c>
      <c r="AU4" s="5">
        <f>Update!AA4</f>
        <v>25</v>
      </c>
      <c r="AV4" s="85" t="s">
        <v>19</v>
      </c>
    </row>
    <row r="5" spans="1:48" x14ac:dyDescent="0.25">
      <c r="A5" s="9"/>
      <c r="B5" s="5">
        <v>3</v>
      </c>
      <c r="C5" s="77">
        <f>Update!B5</f>
        <v>6.51</v>
      </c>
      <c r="D5" s="78">
        <v>4.05</v>
      </c>
      <c r="E5" s="78">
        <f>Update!D5</f>
        <v>5.15</v>
      </c>
      <c r="F5" s="77">
        <f>Update!E5</f>
        <v>6.51</v>
      </c>
      <c r="G5" s="78">
        <v>10.08</v>
      </c>
      <c r="H5" s="86">
        <f>Update!G5</f>
        <v>5.15</v>
      </c>
      <c r="I5" s="88">
        <v>6540000</v>
      </c>
      <c r="J5" s="88">
        <v>6540000</v>
      </c>
      <c r="K5" s="88">
        <v>6540000</v>
      </c>
      <c r="L5" s="88">
        <v>5264000</v>
      </c>
      <c r="M5" s="88">
        <v>10090000</v>
      </c>
      <c r="N5" s="88">
        <v>43200000</v>
      </c>
      <c r="O5" s="252">
        <v>10000000</v>
      </c>
      <c r="P5" s="88">
        <v>10000000</v>
      </c>
      <c r="Q5" s="88">
        <v>10000000</v>
      </c>
      <c r="R5" s="90">
        <f t="shared" si="0"/>
        <v>5264000</v>
      </c>
      <c r="S5" s="90">
        <f t="shared" si="0"/>
        <v>7957000</v>
      </c>
      <c r="T5" s="90">
        <f t="shared" si="0"/>
        <v>32500000</v>
      </c>
      <c r="U5" s="6">
        <f>V4</f>
        <v>7.3015438641360983</v>
      </c>
      <c r="V5" s="6">
        <f>4.78*1.03493593561155+1.229/1.302</f>
        <v>5.8909261838975562</v>
      </c>
      <c r="W5" s="6">
        <v>0</v>
      </c>
      <c r="X5" s="6">
        <f>Update!Q5</f>
        <v>0</v>
      </c>
      <c r="Y5" s="6">
        <v>0</v>
      </c>
      <c r="Z5" s="6">
        <v>0</v>
      </c>
      <c r="AA5" s="6">
        <f>Update!R5</f>
        <v>0</v>
      </c>
      <c r="AB5" s="6">
        <v>0</v>
      </c>
      <c r="AC5" s="191">
        <v>134.80000000000001</v>
      </c>
      <c r="AD5" s="191">
        <v>34.1</v>
      </c>
      <c r="AE5" s="191">
        <v>100.7</v>
      </c>
      <c r="AF5" s="192">
        <v>101.9</v>
      </c>
      <c r="AG5" s="191">
        <v>25.9</v>
      </c>
      <c r="AH5" s="193">
        <v>76</v>
      </c>
      <c r="AI5" s="22" t="s">
        <v>19</v>
      </c>
      <c r="AJ5" s="22" t="s">
        <v>34</v>
      </c>
      <c r="AK5" s="5">
        <v>2.8130000000000002</v>
      </c>
      <c r="AL5" s="5">
        <f>Update!U5</f>
        <v>-7.1599999999999997E-2</v>
      </c>
      <c r="AM5" s="5">
        <v>0</v>
      </c>
      <c r="AN5" s="5">
        <f>Update!W5</f>
        <v>0</v>
      </c>
      <c r="AO5" s="5">
        <f>Update!Y5</f>
        <v>0.38300000000000001</v>
      </c>
      <c r="AP5" s="5">
        <v>2.8130000000000002</v>
      </c>
      <c r="AQ5" s="5">
        <f>Update!V5</f>
        <v>-7.1599999999999997E-2</v>
      </c>
      <c r="AR5" s="5">
        <v>0</v>
      </c>
      <c r="AS5" s="5">
        <f>Update!X5</f>
        <v>0</v>
      </c>
      <c r="AT5" s="5">
        <f>Update!Z5</f>
        <v>0.38300000000000001</v>
      </c>
      <c r="AU5" s="5">
        <f>Update!AA5</f>
        <v>25</v>
      </c>
      <c r="AV5" s="85" t="s">
        <v>19</v>
      </c>
    </row>
    <row r="6" spans="1:48" x14ac:dyDescent="0.25">
      <c r="A6" s="9"/>
      <c r="B6" s="5">
        <v>5</v>
      </c>
      <c r="C6" s="77">
        <f>Update!B6</f>
        <v>6.51</v>
      </c>
      <c r="D6" s="78">
        <v>10.08</v>
      </c>
      <c r="E6" s="78">
        <f>Update!D6</f>
        <v>5.15</v>
      </c>
      <c r="F6" s="77">
        <f>Update!E6</f>
        <v>6.51</v>
      </c>
      <c r="G6" s="78">
        <v>20.079999999999998</v>
      </c>
      <c r="H6" s="86">
        <v>5.5342000000000002</v>
      </c>
      <c r="I6" s="88">
        <v>6540000</v>
      </c>
      <c r="J6" s="88">
        <v>6540000</v>
      </c>
      <c r="K6" s="88">
        <v>6540000</v>
      </c>
      <c r="L6" s="88">
        <v>5264000</v>
      </c>
      <c r="M6" s="88">
        <v>7957000</v>
      </c>
      <c r="N6" s="88">
        <v>32500000</v>
      </c>
      <c r="O6" s="252">
        <v>10000000</v>
      </c>
      <c r="P6" s="88">
        <v>10000000</v>
      </c>
      <c r="Q6" s="88">
        <v>10000000</v>
      </c>
      <c r="R6" s="90">
        <f t="shared" si="0"/>
        <v>3779000</v>
      </c>
      <c r="S6" s="90">
        <f t="shared" si="0"/>
        <v>2545000</v>
      </c>
      <c r="T6" s="90">
        <f t="shared" si="0"/>
        <v>15110000</v>
      </c>
      <c r="U6" s="6">
        <f>V5</f>
        <v>5.8909261838975562</v>
      </c>
      <c r="V6" s="6">
        <f>4.117*1.03493593561155+1.229/1.302</f>
        <v>5.2047636585870984</v>
      </c>
      <c r="W6" s="6">
        <v>0</v>
      </c>
      <c r="X6" s="6">
        <f>Update!Q6</f>
        <v>0</v>
      </c>
      <c r="Y6" s="6">
        <v>0</v>
      </c>
      <c r="Z6" s="6">
        <v>0</v>
      </c>
      <c r="AA6" s="6">
        <f>Update!R6</f>
        <v>0</v>
      </c>
      <c r="AB6" s="6">
        <v>0</v>
      </c>
      <c r="AC6" s="191">
        <v>101.9</v>
      </c>
      <c r="AD6" s="191">
        <v>25.9</v>
      </c>
      <c r="AE6" s="191">
        <v>76</v>
      </c>
      <c r="AF6" s="192">
        <v>25.5</v>
      </c>
      <c r="AG6" s="191">
        <v>13.2</v>
      </c>
      <c r="AH6" s="193">
        <v>12.3</v>
      </c>
      <c r="AI6" s="22" t="s">
        <v>19</v>
      </c>
      <c r="AJ6" s="22" t="s">
        <v>34</v>
      </c>
      <c r="AK6" s="5">
        <v>2.8130000000000002</v>
      </c>
      <c r="AL6" s="5">
        <f>Update!U6</f>
        <v>-7.1599999999999997E-2</v>
      </c>
      <c r="AM6" s="5">
        <v>0</v>
      </c>
      <c r="AN6" s="5">
        <f>Update!W6</f>
        <v>0</v>
      </c>
      <c r="AO6" s="5">
        <f>Update!Y6</f>
        <v>0.38300000000000001</v>
      </c>
      <c r="AP6" s="5">
        <v>2.8130000000000002</v>
      </c>
      <c r="AQ6" s="5">
        <f>Update!V6</f>
        <v>-7.1599999999999997E-2</v>
      </c>
      <c r="AR6" s="5">
        <v>0</v>
      </c>
      <c r="AS6" s="5">
        <f>Update!X6</f>
        <v>0</v>
      </c>
      <c r="AT6" s="5">
        <f>Update!Z6</f>
        <v>0.38300000000000001</v>
      </c>
      <c r="AU6" s="5">
        <f>Update!AA6</f>
        <v>25</v>
      </c>
      <c r="AV6" s="85" t="s">
        <v>19</v>
      </c>
    </row>
    <row r="7" spans="1:48" x14ac:dyDescent="0.25">
      <c r="A7" s="9"/>
      <c r="B7" s="5">
        <v>5</v>
      </c>
      <c r="C7" s="77">
        <f>Update!B7</f>
        <v>6.51</v>
      </c>
      <c r="D7" s="78">
        <v>20.079999999999998</v>
      </c>
      <c r="E7" s="78">
        <v>5.5342000000000002</v>
      </c>
      <c r="F7" s="77">
        <f>Update!E7</f>
        <v>6.51</v>
      </c>
      <c r="G7" s="78">
        <v>29.25</v>
      </c>
      <c r="H7" s="86">
        <v>5.8869999999999996</v>
      </c>
      <c r="I7" s="88">
        <v>6540000</v>
      </c>
      <c r="J7" s="88">
        <v>6540000</v>
      </c>
      <c r="K7" s="88">
        <v>6540000</v>
      </c>
      <c r="L7" s="88">
        <v>3779000</v>
      </c>
      <c r="M7" s="88">
        <v>2545000</v>
      </c>
      <c r="N7" s="88">
        <v>15110000</v>
      </c>
      <c r="O7" s="252">
        <v>10000000</v>
      </c>
      <c r="P7" s="88">
        <v>10000000</v>
      </c>
      <c r="Q7" s="88">
        <v>10000000</v>
      </c>
      <c r="R7" s="90">
        <v>509300</v>
      </c>
      <c r="S7" s="90">
        <v>350489</v>
      </c>
      <c r="T7" s="90">
        <v>94160</v>
      </c>
      <c r="U7" s="6">
        <f>V6</f>
        <v>5.2047636585870984</v>
      </c>
      <c r="V7" s="6">
        <f>1.794*1.03493593561155+1.10657777777777/1.302</f>
        <v>2.7065811958125972</v>
      </c>
      <c r="W7" s="6">
        <v>0</v>
      </c>
      <c r="X7" s="6">
        <f>Update!Q7</f>
        <v>0</v>
      </c>
      <c r="Y7" s="6">
        <v>0</v>
      </c>
      <c r="Z7" s="6">
        <v>0</v>
      </c>
      <c r="AA7" s="6">
        <f>Update!R7</f>
        <v>0</v>
      </c>
      <c r="AB7" s="6">
        <v>0</v>
      </c>
      <c r="AC7" s="191">
        <f t="shared" ref="AC7:AE7" si="1">AF6</f>
        <v>25.5</v>
      </c>
      <c r="AD7" s="191">
        <f t="shared" si="1"/>
        <v>13.2</v>
      </c>
      <c r="AE7" s="191">
        <f t="shared" si="1"/>
        <v>12.3</v>
      </c>
      <c r="AF7" s="192">
        <v>0.33</v>
      </c>
      <c r="AG7" s="191">
        <v>0.11</v>
      </c>
      <c r="AH7" s="193">
        <v>0.22</v>
      </c>
      <c r="AI7" s="22" t="s">
        <v>19</v>
      </c>
      <c r="AJ7" s="22" t="s">
        <v>34</v>
      </c>
      <c r="AK7" s="5">
        <v>2.8130000000000002</v>
      </c>
      <c r="AL7" s="5">
        <f>Update!U7</f>
        <v>-7.1599999999999997E-2</v>
      </c>
      <c r="AM7" s="5">
        <v>0</v>
      </c>
      <c r="AN7" s="5">
        <f>Update!W7</f>
        <v>0</v>
      </c>
      <c r="AO7" s="5">
        <f>Update!Y7</f>
        <v>0.38300000000000001</v>
      </c>
      <c r="AP7" s="5">
        <v>2.532</v>
      </c>
      <c r="AQ7" s="5">
        <f>Update!V7</f>
        <v>-5.4100000000000002E-2</v>
      </c>
      <c r="AR7" s="5">
        <v>0</v>
      </c>
      <c r="AS7" s="5">
        <f>Update!X7</f>
        <v>1</v>
      </c>
      <c r="AT7" s="5">
        <f>Update!Z7</f>
        <v>0.31590000000000001</v>
      </c>
      <c r="AU7" s="5">
        <f>Update!AA7</f>
        <v>25</v>
      </c>
      <c r="AV7" s="85" t="s">
        <v>19</v>
      </c>
    </row>
    <row r="8" spans="1:48" x14ac:dyDescent="0.25">
      <c r="A8" s="234" t="s">
        <v>6</v>
      </c>
      <c r="B8" s="235">
        <v>2</v>
      </c>
      <c r="C8" s="236">
        <f>Update!B8</f>
        <v>6.51</v>
      </c>
      <c r="D8" s="237">
        <f>Update!C8</f>
        <v>0</v>
      </c>
      <c r="E8" s="238">
        <f>Update!D8</f>
        <v>5.15</v>
      </c>
      <c r="F8" s="236">
        <f>Update!E8</f>
        <v>6.51</v>
      </c>
      <c r="G8" s="238">
        <f>Update!F8</f>
        <v>0</v>
      </c>
      <c r="H8" s="239">
        <f>Update!G8</f>
        <v>4.3</v>
      </c>
      <c r="I8" s="240">
        <v>100000000</v>
      </c>
      <c r="J8" s="240">
        <v>100000000</v>
      </c>
      <c r="K8" s="240">
        <v>100000000</v>
      </c>
      <c r="L8" s="240">
        <f>Update!H8</f>
        <v>100000000</v>
      </c>
      <c r="M8" s="240">
        <f>Update!I8</f>
        <v>100000000</v>
      </c>
      <c r="N8" s="240">
        <f>Update!J8</f>
        <v>100000000</v>
      </c>
      <c r="O8" s="241">
        <v>100000000</v>
      </c>
      <c r="P8" s="240">
        <v>100000000</v>
      </c>
      <c r="Q8" s="240">
        <v>100000000</v>
      </c>
      <c r="R8" s="242">
        <f>Update!K8</f>
        <v>100000000</v>
      </c>
      <c r="S8" s="242">
        <f>Update!L8</f>
        <v>100000000</v>
      </c>
      <c r="T8" s="242">
        <f>Update!M8</f>
        <v>100000000</v>
      </c>
      <c r="U8" s="243">
        <f>Update!N8</f>
        <v>1</v>
      </c>
      <c r="V8" s="243">
        <f>Update!O8</f>
        <v>1</v>
      </c>
      <c r="W8" s="243">
        <v>0</v>
      </c>
      <c r="X8" s="243">
        <v>0</v>
      </c>
      <c r="Y8" s="243">
        <v>0</v>
      </c>
      <c r="Z8" s="243">
        <v>0</v>
      </c>
      <c r="AA8" s="243">
        <v>0</v>
      </c>
      <c r="AB8" s="243">
        <v>0</v>
      </c>
      <c r="AC8" s="244">
        <v>20</v>
      </c>
      <c r="AD8" s="244">
        <v>10</v>
      </c>
      <c r="AE8" s="244">
        <v>10</v>
      </c>
      <c r="AF8" s="245">
        <v>20</v>
      </c>
      <c r="AG8" s="244">
        <v>10</v>
      </c>
      <c r="AH8" s="246">
        <v>10</v>
      </c>
      <c r="AI8" s="247"/>
      <c r="AJ8" s="247" t="s">
        <v>35</v>
      </c>
      <c r="AK8" s="235">
        <f>Update!S8</f>
        <v>0</v>
      </c>
      <c r="AL8" s="235">
        <f>Update!U8</f>
        <v>0</v>
      </c>
      <c r="AM8" s="235">
        <v>0</v>
      </c>
      <c r="AN8" s="235">
        <f>Update!W8</f>
        <v>0</v>
      </c>
      <c r="AO8" s="235">
        <f>Update!Y8</f>
        <v>0</v>
      </c>
      <c r="AP8" s="235">
        <f>Update!T8</f>
        <v>0</v>
      </c>
      <c r="AQ8" s="235">
        <f>Update!V8</f>
        <v>0</v>
      </c>
      <c r="AR8" s="235">
        <v>0</v>
      </c>
      <c r="AS8" s="235">
        <f>Update!X8</f>
        <v>0</v>
      </c>
      <c r="AT8" s="235">
        <f>Update!Z8</f>
        <v>0</v>
      </c>
      <c r="AU8" s="235">
        <f>Update!AA8</f>
        <v>0</v>
      </c>
      <c r="AV8" s="237"/>
    </row>
    <row r="9" spans="1:48" x14ac:dyDescent="0.25">
      <c r="A9" s="12" t="s">
        <v>9</v>
      </c>
      <c r="B9" s="37">
        <v>2</v>
      </c>
      <c r="C9" s="194">
        <f>Update!B12</f>
        <v>6.51</v>
      </c>
      <c r="D9" s="103">
        <f>Update!C12</f>
        <v>0</v>
      </c>
      <c r="E9" s="195">
        <f>Update!D12</f>
        <v>4.3</v>
      </c>
      <c r="F9" s="194">
        <f>Update!E12</f>
        <v>7</v>
      </c>
      <c r="G9" s="195">
        <f>Update!F12</f>
        <v>0</v>
      </c>
      <c r="H9" s="196">
        <f>Update!G12</f>
        <v>4.3</v>
      </c>
      <c r="I9" s="105">
        <v>10000000</v>
      </c>
      <c r="J9" s="105">
        <v>10000000</v>
      </c>
      <c r="K9" s="105">
        <v>10000000</v>
      </c>
      <c r="L9" s="105">
        <f>Update!H12</f>
        <v>15600000</v>
      </c>
      <c r="M9" s="105">
        <f>Update!I12</f>
        <v>223300000</v>
      </c>
      <c r="N9" s="105">
        <f>Update!J12</f>
        <v>239300000</v>
      </c>
      <c r="O9" s="104">
        <v>10000000</v>
      </c>
      <c r="P9" s="105">
        <v>10000000</v>
      </c>
      <c r="Q9" s="105">
        <v>10000000</v>
      </c>
      <c r="R9" s="197">
        <f>Update!K12</f>
        <v>16140000</v>
      </c>
      <c r="S9" s="197">
        <f>Update!L12</f>
        <v>231000000</v>
      </c>
      <c r="T9" s="197">
        <f>Update!M12</f>
        <v>247500000</v>
      </c>
      <c r="U9" s="18">
        <v>2.97</v>
      </c>
      <c r="V9" s="18">
        <v>2.97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99">
        <v>478.5</v>
      </c>
      <c r="AD9" s="198">
        <v>231</v>
      </c>
      <c r="AE9" s="142">
        <v>247.5</v>
      </c>
      <c r="AF9" s="199">
        <v>478.5</v>
      </c>
      <c r="AG9" s="198">
        <v>231</v>
      </c>
      <c r="AH9" s="142">
        <v>247.5</v>
      </c>
      <c r="AI9" s="178"/>
      <c r="AJ9" s="178" t="s">
        <v>38</v>
      </c>
      <c r="AK9" s="37">
        <f>Update!S12</f>
        <v>0</v>
      </c>
      <c r="AL9" s="37">
        <f>Update!U12</f>
        <v>0</v>
      </c>
      <c r="AM9" s="37">
        <v>0</v>
      </c>
      <c r="AN9" s="37">
        <f>Update!W12</f>
        <v>0</v>
      </c>
      <c r="AO9" s="37">
        <f>Update!Y12</f>
        <v>0</v>
      </c>
      <c r="AP9" s="37">
        <f>Update!T12</f>
        <v>0</v>
      </c>
      <c r="AQ9" s="37">
        <f>Update!V12</f>
        <v>0</v>
      </c>
      <c r="AR9" s="37">
        <v>0</v>
      </c>
      <c r="AS9" s="37">
        <f>Update!X12</f>
        <v>0</v>
      </c>
      <c r="AT9" s="37">
        <f>Update!Z12</f>
        <v>0</v>
      </c>
      <c r="AU9" s="37">
        <f>Update!AA12</f>
        <v>0</v>
      </c>
      <c r="AV9" s="103"/>
    </row>
    <row r="10" spans="1:48" x14ac:dyDescent="0.25">
      <c r="A10" s="12"/>
      <c r="B10" s="37">
        <v>2</v>
      </c>
      <c r="C10" s="194">
        <f>Update!B13</f>
        <v>7</v>
      </c>
      <c r="D10" s="103">
        <f>Update!C13</f>
        <v>0</v>
      </c>
      <c r="E10" s="195">
        <f>Update!D13</f>
        <v>4.3</v>
      </c>
      <c r="F10" s="194">
        <f>Update!E13</f>
        <v>8.8130000000000006</v>
      </c>
      <c r="G10" s="195">
        <f>Update!F13</f>
        <v>0</v>
      </c>
      <c r="H10" s="196">
        <f>Update!G13</f>
        <v>4.3</v>
      </c>
      <c r="I10" s="105">
        <v>10000000</v>
      </c>
      <c r="J10" s="105">
        <v>10000000</v>
      </c>
      <c r="K10" s="105">
        <v>10000000</v>
      </c>
      <c r="L10" s="105">
        <f>Update!H13</f>
        <v>5380000</v>
      </c>
      <c r="M10" s="105">
        <f>Update!I13</f>
        <v>77000000</v>
      </c>
      <c r="N10" s="105">
        <f>Update!J13</f>
        <v>82500000</v>
      </c>
      <c r="O10" s="104">
        <v>10000000</v>
      </c>
      <c r="P10" s="105">
        <v>10000000</v>
      </c>
      <c r="Q10" s="105">
        <v>10000000</v>
      </c>
      <c r="R10" s="197">
        <f>Update!K13</f>
        <v>5380000</v>
      </c>
      <c r="S10" s="197">
        <f>Update!L13</f>
        <v>70100000</v>
      </c>
      <c r="T10" s="197">
        <f>Update!M13</f>
        <v>74300000</v>
      </c>
      <c r="U10" s="18">
        <v>2.97</v>
      </c>
      <c r="V10" s="18">
        <v>2.97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98">
        <v>159.5</v>
      </c>
      <c r="AD10" s="198">
        <v>77</v>
      </c>
      <c r="AE10" s="198">
        <v>82.5</v>
      </c>
      <c r="AF10" s="199">
        <v>144.4</v>
      </c>
      <c r="AG10" s="198">
        <v>70.099999999999994</v>
      </c>
      <c r="AH10" s="142">
        <v>74.33</v>
      </c>
      <c r="AI10" s="178"/>
      <c r="AJ10" s="178" t="s">
        <v>38</v>
      </c>
      <c r="AK10" s="37">
        <f>Update!S13</f>
        <v>0</v>
      </c>
      <c r="AL10" s="37">
        <f>Update!U13</f>
        <v>0</v>
      </c>
      <c r="AM10" s="37">
        <v>0</v>
      </c>
      <c r="AN10" s="37">
        <f>Update!W13</f>
        <v>0</v>
      </c>
      <c r="AO10" s="37">
        <f>Update!Y13</f>
        <v>0</v>
      </c>
      <c r="AP10" s="37">
        <f>Update!T13</f>
        <v>0</v>
      </c>
      <c r="AQ10" s="37">
        <f>Update!V13</f>
        <v>0</v>
      </c>
      <c r="AR10" s="37">
        <v>0</v>
      </c>
      <c r="AS10" s="37">
        <f>Update!X13</f>
        <v>0</v>
      </c>
      <c r="AT10" s="37">
        <f>Update!Z13</f>
        <v>0</v>
      </c>
      <c r="AU10" s="37">
        <f>Update!AA13</f>
        <v>0</v>
      </c>
      <c r="AV10" s="103"/>
    </row>
    <row r="11" spans="1:48" x14ac:dyDescent="0.25">
      <c r="A11" s="12"/>
      <c r="B11" s="37">
        <v>3</v>
      </c>
      <c r="C11" s="194">
        <f>Update!B14</f>
        <v>8.8130000000000006</v>
      </c>
      <c r="D11" s="103">
        <f>Update!C14</f>
        <v>0</v>
      </c>
      <c r="E11" s="195">
        <f>Update!D14</f>
        <v>4.3</v>
      </c>
      <c r="F11" s="194">
        <f>Update!E14</f>
        <v>19.600000000000001</v>
      </c>
      <c r="G11" s="195">
        <f>Update!F14</f>
        <v>0</v>
      </c>
      <c r="H11" s="196">
        <f>Update!G14</f>
        <v>4.3</v>
      </c>
      <c r="I11" s="105">
        <v>10000000</v>
      </c>
      <c r="J11" s="105">
        <v>10000000</v>
      </c>
      <c r="K11" s="105">
        <v>10000000</v>
      </c>
      <c r="L11" s="105">
        <f>Update!H14</f>
        <v>5380000</v>
      </c>
      <c r="M11" s="105">
        <f>Update!I14</f>
        <v>70100000</v>
      </c>
      <c r="N11" s="105">
        <f>Update!J14</f>
        <v>74300000</v>
      </c>
      <c r="O11" s="104">
        <v>10000000</v>
      </c>
      <c r="P11" s="105">
        <v>10000000</v>
      </c>
      <c r="Q11" s="105">
        <v>10000000</v>
      </c>
      <c r="R11" s="197">
        <f>Update!K14</f>
        <v>5380000</v>
      </c>
      <c r="S11" s="197">
        <f>Update!L14</f>
        <v>28900000</v>
      </c>
      <c r="T11" s="197">
        <f>Update!M14</f>
        <v>25700000</v>
      </c>
      <c r="U11" s="18">
        <v>2.97</v>
      </c>
      <c r="V11" s="18">
        <v>2.97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98">
        <f t="shared" ref="AC11:AE12" si="2">AF10</f>
        <v>144.4</v>
      </c>
      <c r="AD11" s="198">
        <f t="shared" si="2"/>
        <v>70.099999999999994</v>
      </c>
      <c r="AE11" s="198">
        <f t="shared" si="2"/>
        <v>74.33</v>
      </c>
      <c r="AF11" s="199">
        <v>54.63</v>
      </c>
      <c r="AG11" s="198">
        <v>28.94</v>
      </c>
      <c r="AH11" s="142">
        <v>25.7</v>
      </c>
      <c r="AI11" s="178"/>
      <c r="AJ11" s="178" t="s">
        <v>38</v>
      </c>
      <c r="AK11" s="37">
        <f>Update!S14</f>
        <v>0</v>
      </c>
      <c r="AL11" s="37">
        <f>Update!U14</f>
        <v>0</v>
      </c>
      <c r="AM11" s="37">
        <v>0</v>
      </c>
      <c r="AN11" s="37">
        <f>Update!W14</f>
        <v>0</v>
      </c>
      <c r="AO11" s="37">
        <f>Update!Y14</f>
        <v>0</v>
      </c>
      <c r="AP11" s="37">
        <f>Update!T14</f>
        <v>0</v>
      </c>
      <c r="AQ11" s="37">
        <f>Update!V14</f>
        <v>0</v>
      </c>
      <c r="AR11" s="37">
        <v>0</v>
      </c>
      <c r="AS11" s="37">
        <f>Update!X14</f>
        <v>0</v>
      </c>
      <c r="AT11" s="37">
        <f>Update!Z14</f>
        <v>0</v>
      </c>
      <c r="AU11" s="37">
        <f>Update!AA14</f>
        <v>0</v>
      </c>
      <c r="AV11" s="103"/>
    </row>
    <row r="12" spans="1:48" x14ac:dyDescent="0.25">
      <c r="A12" s="12"/>
      <c r="B12" s="37">
        <v>2</v>
      </c>
      <c r="C12" s="194">
        <f>Update!B15</f>
        <v>19.600000000000001</v>
      </c>
      <c r="D12" s="103">
        <f>Update!C15</f>
        <v>0</v>
      </c>
      <c r="E12" s="195">
        <f>Update!D15</f>
        <v>4.3</v>
      </c>
      <c r="F12" s="194">
        <f>Update!E15</f>
        <v>20.937000000000001</v>
      </c>
      <c r="G12" s="195">
        <f>Update!F15</f>
        <v>0</v>
      </c>
      <c r="H12" s="196">
        <f>Update!G15</f>
        <v>4.3</v>
      </c>
      <c r="I12" s="105">
        <v>10000000</v>
      </c>
      <c r="J12" s="105">
        <v>10000000</v>
      </c>
      <c r="K12" s="105">
        <v>10000000</v>
      </c>
      <c r="L12" s="105">
        <f>Update!H15</f>
        <v>5380000</v>
      </c>
      <c r="M12" s="105">
        <f>Update!I15</f>
        <v>28900000</v>
      </c>
      <c r="N12" s="105">
        <f>Update!J15</f>
        <v>25700000</v>
      </c>
      <c r="O12" s="104">
        <v>10000000</v>
      </c>
      <c r="P12" s="105">
        <v>10000000</v>
      </c>
      <c r="Q12" s="105">
        <v>10000000</v>
      </c>
      <c r="R12" s="197">
        <f>Update!K15</f>
        <v>5380000</v>
      </c>
      <c r="S12" s="197">
        <f>Update!L15</f>
        <v>23800000</v>
      </c>
      <c r="T12" s="197">
        <f>Update!M15</f>
        <v>19700000</v>
      </c>
      <c r="U12" s="18">
        <v>2.97</v>
      </c>
      <c r="V12" s="18">
        <v>2.97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98">
        <f t="shared" si="2"/>
        <v>54.63</v>
      </c>
      <c r="AD12" s="198">
        <f t="shared" si="2"/>
        <v>28.94</v>
      </c>
      <c r="AE12" s="198">
        <f t="shared" si="2"/>
        <v>25.7</v>
      </c>
      <c r="AF12" s="199">
        <v>43.5</v>
      </c>
      <c r="AG12" s="198">
        <v>23.84</v>
      </c>
      <c r="AH12" s="142">
        <v>19.670000000000002</v>
      </c>
      <c r="AI12" s="178"/>
      <c r="AJ12" s="178" t="s">
        <v>38</v>
      </c>
      <c r="AK12" s="37">
        <f>Update!S15</f>
        <v>0</v>
      </c>
      <c r="AL12" s="37">
        <f>Update!U15</f>
        <v>0</v>
      </c>
      <c r="AM12" s="37">
        <v>0</v>
      </c>
      <c r="AN12" s="37">
        <f>Update!W15</f>
        <v>0</v>
      </c>
      <c r="AO12" s="37">
        <f>Update!Y15</f>
        <v>0</v>
      </c>
      <c r="AP12" s="37">
        <f>Update!T15</f>
        <v>0</v>
      </c>
      <c r="AQ12" s="37">
        <f>Update!V15</f>
        <v>0</v>
      </c>
      <c r="AR12" s="37">
        <v>0</v>
      </c>
      <c r="AS12" s="37">
        <f>Update!X15</f>
        <v>0</v>
      </c>
      <c r="AT12" s="37">
        <f>Update!Z15</f>
        <v>0</v>
      </c>
      <c r="AU12" s="37">
        <f>Update!AA15</f>
        <v>0</v>
      </c>
      <c r="AV12" s="103"/>
    </row>
    <row r="13" spans="1:48" x14ac:dyDescent="0.25">
      <c r="A13" s="234" t="s">
        <v>7</v>
      </c>
      <c r="B13" s="235">
        <v>2</v>
      </c>
      <c r="C13" s="236">
        <f>Update!B16</f>
        <v>20.937000000000001</v>
      </c>
      <c r="D13" s="237">
        <f>Update!C16</f>
        <v>0</v>
      </c>
      <c r="E13" s="238">
        <f>Update!D16</f>
        <v>4.3</v>
      </c>
      <c r="F13" s="236">
        <f>Update!E16</f>
        <v>20.937000000000001</v>
      </c>
      <c r="G13" s="238">
        <f>Update!F16</f>
        <v>0</v>
      </c>
      <c r="H13" s="239">
        <f>Update!G16</f>
        <v>5.0599999999999996</v>
      </c>
      <c r="I13" s="240">
        <v>100000000</v>
      </c>
      <c r="J13" s="240">
        <v>100000000</v>
      </c>
      <c r="K13" s="240">
        <v>100000000</v>
      </c>
      <c r="L13" s="240">
        <f>Update!H16</f>
        <v>100000000</v>
      </c>
      <c r="M13" s="240">
        <f>Update!I16</f>
        <v>100000000</v>
      </c>
      <c r="N13" s="240">
        <f>Update!J16</f>
        <v>100000000</v>
      </c>
      <c r="O13" s="241">
        <v>100000000</v>
      </c>
      <c r="P13" s="240">
        <v>100000000</v>
      </c>
      <c r="Q13" s="240">
        <v>100000000</v>
      </c>
      <c r="R13" s="242">
        <f>Update!K16</f>
        <v>100000000</v>
      </c>
      <c r="S13" s="242">
        <f>Update!L16</f>
        <v>100000000</v>
      </c>
      <c r="T13" s="242">
        <f>Update!M16</f>
        <v>100000000</v>
      </c>
      <c r="U13" s="243">
        <f>Update!N16</f>
        <v>1</v>
      </c>
      <c r="V13" s="243">
        <f>Update!O16</f>
        <v>1</v>
      </c>
      <c r="W13" s="243">
        <v>0</v>
      </c>
      <c r="X13" s="243">
        <v>0</v>
      </c>
      <c r="Y13" s="243">
        <v>0</v>
      </c>
      <c r="Z13" s="243">
        <v>0</v>
      </c>
      <c r="AA13" s="243">
        <v>0</v>
      </c>
      <c r="AB13" s="243">
        <v>0</v>
      </c>
      <c r="AC13" s="244">
        <v>20</v>
      </c>
      <c r="AD13" s="244">
        <v>10</v>
      </c>
      <c r="AE13" s="244">
        <v>10</v>
      </c>
      <c r="AF13" s="245">
        <v>20</v>
      </c>
      <c r="AG13" s="244">
        <v>10</v>
      </c>
      <c r="AH13" s="246">
        <v>10</v>
      </c>
      <c r="AI13" s="247"/>
      <c r="AJ13" s="247" t="s">
        <v>35</v>
      </c>
      <c r="AK13" s="235">
        <f>Update!S16</f>
        <v>0</v>
      </c>
      <c r="AL13" s="235">
        <f>Update!U16</f>
        <v>0</v>
      </c>
      <c r="AM13" s="235">
        <v>0</v>
      </c>
      <c r="AN13" s="235">
        <f>Update!W16</f>
        <v>0</v>
      </c>
      <c r="AO13" s="235">
        <f>Update!Y16</f>
        <v>0</v>
      </c>
      <c r="AP13" s="235">
        <f>Update!T16</f>
        <v>0</v>
      </c>
      <c r="AQ13" s="235">
        <f>Update!V16</f>
        <v>0</v>
      </c>
      <c r="AR13" s="235">
        <v>0</v>
      </c>
      <c r="AS13" s="235">
        <f>Update!X16</f>
        <v>0</v>
      </c>
      <c r="AT13" s="235">
        <f>Update!Z16</f>
        <v>0</v>
      </c>
      <c r="AU13" s="235">
        <f>Update!AA16</f>
        <v>0</v>
      </c>
      <c r="AV13" s="237"/>
    </row>
    <row r="14" spans="1:48" x14ac:dyDescent="0.25">
      <c r="A14" s="13" t="s">
        <v>10</v>
      </c>
      <c r="B14" s="40">
        <v>1</v>
      </c>
      <c r="C14" s="200">
        <f>Update!B17</f>
        <v>20.937000000000001</v>
      </c>
      <c r="D14" s="108">
        <f>Update!C17*Update!$B$31</f>
        <v>0</v>
      </c>
      <c r="E14" s="201">
        <f>Update!D17</f>
        <v>5.0599999999999996</v>
      </c>
      <c r="F14" s="200">
        <f>Update!E17</f>
        <v>20.937000000000001</v>
      </c>
      <c r="G14" s="201">
        <v>0.2</v>
      </c>
      <c r="H14" s="202">
        <f>Update!G17</f>
        <v>5.0599999999999996</v>
      </c>
      <c r="I14" s="203">
        <v>46800</v>
      </c>
      <c r="J14" s="203">
        <v>46800</v>
      </c>
      <c r="K14" s="203">
        <v>46800</v>
      </c>
      <c r="L14" s="203">
        <v>16970</v>
      </c>
      <c r="M14" s="203">
        <v>156000</v>
      </c>
      <c r="N14" s="203">
        <v>204000</v>
      </c>
      <c r="O14" s="204">
        <f>I14</f>
        <v>46800</v>
      </c>
      <c r="P14" s="203">
        <f>J14</f>
        <v>46800</v>
      </c>
      <c r="Q14" s="203">
        <f>K14</f>
        <v>46800</v>
      </c>
      <c r="R14" s="205">
        <f>L14</f>
        <v>16970</v>
      </c>
      <c r="S14" s="205">
        <f>M15</f>
        <v>152000</v>
      </c>
      <c r="T14" s="205">
        <f>N15</f>
        <v>204000</v>
      </c>
      <c r="U14" s="19">
        <v>1.4119999999999999</v>
      </c>
      <c r="V14" s="19">
        <v>1.4119999999999999</v>
      </c>
      <c r="W14" s="19">
        <v>0</v>
      </c>
      <c r="X14" s="19">
        <f>Update!Q17</f>
        <v>0</v>
      </c>
      <c r="Y14" s="19">
        <v>0</v>
      </c>
      <c r="Z14" s="19">
        <v>0</v>
      </c>
      <c r="AA14" s="19">
        <f>Update!R17</f>
        <v>0</v>
      </c>
      <c r="AB14" s="19">
        <v>0</v>
      </c>
      <c r="AC14" s="206">
        <v>164.55</v>
      </c>
      <c r="AD14" s="206">
        <v>71.25</v>
      </c>
      <c r="AE14" s="206">
        <v>93.3</v>
      </c>
      <c r="AF14" s="207">
        <v>161.85</v>
      </c>
      <c r="AG14" s="206">
        <v>69.599999999999994</v>
      </c>
      <c r="AH14" s="143">
        <v>92.25</v>
      </c>
      <c r="AI14" s="64" t="s">
        <v>19</v>
      </c>
      <c r="AJ14" s="64" t="s">
        <v>34</v>
      </c>
      <c r="AK14" s="40">
        <v>1.3</v>
      </c>
      <c r="AL14" s="40">
        <f>Update!U17</f>
        <v>-3.5000000000000003E-2</v>
      </c>
      <c r="AM14" s="40">
        <v>0</v>
      </c>
      <c r="AN14" s="40">
        <f>Update!W17</f>
        <v>2</v>
      </c>
      <c r="AO14" s="40">
        <f>Update!Y17</f>
        <v>0.34599999999999997</v>
      </c>
      <c r="AP14" s="40">
        <v>1.3</v>
      </c>
      <c r="AQ14" s="40">
        <f>Update!V17</f>
        <v>-3.5000000000000003E-2</v>
      </c>
      <c r="AR14" s="40">
        <v>0</v>
      </c>
      <c r="AS14" s="40">
        <f>Update!X17</f>
        <v>2</v>
      </c>
      <c r="AT14" s="40">
        <f>Update!Z17</f>
        <v>0.34599999999999997</v>
      </c>
      <c r="AU14" s="40">
        <f>Update!AA17</f>
        <v>7</v>
      </c>
      <c r="AV14" s="108"/>
    </row>
    <row r="15" spans="1:48" x14ac:dyDescent="0.25">
      <c r="A15" s="13"/>
      <c r="B15" s="40">
        <v>1</v>
      </c>
      <c r="C15" s="200">
        <f>Update!B18</f>
        <v>20.937000000000001</v>
      </c>
      <c r="D15" s="108">
        <v>0.2</v>
      </c>
      <c r="E15" s="201">
        <f>Update!D18</f>
        <v>5.0599999999999996</v>
      </c>
      <c r="F15" s="200">
        <f>Update!E18</f>
        <v>20.937000000000001</v>
      </c>
      <c r="G15" s="201">
        <v>1.35</v>
      </c>
      <c r="H15" s="202">
        <f>Update!G18</f>
        <v>5.0599999999999996</v>
      </c>
      <c r="I15" s="203">
        <v>46800</v>
      </c>
      <c r="J15" s="203">
        <v>46800</v>
      </c>
      <c r="K15" s="203">
        <v>46800</v>
      </c>
      <c r="L15" s="203">
        <v>16970</v>
      </c>
      <c r="M15" s="203">
        <v>152000</v>
      </c>
      <c r="N15" s="203">
        <v>204000</v>
      </c>
      <c r="O15" s="204">
        <f t="shared" ref="O15:R18" si="3">I15</f>
        <v>46800</v>
      </c>
      <c r="P15" s="203">
        <f t="shared" si="3"/>
        <v>46800</v>
      </c>
      <c r="Q15" s="203">
        <f t="shared" si="3"/>
        <v>46800</v>
      </c>
      <c r="R15" s="205">
        <f t="shared" si="3"/>
        <v>16970</v>
      </c>
      <c r="S15" s="205">
        <f t="shared" ref="S15:T17" si="4">M16</f>
        <v>76900</v>
      </c>
      <c r="T15" s="205">
        <f t="shared" si="4"/>
        <v>98600</v>
      </c>
      <c r="U15" s="19">
        <v>1.4119999999999999</v>
      </c>
      <c r="V15" s="19">
        <v>1.4119999999999999</v>
      </c>
      <c r="W15" s="19">
        <v>0</v>
      </c>
      <c r="X15" s="19">
        <f>Update!Q18</f>
        <v>0</v>
      </c>
      <c r="Y15" s="19">
        <v>0</v>
      </c>
      <c r="Z15" s="19">
        <v>0</v>
      </c>
      <c r="AA15" s="19">
        <f>Update!R18</f>
        <v>0</v>
      </c>
      <c r="AB15" s="19">
        <v>0</v>
      </c>
      <c r="AC15" s="206">
        <f>AF14</f>
        <v>161.85</v>
      </c>
      <c r="AD15" s="206">
        <f>AG14</f>
        <v>69.599999999999994</v>
      </c>
      <c r="AE15" s="206">
        <f t="shared" ref="AE15:AE18" si="5">AH14</f>
        <v>92.25</v>
      </c>
      <c r="AF15" s="207">
        <v>80.099999999999994</v>
      </c>
      <c r="AG15" s="206">
        <v>35.1</v>
      </c>
      <c r="AH15" s="143">
        <v>45</v>
      </c>
      <c r="AI15" s="64" t="s">
        <v>19</v>
      </c>
      <c r="AJ15" s="64" t="s">
        <v>34</v>
      </c>
      <c r="AK15" s="40">
        <v>1.3</v>
      </c>
      <c r="AL15" s="40">
        <f>Update!U18</f>
        <v>-3.5000000000000003E-2</v>
      </c>
      <c r="AM15" s="40">
        <v>0</v>
      </c>
      <c r="AN15" s="40">
        <f>Update!W18</f>
        <v>2</v>
      </c>
      <c r="AO15" s="40">
        <f>Update!Y18</f>
        <v>0.34599999999999997</v>
      </c>
      <c r="AP15" s="40">
        <v>1.3</v>
      </c>
      <c r="AQ15" s="40">
        <f>Update!V18</f>
        <v>-3.5000000000000003E-2</v>
      </c>
      <c r="AR15" s="40">
        <v>0</v>
      </c>
      <c r="AS15" s="40">
        <f>Update!X18</f>
        <v>2</v>
      </c>
      <c r="AT15" s="40">
        <f>Update!Z18</f>
        <v>0.34599999999999997</v>
      </c>
      <c r="AU15" s="40">
        <f>Update!AA18</f>
        <v>7</v>
      </c>
      <c r="AV15" s="108"/>
    </row>
    <row r="16" spans="1:48" x14ac:dyDescent="0.25">
      <c r="A16" s="13"/>
      <c r="B16" s="40">
        <v>1</v>
      </c>
      <c r="C16" s="200">
        <f>Update!B19</f>
        <v>20.937000000000001</v>
      </c>
      <c r="D16" s="108">
        <v>1.35</v>
      </c>
      <c r="E16" s="201">
        <f>Update!D19</f>
        <v>5.0599999999999996</v>
      </c>
      <c r="F16" s="200">
        <f>Update!E19</f>
        <v>20.937000000000001</v>
      </c>
      <c r="G16" s="201">
        <v>2.16</v>
      </c>
      <c r="H16" s="202">
        <f>Update!G19</f>
        <v>5.0599999999999996</v>
      </c>
      <c r="I16" s="203">
        <v>46800</v>
      </c>
      <c r="J16" s="203">
        <v>46800</v>
      </c>
      <c r="K16" s="203">
        <v>46800</v>
      </c>
      <c r="L16" s="203">
        <v>16970</v>
      </c>
      <c r="M16" s="203">
        <v>76900</v>
      </c>
      <c r="N16" s="203">
        <v>98600</v>
      </c>
      <c r="O16" s="204">
        <f t="shared" si="3"/>
        <v>46800</v>
      </c>
      <c r="P16" s="203">
        <f t="shared" si="3"/>
        <v>46800</v>
      </c>
      <c r="Q16" s="203">
        <f t="shared" si="3"/>
        <v>46800</v>
      </c>
      <c r="R16" s="205">
        <f t="shared" si="3"/>
        <v>16970</v>
      </c>
      <c r="S16" s="205">
        <f t="shared" si="4"/>
        <v>36135</v>
      </c>
      <c r="T16" s="205">
        <f t="shared" si="4"/>
        <v>45800</v>
      </c>
      <c r="U16" s="19">
        <v>1.4119999999999999</v>
      </c>
      <c r="V16" s="19">
        <v>1.4119999999999999</v>
      </c>
      <c r="W16" s="19">
        <v>0</v>
      </c>
      <c r="X16" s="19">
        <f>Update!Q19</f>
        <v>0</v>
      </c>
      <c r="Y16" s="19">
        <v>0</v>
      </c>
      <c r="Z16" s="19">
        <v>0</v>
      </c>
      <c r="AA16" s="19">
        <f>Update!R19</f>
        <v>0</v>
      </c>
      <c r="AB16" s="19">
        <v>0</v>
      </c>
      <c r="AC16" s="206">
        <f t="shared" ref="AC16:AD18" si="6">AF15</f>
        <v>80.099999999999994</v>
      </c>
      <c r="AD16" s="206">
        <f t="shared" si="6"/>
        <v>35.1</v>
      </c>
      <c r="AE16" s="206">
        <f t="shared" si="5"/>
        <v>45</v>
      </c>
      <c r="AF16" s="207">
        <v>37.35</v>
      </c>
      <c r="AG16" s="206">
        <v>16.5</v>
      </c>
      <c r="AH16" s="143">
        <v>20.85</v>
      </c>
      <c r="AI16" s="64" t="s">
        <v>19</v>
      </c>
      <c r="AJ16" s="64" t="s">
        <v>34</v>
      </c>
      <c r="AK16" s="40">
        <v>1.3</v>
      </c>
      <c r="AL16" s="40">
        <f>Update!U19</f>
        <v>-3.5000000000000003E-2</v>
      </c>
      <c r="AM16" s="40">
        <v>0</v>
      </c>
      <c r="AN16" s="40">
        <f>Update!W19</f>
        <v>2</v>
      </c>
      <c r="AO16" s="40">
        <f>Update!Y19</f>
        <v>0.34599999999999997</v>
      </c>
      <c r="AP16" s="40">
        <v>1.3</v>
      </c>
      <c r="AQ16" s="40">
        <f>Update!V19</f>
        <v>-3.5000000000000003E-2</v>
      </c>
      <c r="AR16" s="40">
        <v>0</v>
      </c>
      <c r="AS16" s="40">
        <f>Update!X19</f>
        <v>2</v>
      </c>
      <c r="AT16" s="40">
        <f>Update!Z19</f>
        <v>0.34599999999999997</v>
      </c>
      <c r="AU16" s="40">
        <f>Update!AA19</f>
        <v>7</v>
      </c>
      <c r="AV16" s="108"/>
    </row>
    <row r="17" spans="1:48" x14ac:dyDescent="0.25">
      <c r="A17" s="13"/>
      <c r="B17" s="40">
        <v>2</v>
      </c>
      <c r="C17" s="200">
        <f>Update!B20</f>
        <v>20.937000000000001</v>
      </c>
      <c r="D17" s="108">
        <v>2.16</v>
      </c>
      <c r="E17" s="201">
        <f>Update!D20</f>
        <v>5.0599999999999996</v>
      </c>
      <c r="F17" s="200">
        <f>Update!E20</f>
        <v>20.937000000000001</v>
      </c>
      <c r="G17" s="201">
        <v>3.04</v>
      </c>
      <c r="H17" s="202">
        <f>Update!G20</f>
        <v>5.0599999999999996</v>
      </c>
      <c r="I17" s="203">
        <v>46800</v>
      </c>
      <c r="J17" s="203">
        <v>46800</v>
      </c>
      <c r="K17" s="203">
        <v>46800</v>
      </c>
      <c r="L17" s="203">
        <v>16970</v>
      </c>
      <c r="M17" s="203">
        <v>36135</v>
      </c>
      <c r="N17" s="203">
        <v>45800</v>
      </c>
      <c r="O17" s="204">
        <f t="shared" si="3"/>
        <v>46800</v>
      </c>
      <c r="P17" s="203">
        <f t="shared" si="3"/>
        <v>46800</v>
      </c>
      <c r="Q17" s="203">
        <f t="shared" si="3"/>
        <v>46800</v>
      </c>
      <c r="R17" s="205">
        <f t="shared" si="3"/>
        <v>16970</v>
      </c>
      <c r="S17" s="205">
        <f t="shared" si="4"/>
        <v>24700</v>
      </c>
      <c r="T17" s="205">
        <f t="shared" si="4"/>
        <v>30700</v>
      </c>
      <c r="U17" s="19">
        <v>1.4119999999999999</v>
      </c>
      <c r="V17" s="19">
        <v>1.4119999999999999</v>
      </c>
      <c r="W17" s="19">
        <v>0</v>
      </c>
      <c r="X17" s="19">
        <f>Update!Q20</f>
        <v>0</v>
      </c>
      <c r="Y17" s="19">
        <v>0</v>
      </c>
      <c r="Z17" s="19">
        <v>0</v>
      </c>
      <c r="AA17" s="19">
        <f>Update!R20</f>
        <v>0</v>
      </c>
      <c r="AB17" s="19">
        <v>0</v>
      </c>
      <c r="AC17" s="206">
        <f t="shared" si="6"/>
        <v>37.35</v>
      </c>
      <c r="AD17" s="206">
        <f t="shared" si="6"/>
        <v>16.5</v>
      </c>
      <c r="AE17" s="206">
        <f t="shared" si="5"/>
        <v>20.85</v>
      </c>
      <c r="AF17" s="207">
        <v>25.2</v>
      </c>
      <c r="AG17" s="206">
        <v>11.25</v>
      </c>
      <c r="AH17" s="143">
        <v>13.95</v>
      </c>
      <c r="AI17" s="64" t="s">
        <v>19</v>
      </c>
      <c r="AJ17" s="64" t="s">
        <v>34</v>
      </c>
      <c r="AK17" s="40">
        <v>1.3</v>
      </c>
      <c r="AL17" s="40">
        <f>Update!U20</f>
        <v>-3.5000000000000003E-2</v>
      </c>
      <c r="AM17" s="40">
        <v>0</v>
      </c>
      <c r="AN17" s="40">
        <f>Update!W20</f>
        <v>2</v>
      </c>
      <c r="AO17" s="40">
        <f>Update!Y20</f>
        <v>0.34599999999999997</v>
      </c>
      <c r="AP17" s="40">
        <v>1.3</v>
      </c>
      <c r="AQ17" s="40">
        <f>Update!V20</f>
        <v>-3.5000000000000003E-2</v>
      </c>
      <c r="AR17" s="40">
        <v>0</v>
      </c>
      <c r="AS17" s="40">
        <f>Update!X20</f>
        <v>2</v>
      </c>
      <c r="AT17" s="40">
        <f>Update!Z20</f>
        <v>0.34599999999999997</v>
      </c>
      <c r="AU17" s="40">
        <f>Update!AA20</f>
        <v>7</v>
      </c>
      <c r="AV17" s="108"/>
    </row>
    <row r="18" spans="1:48" x14ac:dyDescent="0.25">
      <c r="A18" s="13"/>
      <c r="B18" s="40">
        <v>2</v>
      </c>
      <c r="C18" s="200">
        <f>Update!B21</f>
        <v>20.937000000000001</v>
      </c>
      <c r="D18" s="108">
        <v>3.04</v>
      </c>
      <c r="E18" s="201">
        <f>Update!D21</f>
        <v>5.0599999999999996</v>
      </c>
      <c r="F18" s="200">
        <f>Update!E21</f>
        <v>20.937000000000001</v>
      </c>
      <c r="G18" s="201">
        <v>4.8499999999999996</v>
      </c>
      <c r="H18" s="202">
        <f>Update!G21</f>
        <v>5.0599999999999996</v>
      </c>
      <c r="I18" s="203">
        <v>46800</v>
      </c>
      <c r="J18" s="203">
        <v>46800</v>
      </c>
      <c r="K18" s="203">
        <v>46800</v>
      </c>
      <c r="L18" s="203">
        <v>16970</v>
      </c>
      <c r="M18" s="203">
        <v>24700</v>
      </c>
      <c r="N18" s="203">
        <v>30700</v>
      </c>
      <c r="O18" s="204">
        <f t="shared" si="3"/>
        <v>46800</v>
      </c>
      <c r="P18" s="203">
        <f t="shared" si="3"/>
        <v>46800</v>
      </c>
      <c r="Q18" s="203">
        <f t="shared" si="3"/>
        <v>46800</v>
      </c>
      <c r="R18" s="205">
        <f t="shared" si="3"/>
        <v>16970</v>
      </c>
      <c r="S18" s="205">
        <f>S17</f>
        <v>24700</v>
      </c>
      <c r="T18" s="205">
        <f>N18</f>
        <v>30700</v>
      </c>
      <c r="U18" s="19">
        <v>1.4119999999999999</v>
      </c>
      <c r="V18" s="19">
        <v>1.4119999999999999</v>
      </c>
      <c r="W18" s="19">
        <v>0</v>
      </c>
      <c r="X18" s="19">
        <f>Update!Q21</f>
        <v>0</v>
      </c>
      <c r="Y18" s="19">
        <v>0</v>
      </c>
      <c r="Z18" s="19">
        <v>0</v>
      </c>
      <c r="AA18" s="19">
        <f>Update!R21</f>
        <v>0</v>
      </c>
      <c r="AB18" s="19">
        <v>0</v>
      </c>
      <c r="AC18" s="206">
        <f t="shared" si="6"/>
        <v>25.2</v>
      </c>
      <c r="AD18" s="206">
        <f t="shared" si="6"/>
        <v>11.25</v>
      </c>
      <c r="AE18" s="206">
        <f t="shared" si="5"/>
        <v>13.95</v>
      </c>
      <c r="AF18" s="207">
        <v>25.2</v>
      </c>
      <c r="AG18" s="206">
        <v>11.25</v>
      </c>
      <c r="AH18" s="143">
        <v>13.95</v>
      </c>
      <c r="AI18" s="64" t="s">
        <v>19</v>
      </c>
      <c r="AJ18" s="64" t="s">
        <v>34</v>
      </c>
      <c r="AK18" s="40">
        <v>1.3</v>
      </c>
      <c r="AL18" s="40">
        <f>Update!U21</f>
        <v>-3.5000000000000003E-2</v>
      </c>
      <c r="AM18" s="40">
        <v>0</v>
      </c>
      <c r="AN18" s="40">
        <f>Update!W21</f>
        <v>2</v>
      </c>
      <c r="AO18" s="40">
        <f>Update!Y21</f>
        <v>0.34599999999999997</v>
      </c>
      <c r="AP18" s="40">
        <v>1.3</v>
      </c>
      <c r="AQ18" s="40">
        <f>Update!V21</f>
        <v>-3.5000000000000003E-2</v>
      </c>
      <c r="AR18" s="40">
        <v>0</v>
      </c>
      <c r="AS18" s="40">
        <f>Update!X21</f>
        <v>2</v>
      </c>
      <c r="AT18" s="40">
        <f>Update!Z21</f>
        <v>0.34599999999999997</v>
      </c>
      <c r="AU18" s="40">
        <f>Update!AA21</f>
        <v>7</v>
      </c>
      <c r="AV18" s="108"/>
    </row>
    <row r="19" spans="1:48" x14ac:dyDescent="0.25">
      <c r="A19" s="14" t="s">
        <v>11</v>
      </c>
      <c r="B19" s="43">
        <v>2</v>
      </c>
      <c r="C19" s="208">
        <f>Update!B22</f>
        <v>20.937000000000001</v>
      </c>
      <c r="D19" s="111">
        <v>0</v>
      </c>
      <c r="E19" s="209">
        <f>Update!D22</f>
        <v>4.3</v>
      </c>
      <c r="F19" s="208">
        <f>Update!E22</f>
        <v>22.86</v>
      </c>
      <c r="G19" s="209">
        <f>Update!F22</f>
        <v>0</v>
      </c>
      <c r="H19" s="210">
        <f>Update!G22</f>
        <v>4.3</v>
      </c>
      <c r="I19" s="113">
        <v>10000000</v>
      </c>
      <c r="J19" s="113">
        <v>10000000</v>
      </c>
      <c r="K19" s="113">
        <v>10000000</v>
      </c>
      <c r="L19" s="113">
        <f>Update!H22</f>
        <v>5380000</v>
      </c>
      <c r="M19" s="113">
        <f>Update!I22</f>
        <v>23800000</v>
      </c>
      <c r="N19" s="113">
        <f>Update!J22</f>
        <v>19700000</v>
      </c>
      <c r="O19" s="112">
        <v>10000000</v>
      </c>
      <c r="P19" s="113">
        <v>10000000</v>
      </c>
      <c r="Q19" s="113">
        <v>10000000</v>
      </c>
      <c r="R19" s="211">
        <f>Update!K22</f>
        <v>5380000</v>
      </c>
      <c r="S19" s="211">
        <f>Update!L22</f>
        <v>16500000</v>
      </c>
      <c r="T19" s="211">
        <f>Update!M22</f>
        <v>11000000</v>
      </c>
      <c r="U19" s="20">
        <v>2.97</v>
      </c>
      <c r="V19" s="20">
        <v>2.97</v>
      </c>
      <c r="W19" s="20">
        <v>0</v>
      </c>
      <c r="X19" s="20">
        <f>Update!Q22</f>
        <v>0</v>
      </c>
      <c r="Y19" s="20">
        <v>0</v>
      </c>
      <c r="Z19" s="20">
        <v>0</v>
      </c>
      <c r="AA19" s="20">
        <v>0</v>
      </c>
      <c r="AB19" s="20">
        <v>0</v>
      </c>
      <c r="AC19" s="212">
        <v>43.5</v>
      </c>
      <c r="AD19" s="212">
        <v>23.84</v>
      </c>
      <c r="AE19" s="212">
        <v>19.670000000000002</v>
      </c>
      <c r="AF19" s="213">
        <v>27.5</v>
      </c>
      <c r="AG19" s="212">
        <v>16.5</v>
      </c>
      <c r="AH19" s="144">
        <v>11</v>
      </c>
      <c r="AI19" s="66"/>
      <c r="AJ19" s="66" t="s">
        <v>38</v>
      </c>
      <c r="AK19" s="43">
        <f>Update!S22</f>
        <v>0</v>
      </c>
      <c r="AL19" s="43">
        <f>Update!U22</f>
        <v>0</v>
      </c>
      <c r="AM19" s="43">
        <v>0</v>
      </c>
      <c r="AN19" s="43">
        <f>Update!W22</f>
        <v>0</v>
      </c>
      <c r="AO19" s="43">
        <f>Update!Y22</f>
        <v>0</v>
      </c>
      <c r="AP19" s="43">
        <f>Update!T22</f>
        <v>0</v>
      </c>
      <c r="AQ19" s="43">
        <f>Update!V22</f>
        <v>0</v>
      </c>
      <c r="AR19" s="43">
        <v>0</v>
      </c>
      <c r="AS19" s="43">
        <f>Update!X22</f>
        <v>0</v>
      </c>
      <c r="AT19" s="43">
        <f>Update!Z22</f>
        <v>0</v>
      </c>
      <c r="AU19" s="43">
        <f>Update!AA22</f>
        <v>0</v>
      </c>
      <c r="AV19" s="111"/>
    </row>
    <row r="20" spans="1:48" x14ac:dyDescent="0.25">
      <c r="A20" s="14"/>
      <c r="B20" s="43">
        <v>1</v>
      </c>
      <c r="C20" s="208">
        <f>Update!B23</f>
        <v>22.86</v>
      </c>
      <c r="D20" s="111">
        <v>0</v>
      </c>
      <c r="E20" s="209">
        <f>Update!D23</f>
        <v>4.3</v>
      </c>
      <c r="F20" s="208">
        <v>23.21</v>
      </c>
      <c r="G20" s="209">
        <f>Update!F23</f>
        <v>0</v>
      </c>
      <c r="H20" s="210">
        <f>Update!G23</f>
        <v>4.3</v>
      </c>
      <c r="I20" s="113">
        <v>10000000</v>
      </c>
      <c r="J20" s="113">
        <v>10000000</v>
      </c>
      <c r="K20" s="113">
        <v>10000000</v>
      </c>
      <c r="L20" s="113">
        <f>Update!H23</f>
        <v>5380000</v>
      </c>
      <c r="M20" s="113">
        <f>Update!I23</f>
        <v>16500000</v>
      </c>
      <c r="N20" s="113">
        <f>Update!J23</f>
        <v>11000000</v>
      </c>
      <c r="O20" s="112">
        <v>10000000</v>
      </c>
      <c r="P20" s="113">
        <v>10000000</v>
      </c>
      <c r="Q20" s="113">
        <v>10000000</v>
      </c>
      <c r="R20" s="211">
        <f>Update!K23</f>
        <v>5380000</v>
      </c>
      <c r="S20" s="211">
        <f>Update!L23</f>
        <v>16500000</v>
      </c>
      <c r="T20" s="211">
        <f>Update!M23</f>
        <v>11000000</v>
      </c>
      <c r="U20" s="20">
        <v>2.97</v>
      </c>
      <c r="V20" s="20">
        <v>2.97</v>
      </c>
      <c r="W20" s="20">
        <v>0</v>
      </c>
      <c r="X20" s="20">
        <f>Update!Q23</f>
        <v>0</v>
      </c>
      <c r="Y20" s="20">
        <v>0</v>
      </c>
      <c r="Z20" s="20">
        <v>0</v>
      </c>
      <c r="AA20" s="20">
        <v>0</v>
      </c>
      <c r="AB20" s="20">
        <v>0</v>
      </c>
      <c r="AC20" s="212">
        <v>27.5</v>
      </c>
      <c r="AD20" s="212">
        <v>16.5</v>
      </c>
      <c r="AE20" s="212">
        <v>11</v>
      </c>
      <c r="AF20" s="213">
        <v>27.5</v>
      </c>
      <c r="AG20" s="212">
        <v>16.5</v>
      </c>
      <c r="AH20" s="144">
        <v>11</v>
      </c>
      <c r="AI20" s="66"/>
      <c r="AJ20" s="66" t="s">
        <v>38</v>
      </c>
      <c r="AK20" s="43">
        <f>Update!S23</f>
        <v>0</v>
      </c>
      <c r="AL20" s="43">
        <f>Update!U23</f>
        <v>0</v>
      </c>
      <c r="AM20" s="43">
        <v>0</v>
      </c>
      <c r="AN20" s="43">
        <f>Update!W23</f>
        <v>0</v>
      </c>
      <c r="AO20" s="43">
        <f>Update!Y23</f>
        <v>0</v>
      </c>
      <c r="AP20" s="43">
        <f>Update!T23</f>
        <v>0</v>
      </c>
      <c r="AQ20" s="43">
        <f>Update!V23</f>
        <v>0</v>
      </c>
      <c r="AR20" s="43">
        <v>0</v>
      </c>
      <c r="AS20" s="43">
        <f>Update!X23</f>
        <v>0</v>
      </c>
      <c r="AT20" s="43">
        <f>Update!Z23</f>
        <v>0</v>
      </c>
      <c r="AU20" s="43">
        <f>Update!AA23</f>
        <v>0</v>
      </c>
      <c r="AV20" s="111"/>
    </row>
    <row r="21" spans="1:48" x14ac:dyDescent="0.25">
      <c r="A21" s="9" t="s">
        <v>12</v>
      </c>
      <c r="B21" s="5">
        <v>2</v>
      </c>
      <c r="C21" s="77">
        <v>23.21</v>
      </c>
      <c r="D21" s="85">
        <v>0</v>
      </c>
      <c r="E21" s="78">
        <f>Update!D24</f>
        <v>4.3</v>
      </c>
      <c r="F21" s="77">
        <v>23.21</v>
      </c>
      <c r="G21" s="78">
        <f>Update!F24</f>
        <v>0</v>
      </c>
      <c r="H21" s="86">
        <v>2.1859999999999999</v>
      </c>
      <c r="I21" s="88">
        <v>56600</v>
      </c>
      <c r="J21" s="88">
        <v>56600</v>
      </c>
      <c r="K21" s="88">
        <v>56600</v>
      </c>
      <c r="L21" s="88">
        <v>27200</v>
      </c>
      <c r="M21" s="88">
        <v>278000</v>
      </c>
      <c r="N21" s="88">
        <v>278000</v>
      </c>
      <c r="O21" s="91">
        <f>I21</f>
        <v>56600</v>
      </c>
      <c r="P21" s="88">
        <f t="shared" ref="P21:R22" si="7">J21</f>
        <v>56600</v>
      </c>
      <c r="Q21" s="88">
        <f t="shared" si="7"/>
        <v>56600</v>
      </c>
      <c r="R21" s="88">
        <f t="shared" si="7"/>
        <v>27200</v>
      </c>
      <c r="S21" s="90">
        <v>34700</v>
      </c>
      <c r="T21" s="90">
        <v>34700</v>
      </c>
      <c r="U21" s="6">
        <v>2.9780000000000002</v>
      </c>
      <c r="V21" s="6">
        <v>2.9780000000000002</v>
      </c>
      <c r="W21" s="6">
        <v>0</v>
      </c>
      <c r="X21" s="6">
        <f>Update!Q24</f>
        <v>0</v>
      </c>
      <c r="Y21" s="6">
        <v>0</v>
      </c>
      <c r="Z21" s="6">
        <v>0</v>
      </c>
      <c r="AA21" s="6">
        <f>Update!R24</f>
        <v>0</v>
      </c>
      <c r="AB21" s="6">
        <v>0</v>
      </c>
      <c r="AC21" s="191">
        <v>173.04</v>
      </c>
      <c r="AD21" s="191">
        <v>86.52</v>
      </c>
      <c r="AE21" s="191">
        <v>86.52</v>
      </c>
      <c r="AF21" s="192">
        <v>21.56</v>
      </c>
      <c r="AG21" s="191">
        <v>10.78</v>
      </c>
      <c r="AH21" s="193">
        <v>10.78</v>
      </c>
      <c r="AI21" s="22"/>
      <c r="AJ21" s="22" t="s">
        <v>35</v>
      </c>
      <c r="AK21" s="5">
        <v>1.43</v>
      </c>
      <c r="AL21" s="5">
        <f>Update!U24</f>
        <v>0</v>
      </c>
      <c r="AM21" s="5">
        <v>0</v>
      </c>
      <c r="AN21" s="5">
        <f>Update!W24</f>
        <v>2</v>
      </c>
      <c r="AO21" s="5">
        <f>Update!Y24</f>
        <v>0.34599999999999997</v>
      </c>
      <c r="AP21" s="5">
        <v>1.43</v>
      </c>
      <c r="AQ21" s="5">
        <f>Update!V24</f>
        <v>0</v>
      </c>
      <c r="AR21" s="5">
        <v>0</v>
      </c>
      <c r="AS21" s="5">
        <f>Update!X24</f>
        <v>2</v>
      </c>
      <c r="AT21" s="5">
        <f>Update!Z24</f>
        <v>0.34599999999999997</v>
      </c>
      <c r="AU21" s="5">
        <f>Update!AA24</f>
        <v>7</v>
      </c>
      <c r="AV21" s="85"/>
    </row>
    <row r="22" spans="1:48" x14ac:dyDescent="0.25">
      <c r="A22" s="9"/>
      <c r="B22" s="5">
        <v>2</v>
      </c>
      <c r="C22" s="77">
        <v>23.21</v>
      </c>
      <c r="D22" s="85">
        <v>0</v>
      </c>
      <c r="E22" s="78">
        <f>Update!D25</f>
        <v>4.3</v>
      </c>
      <c r="F22" s="77">
        <v>23.21</v>
      </c>
      <c r="G22" s="78">
        <f>Update!F25</f>
        <v>0</v>
      </c>
      <c r="H22" s="86">
        <v>6.7859999999999996</v>
      </c>
      <c r="I22" s="88">
        <v>56600</v>
      </c>
      <c r="J22" s="88">
        <v>56600</v>
      </c>
      <c r="K22" s="88">
        <v>56600</v>
      </c>
      <c r="L22" s="88">
        <v>27200</v>
      </c>
      <c r="M22" s="88">
        <v>278000</v>
      </c>
      <c r="N22" s="88">
        <v>278000</v>
      </c>
      <c r="O22" s="91">
        <f>I22</f>
        <v>56600</v>
      </c>
      <c r="P22" s="88">
        <f t="shared" si="7"/>
        <v>56600</v>
      </c>
      <c r="Q22" s="88">
        <f t="shared" si="7"/>
        <v>56600</v>
      </c>
      <c r="R22" s="88">
        <f t="shared" si="7"/>
        <v>27200</v>
      </c>
      <c r="S22" s="90">
        <v>34700</v>
      </c>
      <c r="T22" s="90">
        <v>34700</v>
      </c>
      <c r="U22" s="6">
        <v>2.9780000000000002</v>
      </c>
      <c r="V22" s="6">
        <v>2.9780000000000002</v>
      </c>
      <c r="W22" s="6">
        <v>0</v>
      </c>
      <c r="X22" s="6">
        <f>Update!Q25</f>
        <v>0</v>
      </c>
      <c r="Y22" s="6">
        <v>0</v>
      </c>
      <c r="Z22" s="6">
        <v>0</v>
      </c>
      <c r="AA22" s="6">
        <f>Update!R25</f>
        <v>0</v>
      </c>
      <c r="AB22" s="6">
        <v>0</v>
      </c>
      <c r="AC22" s="191">
        <v>173.04</v>
      </c>
      <c r="AD22" s="191">
        <v>86.52</v>
      </c>
      <c r="AE22" s="191">
        <v>86.52</v>
      </c>
      <c r="AF22" s="192">
        <v>21.56</v>
      </c>
      <c r="AG22" s="191">
        <v>10.78</v>
      </c>
      <c r="AH22" s="193">
        <v>10.78</v>
      </c>
      <c r="AI22" s="22"/>
      <c r="AJ22" s="22" t="s">
        <v>35</v>
      </c>
      <c r="AK22" s="5">
        <v>1.43</v>
      </c>
      <c r="AL22" s="5">
        <f>Update!U25</f>
        <v>0</v>
      </c>
      <c r="AM22" s="5">
        <v>0</v>
      </c>
      <c r="AN22" s="5">
        <f>Update!W25</f>
        <v>2</v>
      </c>
      <c r="AO22" s="5">
        <f>Update!Y25</f>
        <v>0.34599999999999997</v>
      </c>
      <c r="AP22" s="5">
        <v>1.43</v>
      </c>
      <c r="AQ22" s="5">
        <f>Update!V25</f>
        <v>0</v>
      </c>
      <c r="AR22" s="5">
        <v>0</v>
      </c>
      <c r="AS22" s="5">
        <f>Update!X25</f>
        <v>2</v>
      </c>
      <c r="AT22" s="5">
        <f>Update!Z25</f>
        <v>0.34599999999999997</v>
      </c>
      <c r="AU22" s="5">
        <f>Update!AA25</f>
        <v>7</v>
      </c>
      <c r="AV22" s="85"/>
    </row>
    <row r="26" spans="1:48" x14ac:dyDescent="0.25">
      <c r="A26" s="63">
        <v>0</v>
      </c>
      <c r="B26" s="63">
        <v>0</v>
      </c>
      <c r="C26" s="229">
        <v>0</v>
      </c>
      <c r="D26" s="230">
        <v>0.16</v>
      </c>
      <c r="E26" s="108">
        <v>0</v>
      </c>
      <c r="F26" s="108">
        <v>20.937000000000001</v>
      </c>
      <c r="G26" s="108">
        <v>0</v>
      </c>
      <c r="H26" s="230">
        <v>5.0599999999999996</v>
      </c>
      <c r="I26" s="108">
        <v>0</v>
      </c>
      <c r="J26" s="108">
        <v>20.937000000000001</v>
      </c>
      <c r="K26" s="108">
        <v>4.8499999999999996</v>
      </c>
      <c r="L26" s="230">
        <v>5.0599999999999996</v>
      </c>
      <c r="M26" s="230" t="s">
        <v>19</v>
      </c>
      <c r="N26" s="230" t="s">
        <v>19</v>
      </c>
    </row>
    <row r="28" spans="1:48" x14ac:dyDescent="0.25">
      <c r="S28" s="132" t="s">
        <v>51</v>
      </c>
      <c r="T28" s="131">
        <f>10.06+6.475+87.75</f>
        <v>104.285</v>
      </c>
      <c r="U28" s="4">
        <v>5.0259999999999998</v>
      </c>
      <c r="V28" s="4">
        <v>8.0399999999999991</v>
      </c>
      <c r="W28" s="131">
        <v>4.45</v>
      </c>
      <c r="X28" s="249">
        <v>0</v>
      </c>
      <c r="Y28" s="4">
        <v>0</v>
      </c>
      <c r="Z28" s="131">
        <v>0</v>
      </c>
    </row>
    <row r="29" spans="1:48" x14ac:dyDescent="0.25">
      <c r="S29" s="125" t="s">
        <v>52</v>
      </c>
      <c r="T29" s="127">
        <f>9.84+6.475+87.75</f>
        <v>104.065</v>
      </c>
      <c r="U29" s="69">
        <v>5.0309999999999997</v>
      </c>
      <c r="V29" s="69">
        <v>12.069000000000001</v>
      </c>
      <c r="W29" s="127">
        <v>4.5549999999999997</v>
      </c>
      <c r="X29" s="249">
        <v>0</v>
      </c>
      <c r="Y29" s="250">
        <v>0</v>
      </c>
      <c r="Z29" s="251">
        <v>0</v>
      </c>
    </row>
    <row r="30" spans="1:48" x14ac:dyDescent="0.25">
      <c r="A30" s="132" t="s">
        <v>51</v>
      </c>
      <c r="B30" s="131">
        <f>10.06+6.475+87.75</f>
        <v>104.285</v>
      </c>
      <c r="C30" s="4">
        <v>5.0259999999999998</v>
      </c>
      <c r="D30" s="4">
        <v>8.0399999999999991</v>
      </c>
      <c r="E30" s="131">
        <v>4.45</v>
      </c>
      <c r="F30" s="249">
        <v>0</v>
      </c>
      <c r="G30" s="4">
        <v>0</v>
      </c>
      <c r="H30" s="131">
        <v>0</v>
      </c>
      <c r="S30" s="125" t="s">
        <v>53</v>
      </c>
      <c r="T30" s="127">
        <f>T28</f>
        <v>104.285</v>
      </c>
      <c r="U30" s="69">
        <v>5.0259999999999998</v>
      </c>
      <c r="V30" s="69">
        <v>-8.0399999999999991</v>
      </c>
      <c r="W30" s="127">
        <v>4.45</v>
      </c>
      <c r="X30" s="249">
        <v>0</v>
      </c>
      <c r="Y30" s="250">
        <v>0</v>
      </c>
      <c r="Z30" s="251">
        <v>0</v>
      </c>
    </row>
    <row r="31" spans="1:48" x14ac:dyDescent="0.25">
      <c r="A31" s="125" t="s">
        <v>52</v>
      </c>
      <c r="B31" s="127">
        <f>9.84+6.475+87.75</f>
        <v>104.065</v>
      </c>
      <c r="C31" s="69">
        <v>5.0309999999999997</v>
      </c>
      <c r="D31" s="69">
        <v>12.069000000000001</v>
      </c>
      <c r="E31" s="127">
        <v>4.5549999999999997</v>
      </c>
      <c r="F31" s="249">
        <v>0</v>
      </c>
      <c r="G31" s="250">
        <v>0</v>
      </c>
      <c r="H31" s="251">
        <v>0</v>
      </c>
      <c r="S31" s="125" t="s">
        <v>54</v>
      </c>
      <c r="T31" s="127">
        <f>T29</f>
        <v>104.065</v>
      </c>
      <c r="U31" s="69">
        <v>5.0309999999999997</v>
      </c>
      <c r="V31" s="69">
        <v>-12.069000000000001</v>
      </c>
      <c r="W31" s="127">
        <v>4.5549999999999997</v>
      </c>
      <c r="X31" s="249">
        <v>0</v>
      </c>
      <c r="Y31" s="250">
        <v>0</v>
      </c>
      <c r="Z31" s="251">
        <v>0</v>
      </c>
    </row>
    <row r="32" spans="1:48" x14ac:dyDescent="0.25">
      <c r="A32" s="125" t="s">
        <v>53</v>
      </c>
      <c r="B32" s="127">
        <f>B30</f>
        <v>104.285</v>
      </c>
      <c r="C32" s="69">
        <v>5.0259999999999998</v>
      </c>
      <c r="D32" s="69">
        <v>-8.0399999999999991</v>
      </c>
      <c r="E32" s="127">
        <v>4.45</v>
      </c>
      <c r="F32" s="249">
        <v>0</v>
      </c>
      <c r="G32" s="250">
        <v>0</v>
      </c>
      <c r="H32" s="251">
        <v>0</v>
      </c>
      <c r="S32" s="125" t="s">
        <v>169</v>
      </c>
      <c r="T32" s="127">
        <v>8.4</v>
      </c>
      <c r="U32" s="69">
        <v>6.51</v>
      </c>
      <c r="V32" s="69">
        <v>0</v>
      </c>
      <c r="W32" s="127">
        <v>3.95</v>
      </c>
      <c r="X32" s="249">
        <v>0</v>
      </c>
      <c r="Y32" s="250">
        <v>0</v>
      </c>
      <c r="Z32" s="251">
        <v>0</v>
      </c>
    </row>
    <row r="33" spans="1:66" x14ac:dyDescent="0.25">
      <c r="A33" s="125" t="s">
        <v>54</v>
      </c>
      <c r="B33" s="127">
        <f>B31</f>
        <v>104.065</v>
      </c>
      <c r="C33" s="69">
        <v>5.0309999999999997</v>
      </c>
      <c r="D33" s="69">
        <v>-12.069000000000001</v>
      </c>
      <c r="E33" s="127">
        <v>4.5549999999999997</v>
      </c>
      <c r="F33" s="249">
        <v>0</v>
      </c>
      <c r="G33" s="250">
        <v>0</v>
      </c>
      <c r="H33" s="251">
        <v>0</v>
      </c>
      <c r="S33" s="125" t="s">
        <v>148</v>
      </c>
      <c r="T33" s="127">
        <v>4.0999999999999996</v>
      </c>
      <c r="U33" s="69">
        <v>6.6360000000000001</v>
      </c>
      <c r="V33" s="69">
        <v>0</v>
      </c>
      <c r="W33" s="127">
        <v>2.9409999999999998</v>
      </c>
      <c r="X33" s="249">
        <v>0</v>
      </c>
      <c r="Y33" s="250">
        <v>0</v>
      </c>
      <c r="Z33" s="251">
        <v>0</v>
      </c>
    </row>
    <row r="34" spans="1:66" x14ac:dyDescent="0.25">
      <c r="A34" s="125" t="s">
        <v>147</v>
      </c>
      <c r="B34" s="127">
        <v>8.4</v>
      </c>
      <c r="C34" s="69">
        <v>6.51</v>
      </c>
      <c r="D34" s="69">
        <v>0</v>
      </c>
      <c r="E34" s="127">
        <v>3.95</v>
      </c>
      <c r="F34" s="249">
        <v>0</v>
      </c>
      <c r="G34" s="250">
        <v>0</v>
      </c>
      <c r="H34" s="251">
        <v>0</v>
      </c>
      <c r="S34" s="125" t="s">
        <v>150</v>
      </c>
      <c r="T34" s="127">
        <v>1.9</v>
      </c>
      <c r="U34" s="69">
        <v>23.02</v>
      </c>
      <c r="V34" s="69">
        <v>0</v>
      </c>
      <c r="W34" s="127">
        <v>7.59</v>
      </c>
      <c r="X34" s="249">
        <v>0</v>
      </c>
      <c r="Y34" s="250">
        <v>0</v>
      </c>
      <c r="Z34" s="251">
        <v>0</v>
      </c>
    </row>
    <row r="35" spans="1:66" x14ac:dyDescent="0.25">
      <c r="A35" s="125" t="s">
        <v>148</v>
      </c>
      <c r="B35" s="127">
        <v>2.7</v>
      </c>
      <c r="C35" s="69">
        <v>6.65</v>
      </c>
      <c r="D35" s="69">
        <v>0</v>
      </c>
      <c r="E35" s="127">
        <v>2.9409999999999998</v>
      </c>
      <c r="F35" s="249">
        <v>0</v>
      </c>
      <c r="G35" s="250">
        <v>0</v>
      </c>
      <c r="H35" s="251">
        <v>0</v>
      </c>
      <c r="S35" s="125" t="s">
        <v>151</v>
      </c>
      <c r="T35" s="127">
        <v>2.7</v>
      </c>
      <c r="U35" s="69">
        <v>22.9</v>
      </c>
      <c r="V35" s="69">
        <v>0</v>
      </c>
      <c r="W35" s="127">
        <v>4.8600000000000003</v>
      </c>
      <c r="X35" s="249">
        <v>0</v>
      </c>
      <c r="Y35" s="250">
        <v>0</v>
      </c>
      <c r="Z35" s="251">
        <v>0</v>
      </c>
    </row>
    <row r="36" spans="1:66" x14ac:dyDescent="0.25">
      <c r="A36" s="125" t="s">
        <v>149</v>
      </c>
      <c r="B36" s="127">
        <v>1.4</v>
      </c>
      <c r="C36" s="69">
        <v>23.262</v>
      </c>
      <c r="D36" s="69">
        <v>0</v>
      </c>
      <c r="E36" s="127">
        <v>1.4</v>
      </c>
      <c r="F36" s="249">
        <v>0</v>
      </c>
      <c r="G36" s="250">
        <v>0</v>
      </c>
      <c r="H36" s="251">
        <v>0</v>
      </c>
      <c r="S36" s="125" t="s">
        <v>168</v>
      </c>
      <c r="T36" s="127">
        <v>50</v>
      </c>
      <c r="U36" s="69">
        <v>6.51</v>
      </c>
      <c r="V36" s="69">
        <v>0</v>
      </c>
      <c r="W36" s="127">
        <v>5.15</v>
      </c>
      <c r="X36" s="249">
        <v>0</v>
      </c>
      <c r="Y36" s="4">
        <v>0</v>
      </c>
      <c r="Z36" s="131">
        <v>0</v>
      </c>
    </row>
    <row r="37" spans="1:66" x14ac:dyDescent="0.25">
      <c r="A37" s="125" t="s">
        <v>150</v>
      </c>
      <c r="B37" s="127">
        <v>1.9</v>
      </c>
      <c r="C37" s="69">
        <v>23.02</v>
      </c>
      <c r="D37" s="69">
        <v>0</v>
      </c>
      <c r="E37" s="127">
        <v>7.59</v>
      </c>
      <c r="F37" s="249">
        <v>0</v>
      </c>
      <c r="G37" s="250">
        <v>0</v>
      </c>
      <c r="H37" s="251">
        <v>0</v>
      </c>
    </row>
    <row r="38" spans="1:66" x14ac:dyDescent="0.25">
      <c r="A38" s="125" t="s">
        <v>151</v>
      </c>
      <c r="B38" s="127">
        <v>2.8</v>
      </c>
      <c r="C38" s="69">
        <v>22.9</v>
      </c>
      <c r="D38" s="69">
        <v>0</v>
      </c>
      <c r="E38" s="127">
        <v>4.8600000000000003</v>
      </c>
      <c r="F38" s="249">
        <v>0</v>
      </c>
      <c r="G38" s="250">
        <v>0</v>
      </c>
      <c r="H38" s="251">
        <v>0</v>
      </c>
      <c r="T38" t="s">
        <v>1</v>
      </c>
      <c r="U38" t="s">
        <v>107</v>
      </c>
      <c r="V38" t="s">
        <v>108</v>
      </c>
      <c r="W38" t="s">
        <v>109</v>
      </c>
      <c r="X38" t="s">
        <v>110</v>
      </c>
      <c r="Y38" t="s">
        <v>111</v>
      </c>
      <c r="Z38" t="s">
        <v>112</v>
      </c>
      <c r="AA38" t="s">
        <v>64</v>
      </c>
      <c r="AB38" t="s">
        <v>87</v>
      </c>
      <c r="AC38" t="s">
        <v>88</v>
      </c>
      <c r="AD38" t="s">
        <v>65</v>
      </c>
      <c r="AE38" t="s">
        <v>66</v>
      </c>
      <c r="AF38" t="s">
        <v>67</v>
      </c>
      <c r="AG38" t="s">
        <v>68</v>
      </c>
      <c r="AH38" t="s">
        <v>69</v>
      </c>
      <c r="AI38" t="s">
        <v>70</v>
      </c>
      <c r="AJ38" t="s">
        <v>71</v>
      </c>
      <c r="AK38" t="s">
        <v>72</v>
      </c>
      <c r="AL38" t="s">
        <v>73</v>
      </c>
      <c r="AM38" t="s">
        <v>113</v>
      </c>
      <c r="AN38" t="s">
        <v>114</v>
      </c>
      <c r="AO38" t="s">
        <v>74</v>
      </c>
      <c r="AP38" t="s">
        <v>75</v>
      </c>
      <c r="AQ38" t="s">
        <v>76</v>
      </c>
      <c r="AR38" t="s">
        <v>77</v>
      </c>
      <c r="AS38" t="s">
        <v>78</v>
      </c>
      <c r="AT38" t="s">
        <v>79</v>
      </c>
      <c r="AU38" t="s">
        <v>80</v>
      </c>
      <c r="AV38" t="s">
        <v>81</v>
      </c>
      <c r="AW38" t="s">
        <v>82</v>
      </c>
      <c r="AX38" t="s">
        <v>83</v>
      </c>
      <c r="AY38" t="s">
        <v>84</v>
      </c>
      <c r="AZ38" t="s">
        <v>85</v>
      </c>
      <c r="BA38" t="s">
        <v>18</v>
      </c>
      <c r="BB38" t="s">
        <v>86</v>
      </c>
      <c r="BC38" t="s">
        <v>120</v>
      </c>
      <c r="BD38" t="s">
        <v>121</v>
      </c>
      <c r="BE38" t="s">
        <v>118</v>
      </c>
      <c r="BF38" t="s">
        <v>117</v>
      </c>
      <c r="BG38" t="s">
        <v>122</v>
      </c>
      <c r="BH38" t="s">
        <v>123</v>
      </c>
      <c r="BI38" t="s">
        <v>124</v>
      </c>
      <c r="BJ38" t="s">
        <v>116</v>
      </c>
      <c r="BK38" t="s">
        <v>115</v>
      </c>
      <c r="BL38" t="s">
        <v>125</v>
      </c>
      <c r="BM38" t="s">
        <v>119</v>
      </c>
      <c r="BN38" t="s">
        <v>152</v>
      </c>
    </row>
    <row r="39" spans="1:66" x14ac:dyDescent="0.25">
      <c r="A39" s="125" t="s">
        <v>166</v>
      </c>
      <c r="B39" s="127">
        <v>8.4</v>
      </c>
      <c r="C39" s="69">
        <v>6.53</v>
      </c>
      <c r="D39" s="69">
        <v>0</v>
      </c>
      <c r="E39" s="127">
        <v>3.85</v>
      </c>
      <c r="F39" s="249">
        <v>0</v>
      </c>
      <c r="G39" s="250">
        <v>0</v>
      </c>
      <c r="H39" s="251">
        <v>0</v>
      </c>
      <c r="S39" t="s">
        <v>5</v>
      </c>
      <c r="T39">
        <v>2</v>
      </c>
      <c r="U39">
        <v>6.51</v>
      </c>
      <c r="V39">
        <v>0</v>
      </c>
      <c r="W39">
        <v>5.15</v>
      </c>
      <c r="X39">
        <v>6.51</v>
      </c>
      <c r="Y39">
        <v>2.02</v>
      </c>
      <c r="Z39">
        <v>5.15</v>
      </c>
      <c r="AA39">
        <v>6540000</v>
      </c>
      <c r="AB39">
        <v>6540000</v>
      </c>
      <c r="AC39">
        <v>6540000</v>
      </c>
      <c r="AD39">
        <v>11560000</v>
      </c>
      <c r="AE39">
        <v>12040000</v>
      </c>
      <c r="AF39">
        <v>44900000</v>
      </c>
      <c r="AG39">
        <v>10000000</v>
      </c>
      <c r="AH39">
        <v>10000000</v>
      </c>
      <c r="AI39">
        <v>10000000</v>
      </c>
      <c r="AJ39">
        <v>5264000</v>
      </c>
      <c r="AK39">
        <v>11270000</v>
      </c>
      <c r="AL39">
        <v>44080000</v>
      </c>
      <c r="AM39">
        <v>8.3426894153613169</v>
      </c>
      <c r="AN39">
        <v>7.5644175917814325</v>
      </c>
      <c r="AO39">
        <v>0</v>
      </c>
      <c r="AP39">
        <v>-0.85566539923954377</v>
      </c>
      <c r="AQ39">
        <v>0</v>
      </c>
      <c r="AR39">
        <v>0</v>
      </c>
      <c r="AS39">
        <v>-0.85566539923954377</v>
      </c>
      <c r="AT39">
        <v>0</v>
      </c>
      <c r="AU39">
        <v>142.19999999999999</v>
      </c>
      <c r="AV39">
        <v>37.4</v>
      </c>
      <c r="AW39">
        <v>104.8</v>
      </c>
      <c r="AX39">
        <v>138.49</v>
      </c>
      <c r="AY39">
        <v>35.75</v>
      </c>
      <c r="AZ39">
        <v>102.74</v>
      </c>
      <c r="BA39" t="s">
        <v>19</v>
      </c>
      <c r="BB39" t="s">
        <v>34</v>
      </c>
      <c r="BC39">
        <v>2.8130000000000002</v>
      </c>
      <c r="BD39">
        <v>-7.1599999999999997E-2</v>
      </c>
      <c r="BE39">
        <v>0</v>
      </c>
      <c r="BF39">
        <v>0</v>
      </c>
      <c r="BG39">
        <v>0.38300000000000001</v>
      </c>
      <c r="BH39">
        <v>2.8130000000000002</v>
      </c>
      <c r="BI39">
        <v>-7.1599999999999997E-2</v>
      </c>
      <c r="BJ39">
        <v>0</v>
      </c>
      <c r="BK39">
        <v>0</v>
      </c>
      <c r="BL39">
        <v>0.38300000000000001</v>
      </c>
      <c r="BM39">
        <v>25</v>
      </c>
      <c r="BN39" t="s">
        <v>19</v>
      </c>
    </row>
    <row r="40" spans="1:66" x14ac:dyDescent="0.25">
      <c r="A40" s="125" t="s">
        <v>167</v>
      </c>
      <c r="B40" s="127">
        <v>16.8</v>
      </c>
      <c r="C40" s="69">
        <v>7.24</v>
      </c>
      <c r="D40" s="69">
        <v>0</v>
      </c>
      <c r="E40" s="127">
        <v>4.16</v>
      </c>
      <c r="F40" s="249">
        <v>0</v>
      </c>
      <c r="G40" s="250">
        <v>0</v>
      </c>
      <c r="H40" s="251">
        <v>0</v>
      </c>
      <c r="T40">
        <v>2</v>
      </c>
      <c r="U40">
        <v>6.51</v>
      </c>
      <c r="V40">
        <v>2.02</v>
      </c>
      <c r="W40">
        <v>5.15</v>
      </c>
      <c r="X40">
        <v>6.51</v>
      </c>
      <c r="Y40">
        <v>4.05</v>
      </c>
      <c r="Z40">
        <v>5.15</v>
      </c>
      <c r="AA40">
        <v>6540000</v>
      </c>
      <c r="AB40">
        <v>6540000</v>
      </c>
      <c r="AC40">
        <v>6540000</v>
      </c>
      <c r="AD40">
        <v>5264000</v>
      </c>
      <c r="AE40">
        <v>11270000</v>
      </c>
      <c r="AF40">
        <v>44080000</v>
      </c>
      <c r="AG40">
        <v>10000000</v>
      </c>
      <c r="AH40">
        <v>10000000</v>
      </c>
      <c r="AI40">
        <v>10000000</v>
      </c>
      <c r="AJ40">
        <v>5264000</v>
      </c>
      <c r="AK40">
        <v>10090000</v>
      </c>
      <c r="AL40">
        <v>43200000</v>
      </c>
      <c r="AM40">
        <v>7.5644175917814325</v>
      </c>
      <c r="AN40">
        <v>7.3015438641360983</v>
      </c>
      <c r="AO40">
        <v>0</v>
      </c>
      <c r="AP40">
        <v>-0.85566539923954377</v>
      </c>
      <c r="AQ40">
        <v>0</v>
      </c>
      <c r="AR40">
        <v>0</v>
      </c>
      <c r="AS40">
        <v>-0.85566539923954377</v>
      </c>
      <c r="AT40">
        <v>0</v>
      </c>
      <c r="AU40">
        <v>139.47999999999999</v>
      </c>
      <c r="AV40">
        <v>35.75</v>
      </c>
      <c r="AW40">
        <v>102.74</v>
      </c>
      <c r="AX40">
        <v>134.80000000000001</v>
      </c>
      <c r="AY40">
        <v>34.1</v>
      </c>
      <c r="AZ40">
        <v>100.7</v>
      </c>
      <c r="BA40" t="s">
        <v>19</v>
      </c>
      <c r="BB40" t="s">
        <v>34</v>
      </c>
      <c r="BC40">
        <v>2.8130000000000002</v>
      </c>
      <c r="BD40">
        <v>-7.1599999999999997E-2</v>
      </c>
      <c r="BE40">
        <v>0</v>
      </c>
      <c r="BF40">
        <v>0</v>
      </c>
      <c r="BG40">
        <v>0.38300000000000001</v>
      </c>
      <c r="BH40">
        <v>2.8130000000000002</v>
      </c>
      <c r="BI40">
        <v>-7.1599999999999997E-2</v>
      </c>
      <c r="BJ40">
        <v>0</v>
      </c>
      <c r="BK40">
        <v>0</v>
      </c>
      <c r="BL40">
        <v>0.38300000000000001</v>
      </c>
      <c r="BM40">
        <v>25</v>
      </c>
      <c r="BN40" t="s">
        <v>19</v>
      </c>
    </row>
    <row r="41" spans="1:66" x14ac:dyDescent="0.25">
      <c r="T41">
        <v>3</v>
      </c>
      <c r="U41">
        <v>6.51</v>
      </c>
      <c r="V41">
        <v>4.05</v>
      </c>
      <c r="W41">
        <v>5.15</v>
      </c>
      <c r="X41">
        <v>6.51</v>
      </c>
      <c r="Y41">
        <v>10.08</v>
      </c>
      <c r="Z41">
        <v>5.15</v>
      </c>
      <c r="AA41">
        <v>6540000</v>
      </c>
      <c r="AB41">
        <v>6540000</v>
      </c>
      <c r="AC41">
        <v>6540000</v>
      </c>
      <c r="AD41">
        <v>5264000</v>
      </c>
      <c r="AE41">
        <v>10090000</v>
      </c>
      <c r="AF41">
        <v>43200000</v>
      </c>
      <c r="AG41">
        <v>10000000</v>
      </c>
      <c r="AH41">
        <v>10000000</v>
      </c>
      <c r="AI41">
        <v>10000000</v>
      </c>
      <c r="AJ41">
        <v>5264000</v>
      </c>
      <c r="AK41">
        <v>7957000</v>
      </c>
      <c r="AL41">
        <v>32500000</v>
      </c>
      <c r="AM41">
        <v>7.3015438641360983</v>
      </c>
      <c r="AN41">
        <v>5.8909261838975562</v>
      </c>
      <c r="AO41">
        <v>0</v>
      </c>
      <c r="AP41">
        <v>-0.85566539923954377</v>
      </c>
      <c r="AQ41">
        <v>0</v>
      </c>
      <c r="AR41">
        <v>0</v>
      </c>
      <c r="AS41">
        <v>-0.85566539923954377</v>
      </c>
      <c r="AT41">
        <v>0</v>
      </c>
      <c r="AU41">
        <v>134.80000000000001</v>
      </c>
      <c r="AV41">
        <v>34.1</v>
      </c>
      <c r="AW41">
        <v>100.7</v>
      </c>
      <c r="AX41">
        <v>101.9</v>
      </c>
      <c r="AY41">
        <v>25.9</v>
      </c>
      <c r="AZ41">
        <v>76</v>
      </c>
      <c r="BA41" t="s">
        <v>19</v>
      </c>
      <c r="BB41" t="s">
        <v>34</v>
      </c>
      <c r="BC41">
        <v>2.8130000000000002</v>
      </c>
      <c r="BD41">
        <v>-7.1599999999999997E-2</v>
      </c>
      <c r="BE41">
        <v>0</v>
      </c>
      <c r="BF41">
        <v>0</v>
      </c>
      <c r="BG41">
        <v>0.38300000000000001</v>
      </c>
      <c r="BH41">
        <v>2.8130000000000002</v>
      </c>
      <c r="BI41">
        <v>-7.1599999999999997E-2</v>
      </c>
      <c r="BJ41">
        <v>0</v>
      </c>
      <c r="BK41">
        <v>0</v>
      </c>
      <c r="BL41">
        <v>0.38300000000000001</v>
      </c>
      <c r="BM41">
        <v>25</v>
      </c>
      <c r="BN41" t="s">
        <v>19</v>
      </c>
    </row>
    <row r="42" spans="1:66" x14ac:dyDescent="0.25">
      <c r="T42">
        <v>5</v>
      </c>
      <c r="U42">
        <v>6.51</v>
      </c>
      <c r="V42">
        <v>10.08</v>
      </c>
      <c r="W42">
        <v>5.15</v>
      </c>
      <c r="X42">
        <v>6.51</v>
      </c>
      <c r="Y42">
        <v>20.079999999999998</v>
      </c>
      <c r="Z42">
        <v>5.5342000000000002</v>
      </c>
      <c r="AA42">
        <v>6540000</v>
      </c>
      <c r="AB42">
        <v>6540000</v>
      </c>
      <c r="AC42">
        <v>6540000</v>
      </c>
      <c r="AD42">
        <v>5264000</v>
      </c>
      <c r="AE42">
        <v>7957000</v>
      </c>
      <c r="AF42">
        <v>32500000</v>
      </c>
      <c r="AG42">
        <v>10000000</v>
      </c>
      <c r="AH42">
        <v>10000000</v>
      </c>
      <c r="AI42">
        <v>10000000</v>
      </c>
      <c r="AJ42">
        <v>3779000</v>
      </c>
      <c r="AK42">
        <v>2545000</v>
      </c>
      <c r="AL42">
        <v>15110000</v>
      </c>
      <c r="AM42">
        <v>5.8909261838975562</v>
      </c>
      <c r="AN42">
        <v>5.2047636585870984</v>
      </c>
      <c r="AO42">
        <v>0</v>
      </c>
      <c r="AP42">
        <v>-1.1480177439797215</v>
      </c>
      <c r="AQ42">
        <v>0</v>
      </c>
      <c r="AR42">
        <v>0</v>
      </c>
      <c r="AS42">
        <v>-1.1480177439797215</v>
      </c>
      <c r="AT42">
        <v>0</v>
      </c>
      <c r="AU42">
        <v>101.9</v>
      </c>
      <c r="AV42">
        <v>25.9</v>
      </c>
      <c r="AW42">
        <v>76</v>
      </c>
      <c r="AX42">
        <v>25.5</v>
      </c>
      <c r="AY42">
        <v>13.2</v>
      </c>
      <c r="AZ42">
        <v>12.3</v>
      </c>
      <c r="BA42" t="s">
        <v>19</v>
      </c>
      <c r="BB42" t="s">
        <v>34</v>
      </c>
      <c r="BC42">
        <v>2.8130000000000002</v>
      </c>
      <c r="BD42">
        <v>-7.1599999999999997E-2</v>
      </c>
      <c r="BE42">
        <v>0</v>
      </c>
      <c r="BF42">
        <v>0</v>
      </c>
      <c r="BG42">
        <v>0.38300000000000001</v>
      </c>
      <c r="BH42">
        <v>2.8130000000000002</v>
      </c>
      <c r="BI42">
        <v>-7.1599999999999997E-2</v>
      </c>
      <c r="BJ42">
        <v>0</v>
      </c>
      <c r="BK42">
        <v>0</v>
      </c>
      <c r="BL42">
        <v>0.38300000000000001</v>
      </c>
      <c r="BM42">
        <v>25</v>
      </c>
      <c r="BN42" t="s">
        <v>19</v>
      </c>
    </row>
    <row r="43" spans="1:66" x14ac:dyDescent="0.25">
      <c r="T43">
        <v>5</v>
      </c>
      <c r="U43">
        <v>6.51</v>
      </c>
      <c r="V43">
        <v>20.079999999999998</v>
      </c>
      <c r="W43">
        <v>5.5342000000000002</v>
      </c>
      <c r="X43">
        <v>6.51</v>
      </c>
      <c r="Y43">
        <v>29.25</v>
      </c>
      <c r="Z43">
        <v>5.8869999999999996</v>
      </c>
      <c r="AA43">
        <v>6540000</v>
      </c>
      <c r="AB43">
        <v>6540000</v>
      </c>
      <c r="AC43">
        <v>6540000</v>
      </c>
      <c r="AD43">
        <v>3779000</v>
      </c>
      <c r="AE43">
        <v>2545000</v>
      </c>
      <c r="AF43">
        <v>15110000</v>
      </c>
      <c r="AG43">
        <v>10000000</v>
      </c>
      <c r="AH43">
        <v>10000000</v>
      </c>
      <c r="AI43">
        <v>10000000</v>
      </c>
      <c r="AJ43">
        <v>509300</v>
      </c>
      <c r="AK43">
        <v>350489</v>
      </c>
      <c r="AL43">
        <v>94160</v>
      </c>
      <c r="AM43">
        <v>5.2047636585870984</v>
      </c>
      <c r="AN43">
        <v>2.7065811958125972</v>
      </c>
      <c r="AO43">
        <v>0</v>
      </c>
      <c r="AP43">
        <v>-1.1480177439797215</v>
      </c>
      <c r="AQ43">
        <v>0</v>
      </c>
      <c r="AR43">
        <v>0</v>
      </c>
      <c r="AS43">
        <v>-0.72208888888888889</v>
      </c>
      <c r="AT43">
        <v>0</v>
      </c>
      <c r="AU43">
        <v>25.5</v>
      </c>
      <c r="AV43">
        <v>13.2</v>
      </c>
      <c r="AW43">
        <v>12.3</v>
      </c>
      <c r="AX43">
        <v>0.33</v>
      </c>
      <c r="AY43">
        <v>0.11</v>
      </c>
      <c r="AZ43">
        <v>0.22</v>
      </c>
      <c r="BA43" t="s">
        <v>19</v>
      </c>
      <c r="BB43" t="s">
        <v>34</v>
      </c>
      <c r="BC43">
        <v>2.8130000000000002</v>
      </c>
      <c r="BD43">
        <v>-7.1599999999999997E-2</v>
      </c>
      <c r="BE43">
        <v>0</v>
      </c>
      <c r="BF43">
        <v>0</v>
      </c>
      <c r="BG43">
        <v>0.38300000000000001</v>
      </c>
      <c r="BH43">
        <v>2.532</v>
      </c>
      <c r="BI43">
        <v>-5.4100000000000002E-2</v>
      </c>
      <c r="BJ43">
        <v>0</v>
      </c>
      <c r="BK43">
        <v>1</v>
      </c>
      <c r="BL43">
        <v>0.38300000000000001</v>
      </c>
      <c r="BM43">
        <v>25</v>
      </c>
      <c r="BN43" t="s">
        <v>19</v>
      </c>
    </row>
    <row r="44" spans="1:66" x14ac:dyDescent="0.25">
      <c r="S44" t="s">
        <v>6</v>
      </c>
      <c r="T44">
        <v>2</v>
      </c>
      <c r="U44">
        <v>6.51</v>
      </c>
      <c r="V44">
        <v>0</v>
      </c>
      <c r="W44">
        <v>5.15</v>
      </c>
      <c r="X44">
        <v>6.51</v>
      </c>
      <c r="Y44">
        <v>0</v>
      </c>
      <c r="Z44">
        <v>4.3</v>
      </c>
      <c r="AA44">
        <v>100000000</v>
      </c>
      <c r="AB44">
        <v>100000000</v>
      </c>
      <c r="AC44">
        <v>100000000</v>
      </c>
      <c r="AD44">
        <v>100000000</v>
      </c>
      <c r="AE44">
        <v>100000000</v>
      </c>
      <c r="AF44">
        <v>100000000</v>
      </c>
      <c r="AG44">
        <v>100000000</v>
      </c>
      <c r="AH44">
        <v>100000000</v>
      </c>
      <c r="AI44">
        <v>100000000</v>
      </c>
      <c r="AJ44">
        <v>100000000</v>
      </c>
      <c r="AK44">
        <v>100000000</v>
      </c>
      <c r="AL44">
        <v>100000000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20</v>
      </c>
      <c r="AV44">
        <v>10</v>
      </c>
      <c r="AW44">
        <v>10</v>
      </c>
      <c r="AX44">
        <v>20</v>
      </c>
      <c r="AY44">
        <v>10</v>
      </c>
      <c r="AZ44">
        <v>10</v>
      </c>
      <c r="BB44" t="s">
        <v>35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</row>
    <row r="45" spans="1:66" x14ac:dyDescent="0.25">
      <c r="S45" t="s">
        <v>9</v>
      </c>
      <c r="T45">
        <v>1</v>
      </c>
      <c r="U45">
        <v>6.51</v>
      </c>
      <c r="V45">
        <v>0</v>
      </c>
      <c r="W45">
        <v>4.3</v>
      </c>
      <c r="X45">
        <v>7</v>
      </c>
      <c r="Y45">
        <v>0</v>
      </c>
      <c r="Z45">
        <v>4.3</v>
      </c>
      <c r="AA45">
        <v>10000000</v>
      </c>
      <c r="AB45">
        <v>10000000</v>
      </c>
      <c r="AC45">
        <v>10000000</v>
      </c>
      <c r="AD45">
        <v>15600000</v>
      </c>
      <c r="AE45">
        <v>223300000</v>
      </c>
      <c r="AF45">
        <v>239300000</v>
      </c>
      <c r="AG45">
        <v>10000000</v>
      </c>
      <c r="AH45">
        <v>10000000</v>
      </c>
      <c r="AI45">
        <v>10000000</v>
      </c>
      <c r="AJ45">
        <v>16140000</v>
      </c>
      <c r="AK45">
        <v>231000000</v>
      </c>
      <c r="AL45">
        <v>247500000</v>
      </c>
      <c r="AM45">
        <v>2.97</v>
      </c>
      <c r="AN45">
        <v>2.97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478.5</v>
      </c>
      <c r="AV45">
        <v>231</v>
      </c>
      <c r="AW45">
        <v>247.5</v>
      </c>
      <c r="AX45">
        <v>478.5</v>
      </c>
      <c r="AY45">
        <v>231</v>
      </c>
      <c r="AZ45">
        <v>247.5</v>
      </c>
      <c r="BB45" t="s">
        <v>38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</row>
    <row r="46" spans="1:66" x14ac:dyDescent="0.25">
      <c r="T46">
        <v>1</v>
      </c>
      <c r="U46">
        <v>7</v>
      </c>
      <c r="V46">
        <v>0</v>
      </c>
      <c r="W46">
        <v>4.3</v>
      </c>
      <c r="X46">
        <v>8.8130000000000006</v>
      </c>
      <c r="Y46">
        <v>0</v>
      </c>
      <c r="Z46">
        <v>4.3</v>
      </c>
      <c r="AA46">
        <v>10000000</v>
      </c>
      <c r="AB46">
        <v>10000000</v>
      </c>
      <c r="AC46">
        <v>10000000</v>
      </c>
      <c r="AD46">
        <v>5380000</v>
      </c>
      <c r="AE46">
        <v>77000000</v>
      </c>
      <c r="AF46">
        <v>82500000</v>
      </c>
      <c r="AG46">
        <v>10000000</v>
      </c>
      <c r="AH46">
        <v>10000000</v>
      </c>
      <c r="AI46">
        <v>10000000</v>
      </c>
      <c r="AJ46">
        <v>5380000</v>
      </c>
      <c r="AK46">
        <v>70100000</v>
      </c>
      <c r="AL46">
        <v>74300000</v>
      </c>
      <c r="AM46">
        <v>2.97</v>
      </c>
      <c r="AN46">
        <v>2.97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159.5</v>
      </c>
      <c r="AV46">
        <v>77</v>
      </c>
      <c r="AW46">
        <v>82.5</v>
      </c>
      <c r="AX46">
        <v>144.4</v>
      </c>
      <c r="AY46">
        <v>70.099999999999994</v>
      </c>
      <c r="AZ46">
        <v>74.33</v>
      </c>
      <c r="BB46" t="s">
        <v>38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</row>
    <row r="47" spans="1:66" x14ac:dyDescent="0.25">
      <c r="T47">
        <v>1</v>
      </c>
      <c r="U47">
        <v>8.8130000000000006</v>
      </c>
      <c r="V47">
        <v>0</v>
      </c>
      <c r="W47">
        <v>4.3</v>
      </c>
      <c r="X47">
        <v>19.600000000000001</v>
      </c>
      <c r="Y47">
        <v>0</v>
      </c>
      <c r="Z47">
        <v>4.3</v>
      </c>
      <c r="AA47">
        <v>10000000</v>
      </c>
      <c r="AB47">
        <v>10000000</v>
      </c>
      <c r="AC47">
        <v>10000000</v>
      </c>
      <c r="AD47">
        <v>5380000</v>
      </c>
      <c r="AE47">
        <v>70100000</v>
      </c>
      <c r="AF47">
        <v>74300000</v>
      </c>
      <c r="AG47">
        <v>10000000</v>
      </c>
      <c r="AH47">
        <v>10000000</v>
      </c>
      <c r="AI47">
        <v>10000000</v>
      </c>
      <c r="AJ47">
        <v>5380000</v>
      </c>
      <c r="AK47">
        <v>28900000</v>
      </c>
      <c r="AL47">
        <v>25700000</v>
      </c>
      <c r="AM47">
        <v>2.97</v>
      </c>
      <c r="AN47">
        <v>2.97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144.4</v>
      </c>
      <c r="AV47">
        <v>70.099999999999994</v>
      </c>
      <c r="AW47">
        <v>74.33</v>
      </c>
      <c r="AX47">
        <v>54.63</v>
      </c>
      <c r="AY47">
        <v>28.94</v>
      </c>
      <c r="AZ47">
        <v>25.7</v>
      </c>
      <c r="BB47" t="s">
        <v>38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</row>
    <row r="48" spans="1:66" x14ac:dyDescent="0.25">
      <c r="T48">
        <v>1</v>
      </c>
      <c r="U48">
        <v>19.600000000000001</v>
      </c>
      <c r="V48">
        <v>0</v>
      </c>
      <c r="W48">
        <v>4.3</v>
      </c>
      <c r="X48">
        <v>20.937000000000001</v>
      </c>
      <c r="Y48">
        <v>0</v>
      </c>
      <c r="Z48">
        <v>4.3</v>
      </c>
      <c r="AA48">
        <v>10000000</v>
      </c>
      <c r="AB48">
        <v>10000000</v>
      </c>
      <c r="AC48">
        <v>10000000</v>
      </c>
      <c r="AD48">
        <v>5380000</v>
      </c>
      <c r="AE48">
        <v>28900000</v>
      </c>
      <c r="AF48">
        <v>25700000</v>
      </c>
      <c r="AG48">
        <v>10000000</v>
      </c>
      <c r="AH48">
        <v>10000000</v>
      </c>
      <c r="AI48">
        <v>10000000</v>
      </c>
      <c r="AJ48">
        <v>5380000</v>
      </c>
      <c r="AK48">
        <v>23800000</v>
      </c>
      <c r="AL48">
        <v>19700000</v>
      </c>
      <c r="AM48">
        <v>2.97</v>
      </c>
      <c r="AN48">
        <v>2.97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54.63</v>
      </c>
      <c r="AV48">
        <v>28.94</v>
      </c>
      <c r="AW48">
        <v>25.7</v>
      </c>
      <c r="AX48">
        <v>43.5</v>
      </c>
      <c r="AY48">
        <v>23.84</v>
      </c>
      <c r="AZ48">
        <v>19.670000000000002</v>
      </c>
      <c r="BB48" t="s">
        <v>38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</row>
    <row r="49" spans="19:65" x14ac:dyDescent="0.25">
      <c r="S49" t="s">
        <v>7</v>
      </c>
      <c r="T49">
        <v>2</v>
      </c>
      <c r="U49">
        <v>20.937000000000001</v>
      </c>
      <c r="V49">
        <v>0</v>
      </c>
      <c r="W49">
        <v>4.3</v>
      </c>
      <c r="X49">
        <v>20.937000000000001</v>
      </c>
      <c r="Y49">
        <v>0</v>
      </c>
      <c r="Z49">
        <v>5.0599999999999996</v>
      </c>
      <c r="AA49">
        <v>100000000</v>
      </c>
      <c r="AB49">
        <v>100000000</v>
      </c>
      <c r="AC49">
        <v>100000000</v>
      </c>
      <c r="AD49">
        <v>100000000</v>
      </c>
      <c r="AE49">
        <v>100000000</v>
      </c>
      <c r="AF49">
        <v>100000000</v>
      </c>
      <c r="AG49">
        <v>100000000</v>
      </c>
      <c r="AH49">
        <v>100000000</v>
      </c>
      <c r="AI49">
        <v>100000000</v>
      </c>
      <c r="AJ49">
        <v>100000000</v>
      </c>
      <c r="AK49">
        <v>100000000</v>
      </c>
      <c r="AL49">
        <v>100000000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20</v>
      </c>
      <c r="AV49">
        <v>10</v>
      </c>
      <c r="AW49">
        <v>10</v>
      </c>
      <c r="AX49">
        <v>20</v>
      </c>
      <c r="AY49">
        <v>10</v>
      </c>
      <c r="AZ49">
        <v>10</v>
      </c>
      <c r="BB49" t="s">
        <v>35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</row>
    <row r="50" spans="19:65" x14ac:dyDescent="0.25">
      <c r="S50" t="s">
        <v>10</v>
      </c>
      <c r="T50">
        <v>1</v>
      </c>
      <c r="U50">
        <v>20.937000000000001</v>
      </c>
      <c r="V50">
        <v>0</v>
      </c>
      <c r="W50">
        <v>5.0599999999999996</v>
      </c>
      <c r="X50">
        <v>20.937000000000001</v>
      </c>
      <c r="Y50">
        <v>0.2</v>
      </c>
      <c r="Z50">
        <v>5.0599999999999996</v>
      </c>
      <c r="AA50">
        <v>46800</v>
      </c>
      <c r="AB50">
        <v>46800</v>
      </c>
      <c r="AC50">
        <v>46800</v>
      </c>
      <c r="AD50">
        <v>16970</v>
      </c>
      <c r="AE50">
        <v>156000</v>
      </c>
      <c r="AF50">
        <v>204000</v>
      </c>
      <c r="AG50">
        <v>46800</v>
      </c>
      <c r="AH50">
        <v>46800</v>
      </c>
      <c r="AI50">
        <v>46800</v>
      </c>
      <c r="AJ50">
        <v>16970</v>
      </c>
      <c r="AK50">
        <v>152000</v>
      </c>
      <c r="AL50">
        <v>204000</v>
      </c>
      <c r="AM50">
        <v>1.7729999999999999</v>
      </c>
      <c r="AN50">
        <v>1.7729999999999999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164.55</v>
      </c>
      <c r="AV50">
        <v>71.25</v>
      </c>
      <c r="AW50">
        <v>93.3</v>
      </c>
      <c r="AX50">
        <v>161.85</v>
      </c>
      <c r="AY50">
        <v>69.599999999999994</v>
      </c>
      <c r="AZ50">
        <v>92.25</v>
      </c>
      <c r="BA50" t="s">
        <v>19</v>
      </c>
      <c r="BB50" t="s">
        <v>34</v>
      </c>
      <c r="BC50">
        <v>1.3</v>
      </c>
      <c r="BD50">
        <v>-3.5000000000000003E-2</v>
      </c>
      <c r="BE50">
        <v>0</v>
      </c>
      <c r="BF50">
        <v>2</v>
      </c>
      <c r="BG50">
        <v>0.34599999999999997</v>
      </c>
      <c r="BH50">
        <v>1.3</v>
      </c>
      <c r="BI50">
        <v>-3.5000000000000003E-2</v>
      </c>
      <c r="BJ50">
        <v>0</v>
      </c>
      <c r="BK50">
        <v>2</v>
      </c>
      <c r="BL50">
        <v>0.34599999999999997</v>
      </c>
      <c r="BM50">
        <v>7</v>
      </c>
    </row>
    <row r="51" spans="19:65" x14ac:dyDescent="0.25">
      <c r="T51">
        <v>1</v>
      </c>
      <c r="U51">
        <v>20.937000000000001</v>
      </c>
      <c r="V51">
        <v>0.2</v>
      </c>
      <c r="W51">
        <v>5.0599999999999996</v>
      </c>
      <c r="X51">
        <v>20.937000000000001</v>
      </c>
      <c r="Y51">
        <v>1.35</v>
      </c>
      <c r="Z51">
        <v>5.0599999999999996</v>
      </c>
      <c r="AA51">
        <v>46800</v>
      </c>
      <c r="AB51">
        <v>46800</v>
      </c>
      <c r="AC51">
        <v>46800</v>
      </c>
      <c r="AD51">
        <v>16970</v>
      </c>
      <c r="AE51">
        <v>152000</v>
      </c>
      <c r="AF51">
        <v>204000</v>
      </c>
      <c r="AG51">
        <v>46800</v>
      </c>
      <c r="AH51">
        <v>46800</v>
      </c>
      <c r="AI51">
        <v>46800</v>
      </c>
      <c r="AJ51">
        <v>16970</v>
      </c>
      <c r="AK51">
        <v>76900</v>
      </c>
      <c r="AL51">
        <v>98600</v>
      </c>
      <c r="AM51">
        <v>1.7729999999999999</v>
      </c>
      <c r="AN51">
        <v>1.7729999999999999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161.85</v>
      </c>
      <c r="AV51">
        <v>69.599999999999994</v>
      </c>
      <c r="AW51">
        <v>92.25</v>
      </c>
      <c r="AX51">
        <v>80.099999999999994</v>
      </c>
      <c r="AY51">
        <v>35.1</v>
      </c>
      <c r="AZ51">
        <v>45</v>
      </c>
      <c r="BA51" t="s">
        <v>19</v>
      </c>
      <c r="BB51" t="s">
        <v>34</v>
      </c>
      <c r="BC51">
        <v>1.3</v>
      </c>
      <c r="BD51">
        <v>-3.5000000000000003E-2</v>
      </c>
      <c r="BE51">
        <v>0</v>
      </c>
      <c r="BF51">
        <v>2</v>
      </c>
      <c r="BG51">
        <v>0.34599999999999997</v>
      </c>
      <c r="BH51">
        <v>1.3</v>
      </c>
      <c r="BI51">
        <v>-3.5000000000000003E-2</v>
      </c>
      <c r="BJ51">
        <v>0</v>
      </c>
      <c r="BK51">
        <v>2</v>
      </c>
      <c r="BL51">
        <v>0.34599999999999997</v>
      </c>
      <c r="BM51">
        <v>7</v>
      </c>
    </row>
    <row r="52" spans="19:65" x14ac:dyDescent="0.25">
      <c r="T52">
        <v>1</v>
      </c>
      <c r="U52">
        <v>20.937000000000001</v>
      </c>
      <c r="V52">
        <v>1.35</v>
      </c>
      <c r="W52">
        <v>5.0599999999999996</v>
      </c>
      <c r="X52">
        <v>20.937000000000001</v>
      </c>
      <c r="Y52">
        <v>2.16</v>
      </c>
      <c r="Z52">
        <v>5.0599999999999996</v>
      </c>
      <c r="AA52">
        <v>46800</v>
      </c>
      <c r="AB52">
        <v>46800</v>
      </c>
      <c r="AC52">
        <v>46800</v>
      </c>
      <c r="AD52">
        <v>16970</v>
      </c>
      <c r="AE52">
        <v>76900</v>
      </c>
      <c r="AF52">
        <v>98600</v>
      </c>
      <c r="AG52">
        <v>46800</v>
      </c>
      <c r="AH52">
        <v>46800</v>
      </c>
      <c r="AI52">
        <v>46800</v>
      </c>
      <c r="AJ52">
        <v>16970</v>
      </c>
      <c r="AK52">
        <v>36135</v>
      </c>
      <c r="AL52">
        <v>45800</v>
      </c>
      <c r="AM52">
        <v>1.7729999999999999</v>
      </c>
      <c r="AN52">
        <v>1.7729999999999999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80.099999999999994</v>
      </c>
      <c r="AV52">
        <v>35.1</v>
      </c>
      <c r="AW52">
        <v>45</v>
      </c>
      <c r="AX52">
        <v>37.35</v>
      </c>
      <c r="AY52">
        <v>16.5</v>
      </c>
      <c r="AZ52">
        <v>20.85</v>
      </c>
      <c r="BA52" t="s">
        <v>19</v>
      </c>
      <c r="BB52" t="s">
        <v>34</v>
      </c>
      <c r="BC52">
        <v>1.3</v>
      </c>
      <c r="BD52">
        <v>-3.5000000000000003E-2</v>
      </c>
      <c r="BE52">
        <v>0</v>
      </c>
      <c r="BF52">
        <v>2</v>
      </c>
      <c r="BG52">
        <v>0.34599999999999997</v>
      </c>
      <c r="BH52">
        <v>1.3</v>
      </c>
      <c r="BI52">
        <v>-3.5000000000000003E-2</v>
      </c>
      <c r="BJ52">
        <v>0</v>
      </c>
      <c r="BK52">
        <v>2</v>
      </c>
      <c r="BL52">
        <v>0.34599999999999997</v>
      </c>
      <c r="BM52">
        <v>7</v>
      </c>
    </row>
    <row r="53" spans="19:65" x14ac:dyDescent="0.25">
      <c r="T53">
        <v>1</v>
      </c>
      <c r="U53">
        <v>20.937000000000001</v>
      </c>
      <c r="V53">
        <v>2.16</v>
      </c>
      <c r="W53">
        <v>5.0599999999999996</v>
      </c>
      <c r="X53">
        <v>20.937000000000001</v>
      </c>
      <c r="Y53">
        <v>3.04</v>
      </c>
      <c r="Z53">
        <v>5.0599999999999996</v>
      </c>
      <c r="AA53">
        <v>46800</v>
      </c>
      <c r="AB53">
        <v>46800</v>
      </c>
      <c r="AC53">
        <v>46800</v>
      </c>
      <c r="AD53">
        <v>16970</v>
      </c>
      <c r="AE53">
        <v>36135</v>
      </c>
      <c r="AF53">
        <v>45800</v>
      </c>
      <c r="AG53">
        <v>46800</v>
      </c>
      <c r="AH53">
        <v>46800</v>
      </c>
      <c r="AI53">
        <v>46800</v>
      </c>
      <c r="AJ53">
        <v>16970</v>
      </c>
      <c r="AK53">
        <v>24700</v>
      </c>
      <c r="AL53">
        <v>30700</v>
      </c>
      <c r="AM53">
        <v>1.7729999999999999</v>
      </c>
      <c r="AN53">
        <v>1.7729999999999999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37.35</v>
      </c>
      <c r="AV53">
        <v>16.5</v>
      </c>
      <c r="AW53">
        <v>20.85</v>
      </c>
      <c r="AX53">
        <v>25.2</v>
      </c>
      <c r="AY53">
        <v>11.25</v>
      </c>
      <c r="AZ53">
        <v>13.95</v>
      </c>
      <c r="BA53" t="s">
        <v>19</v>
      </c>
      <c r="BB53" t="s">
        <v>34</v>
      </c>
      <c r="BC53">
        <v>1.3</v>
      </c>
      <c r="BD53">
        <v>-3.5000000000000003E-2</v>
      </c>
      <c r="BE53">
        <v>0</v>
      </c>
      <c r="BF53">
        <v>2</v>
      </c>
      <c r="BG53">
        <v>0.34599999999999997</v>
      </c>
      <c r="BH53">
        <v>1.3</v>
      </c>
      <c r="BI53">
        <v>-3.5000000000000003E-2</v>
      </c>
      <c r="BJ53">
        <v>0</v>
      </c>
      <c r="BK53">
        <v>2</v>
      </c>
      <c r="BL53">
        <v>0.34599999999999997</v>
      </c>
      <c r="BM53">
        <v>7</v>
      </c>
    </row>
    <row r="54" spans="19:65" x14ac:dyDescent="0.25">
      <c r="T54">
        <v>1</v>
      </c>
      <c r="U54">
        <v>20.937000000000001</v>
      </c>
      <c r="V54">
        <v>3.04</v>
      </c>
      <c r="W54">
        <v>5.0599999999999996</v>
      </c>
      <c r="X54">
        <v>20.937000000000001</v>
      </c>
      <c r="Y54">
        <v>4.8499999999999996</v>
      </c>
      <c r="Z54">
        <v>5.0599999999999996</v>
      </c>
      <c r="AA54">
        <v>46800</v>
      </c>
      <c r="AB54">
        <v>46800</v>
      </c>
      <c r="AC54">
        <v>46800</v>
      </c>
      <c r="AD54">
        <v>16970</v>
      </c>
      <c r="AE54">
        <v>24700</v>
      </c>
      <c r="AF54">
        <v>30700</v>
      </c>
      <c r="AG54">
        <v>46800</v>
      </c>
      <c r="AH54">
        <v>46800</v>
      </c>
      <c r="AI54">
        <v>46800</v>
      </c>
      <c r="AJ54">
        <v>16970</v>
      </c>
      <c r="AK54">
        <v>24700</v>
      </c>
      <c r="AL54">
        <v>30700</v>
      </c>
      <c r="AM54">
        <v>1.7729999999999999</v>
      </c>
      <c r="AN54">
        <v>1.7729999999999999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25.2</v>
      </c>
      <c r="AV54">
        <v>11.25</v>
      </c>
      <c r="AW54">
        <v>13.95</v>
      </c>
      <c r="AX54">
        <v>25.2</v>
      </c>
      <c r="AY54">
        <v>11.25</v>
      </c>
      <c r="AZ54">
        <v>13.95</v>
      </c>
      <c r="BA54" t="s">
        <v>19</v>
      </c>
      <c r="BB54" t="s">
        <v>34</v>
      </c>
      <c r="BC54">
        <v>1.3</v>
      </c>
      <c r="BD54">
        <v>-3.5000000000000003E-2</v>
      </c>
      <c r="BE54">
        <v>0</v>
      </c>
      <c r="BF54">
        <v>2</v>
      </c>
      <c r="BG54">
        <v>0.34599999999999997</v>
      </c>
      <c r="BH54">
        <v>1.3</v>
      </c>
      <c r="BI54">
        <v>-3.5000000000000003E-2</v>
      </c>
      <c r="BJ54">
        <v>0</v>
      </c>
      <c r="BK54">
        <v>2</v>
      </c>
      <c r="BL54">
        <v>0.34599999999999997</v>
      </c>
      <c r="BM54">
        <v>7</v>
      </c>
    </row>
    <row r="55" spans="19:65" x14ac:dyDescent="0.25">
      <c r="S55" t="s">
        <v>11</v>
      </c>
      <c r="T55">
        <v>1</v>
      </c>
      <c r="U55">
        <v>20.937000000000001</v>
      </c>
      <c r="V55">
        <v>0</v>
      </c>
      <c r="W55">
        <v>4.3</v>
      </c>
      <c r="X55">
        <v>22.86</v>
      </c>
      <c r="Y55">
        <v>0</v>
      </c>
      <c r="Z55">
        <v>4.3</v>
      </c>
      <c r="AA55">
        <v>10000000</v>
      </c>
      <c r="AB55">
        <v>10000000</v>
      </c>
      <c r="AC55">
        <v>10000000</v>
      </c>
      <c r="AD55">
        <v>5380000</v>
      </c>
      <c r="AE55">
        <v>23800000</v>
      </c>
      <c r="AF55">
        <v>19700000</v>
      </c>
      <c r="AG55">
        <v>10000000</v>
      </c>
      <c r="AH55">
        <v>10000000</v>
      </c>
      <c r="AI55">
        <v>10000000</v>
      </c>
      <c r="AJ55">
        <v>5380000</v>
      </c>
      <c r="AK55">
        <v>16500000</v>
      </c>
      <c r="AL55">
        <v>11000000</v>
      </c>
      <c r="AM55">
        <v>2.97</v>
      </c>
      <c r="AN55">
        <v>2.97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43.5</v>
      </c>
      <c r="AV55">
        <v>23.84</v>
      </c>
      <c r="AW55">
        <v>19.670000000000002</v>
      </c>
      <c r="AX55">
        <v>27.5</v>
      </c>
      <c r="AY55">
        <v>16.5</v>
      </c>
      <c r="AZ55">
        <v>11</v>
      </c>
      <c r="BB55" t="s">
        <v>38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</row>
    <row r="56" spans="19:65" x14ac:dyDescent="0.25">
      <c r="T56">
        <v>1</v>
      </c>
      <c r="U56">
        <v>22.86</v>
      </c>
      <c r="V56">
        <v>0</v>
      </c>
      <c r="W56">
        <v>4.3</v>
      </c>
      <c r="X56">
        <v>23.21</v>
      </c>
      <c r="Y56">
        <v>0</v>
      </c>
      <c r="Z56">
        <v>4.3</v>
      </c>
      <c r="AA56">
        <v>10000000</v>
      </c>
      <c r="AB56">
        <v>10000000</v>
      </c>
      <c r="AC56">
        <v>10000000</v>
      </c>
      <c r="AD56">
        <v>5380000</v>
      </c>
      <c r="AE56">
        <v>16500000</v>
      </c>
      <c r="AF56">
        <v>11000000</v>
      </c>
      <c r="AG56">
        <v>10000000</v>
      </c>
      <c r="AH56">
        <v>10000000</v>
      </c>
      <c r="AI56">
        <v>10000000</v>
      </c>
      <c r="AJ56">
        <v>5380000</v>
      </c>
      <c r="AK56">
        <v>16500000</v>
      </c>
      <c r="AL56">
        <v>11000000</v>
      </c>
      <c r="AM56">
        <v>2.97</v>
      </c>
      <c r="AN56">
        <v>2.97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27.5</v>
      </c>
      <c r="AV56">
        <v>16.5</v>
      </c>
      <c r="AW56">
        <v>11</v>
      </c>
      <c r="AX56">
        <v>27.5</v>
      </c>
      <c r="AY56">
        <v>16.5</v>
      </c>
      <c r="AZ56">
        <v>11</v>
      </c>
      <c r="BB56" t="s">
        <v>38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</row>
    <row r="57" spans="19:65" x14ac:dyDescent="0.25">
      <c r="S57" t="s">
        <v>12</v>
      </c>
      <c r="T57">
        <v>1</v>
      </c>
      <c r="U57">
        <v>23.21</v>
      </c>
      <c r="V57">
        <v>0</v>
      </c>
      <c r="W57">
        <v>4.3</v>
      </c>
      <c r="X57">
        <v>23.21</v>
      </c>
      <c r="Y57">
        <v>0</v>
      </c>
      <c r="Z57">
        <v>2.1859999999999999</v>
      </c>
      <c r="AA57">
        <v>56600</v>
      </c>
      <c r="AB57">
        <v>56600</v>
      </c>
      <c r="AC57">
        <v>56600</v>
      </c>
      <c r="AD57">
        <v>27200</v>
      </c>
      <c r="AE57">
        <v>278000</v>
      </c>
      <c r="AF57">
        <v>278000</v>
      </c>
      <c r="AG57">
        <v>56600</v>
      </c>
      <c r="AH57">
        <v>56600</v>
      </c>
      <c r="AI57">
        <v>56600</v>
      </c>
      <c r="AJ57">
        <v>27200</v>
      </c>
      <c r="AK57">
        <v>34700</v>
      </c>
      <c r="AL57">
        <v>34700</v>
      </c>
      <c r="AM57">
        <v>2.9780000000000002</v>
      </c>
      <c r="AN57">
        <v>2.9780000000000002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173.04</v>
      </c>
      <c r="AV57">
        <v>86.52</v>
      </c>
      <c r="AW57">
        <v>86.52</v>
      </c>
      <c r="AX57">
        <v>21.56</v>
      </c>
      <c r="AY57">
        <v>10.78</v>
      </c>
      <c r="AZ57">
        <v>10.78</v>
      </c>
      <c r="BB57" t="s">
        <v>35</v>
      </c>
      <c r="BC57">
        <v>1.43</v>
      </c>
      <c r="BD57">
        <v>0</v>
      </c>
      <c r="BE57">
        <v>0</v>
      </c>
      <c r="BF57">
        <v>2</v>
      </c>
      <c r="BG57">
        <v>0.34599999999999997</v>
      </c>
      <c r="BH57">
        <v>1.43</v>
      </c>
      <c r="BI57">
        <v>0</v>
      </c>
      <c r="BJ57">
        <v>0</v>
      </c>
      <c r="BK57">
        <v>2</v>
      </c>
      <c r="BL57">
        <v>0.34599999999999997</v>
      </c>
      <c r="BM57">
        <v>7</v>
      </c>
    </row>
    <row r="58" spans="19:65" x14ac:dyDescent="0.25">
      <c r="T58">
        <v>1</v>
      </c>
      <c r="U58">
        <v>23.21</v>
      </c>
      <c r="V58">
        <v>0</v>
      </c>
      <c r="W58">
        <v>4.3</v>
      </c>
      <c r="X58">
        <v>23.21</v>
      </c>
      <c r="Y58">
        <v>0</v>
      </c>
      <c r="Z58">
        <v>6.7859999999999996</v>
      </c>
      <c r="AA58">
        <v>56600</v>
      </c>
      <c r="AB58">
        <v>56600</v>
      </c>
      <c r="AC58">
        <v>56600</v>
      </c>
      <c r="AD58">
        <v>27200</v>
      </c>
      <c r="AE58">
        <v>278000</v>
      </c>
      <c r="AF58">
        <v>278000</v>
      </c>
      <c r="AG58">
        <v>56600</v>
      </c>
      <c r="AH58">
        <v>56600</v>
      </c>
      <c r="AI58">
        <v>56600</v>
      </c>
      <c r="AJ58">
        <v>27200</v>
      </c>
      <c r="AK58">
        <v>34700</v>
      </c>
      <c r="AL58">
        <v>34700</v>
      </c>
      <c r="AM58">
        <v>2.9780000000000002</v>
      </c>
      <c r="AN58">
        <v>2.9780000000000002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173.04</v>
      </c>
      <c r="AV58">
        <v>86.52</v>
      </c>
      <c r="AW58">
        <v>86.52</v>
      </c>
      <c r="AX58">
        <v>21.56</v>
      </c>
      <c r="AY58">
        <v>10.78</v>
      </c>
      <c r="AZ58">
        <v>10.78</v>
      </c>
      <c r="BB58" t="s">
        <v>35</v>
      </c>
      <c r="BC58">
        <v>1.43</v>
      </c>
      <c r="BD58">
        <v>0</v>
      </c>
      <c r="BE58">
        <v>0</v>
      </c>
      <c r="BF58">
        <v>2</v>
      </c>
      <c r="BG58">
        <v>0.34599999999999997</v>
      </c>
      <c r="BH58">
        <v>1.43</v>
      </c>
      <c r="BI58">
        <v>0</v>
      </c>
      <c r="BJ58">
        <v>0</v>
      </c>
      <c r="BK58">
        <v>2</v>
      </c>
      <c r="BL58">
        <v>0.34599999999999997</v>
      </c>
      <c r="BM58">
        <v>7</v>
      </c>
    </row>
  </sheetData>
  <mergeCells count="9">
    <mergeCell ref="AF1:AH1"/>
    <mergeCell ref="AK1:AO1"/>
    <mergeCell ref="AP1:AT1"/>
    <mergeCell ref="C1:H1"/>
    <mergeCell ref="I1:N1"/>
    <mergeCell ref="O1:T1"/>
    <mergeCell ref="U1:V1"/>
    <mergeCell ref="W1:AB1"/>
    <mergeCell ref="AC1:AE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3849E6ECA4304A81F1FAB791F075D1" ma:contentTypeVersion="14" ma:contentTypeDescription="Create a new document." ma:contentTypeScope="" ma:versionID="b266c1a455168f43370c359abc37468a">
  <xsd:schema xmlns:xsd="http://www.w3.org/2001/XMLSchema" xmlns:xs="http://www.w3.org/2001/XMLSchema" xmlns:p="http://schemas.microsoft.com/office/2006/metadata/properties" xmlns:ns3="a755d126-ee7e-483a-8a16-133c0ad0234c" xmlns:ns4="d6cd9c8f-5636-4efa-a55a-418b4918977d" targetNamespace="http://schemas.microsoft.com/office/2006/metadata/properties" ma:root="true" ma:fieldsID="12dff94e7dd0fe17358e2234fe434666" ns3:_="" ns4:_="">
    <xsd:import namespace="a755d126-ee7e-483a-8a16-133c0ad0234c"/>
    <xsd:import namespace="d6cd9c8f-5636-4efa-a55a-418b4918977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55d126-ee7e-483a-8a16-133c0ad02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cd9c8f-5636-4efa-a55a-418b491897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206CCF-5B99-4D08-8FFF-18B5C0ED90D4}">
  <ds:schemaRefs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d6cd9c8f-5636-4efa-a55a-418b4918977d"/>
    <ds:schemaRef ds:uri="a755d126-ee7e-483a-8a16-133c0ad0234c"/>
  </ds:schemaRefs>
</ds:datastoreItem>
</file>

<file path=customXml/itemProps2.xml><?xml version="1.0" encoding="utf-8"?>
<ds:datastoreItem xmlns:ds="http://schemas.openxmlformats.org/officeDocument/2006/customXml" ds:itemID="{6F735406-F562-452C-8CFA-AABA5ECB7C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F94EA5-E512-4EEC-842F-3631810487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55d126-ee7e-483a-8a16-133c0ad0234c"/>
    <ds:schemaRef ds:uri="d6cd9c8f-5636-4efa-a55a-418b491897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Update</vt:lpstr>
      <vt:lpstr>Airfoils</vt:lpstr>
      <vt:lpstr>Polars</vt:lpstr>
      <vt:lpstr>Applied_Forces_Lumped_Masses</vt:lpstr>
      <vt:lpstr>Control_Surfaces</vt:lpstr>
      <vt:lpstr>Master</vt:lpstr>
      <vt:lpstr>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</dc:creator>
  <cp:lastModifiedBy>Krawczyk, Zack</cp:lastModifiedBy>
  <dcterms:created xsi:type="dcterms:W3CDTF">2022-03-20T20:48:26Z</dcterms:created>
  <dcterms:modified xsi:type="dcterms:W3CDTF">2022-09-27T17:55:54Z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0x0101000B3849E6ECA4304A81F1FAB791F075D1</vt:lpwstr>
  </property>
</Properties>
</file>