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7.xml" ContentType="application/vnd.openxmlformats-officedocument.spreadsheetml.externalLink+xml"/>
  <Override PartName="/xl/externalLinks/externalLink18.xml" ContentType="application/vnd.openxmlformats-officedocument.spreadsheetml.externalLink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externalLinks/externalLink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5.xml" ContentType="application/vnd.openxmlformats-officedocument.spreadsheetml.externalLink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externalLinks/externalLink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3.xml" ContentType="application/vnd.openxmlformats-officedocument.spreadsheetml.externalLink+xml"/>
  <Override PartName="/xl/charts/chart18.xml" ContentType="application/vnd.openxmlformats-officedocument.drawingml.char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1.xml" ContentType="application/vnd.openxmlformats-officedocument.spreadsheetml.externalLink+xml"/>
  <Override PartName="/xl/charts/chart16.xml" ContentType="application/vnd.openxmlformats-officedocument.drawingml.chart+xml"/>
  <Override PartName="/xl/charts/chart25.xml" ContentType="application/vnd.openxmlformats-officedocument.drawingml.chart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worksheets/sheet17.xml" ContentType="application/vnd.openxmlformats-officedocument.spreadsheetml.work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19.xml" ContentType="application/vnd.openxmlformats-officedocument.spreadsheetml.externalLink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17.xml" ContentType="application/vnd.openxmlformats-officedocument.spreadsheetml.externalLink+xml"/>
  <Default Extension="emf" ContentType="image/x-emf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24.xml" ContentType="application/vnd.openxmlformats-officedocument.spreadsheetml.externalLink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22.xml" ContentType="application/vnd.openxmlformats-officedocument.spreadsheetml.externalLink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externalLinks/externalLink11.xml" ContentType="application/vnd.openxmlformats-officedocument.spreadsheetml.externalLink+xml"/>
  <Override PartName="/xl/externalLinks/externalLink20.xml" ContentType="application/vnd.openxmlformats-officedocument.spreadsheetml.externalLink+xml"/>
  <Default Extension="vml" ContentType="application/vnd.openxmlformats-officedocument.vmlDrawing"/>
  <Override PartName="/xl/charts/chart17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5" yWindow="5550" windowWidth="14535" windowHeight="4140" activeTab="14"/>
  </bookViews>
  <sheets>
    <sheet name="01.7" sheetId="366" r:id="rId1"/>
    <sheet name="02.7" sheetId="362" r:id="rId2"/>
    <sheet name="Sheet1" sheetId="361" state="hidden" r:id="rId3"/>
    <sheet name="Data.2" sheetId="364" state="hidden" r:id="rId4"/>
    <sheet name="03.7" sheetId="367" r:id="rId5"/>
    <sheet name="Data.3" sheetId="368" state="hidden" r:id="rId6"/>
    <sheet name="04.7" sheetId="369" r:id="rId7"/>
    <sheet name="Data.4" sheetId="370" state="hidden" r:id="rId8"/>
    <sheet name="05.7" sheetId="371" r:id="rId9"/>
    <sheet name="Data.5" sheetId="372" state="hidden" r:id="rId10"/>
    <sheet name="06.7" sheetId="373" r:id="rId11"/>
    <sheet name="Data.6" sheetId="374" state="hidden" r:id="rId12"/>
    <sheet name="07.7" sheetId="375" r:id="rId13"/>
    <sheet name="Data.7" sheetId="376" state="hidden" r:id="rId14"/>
    <sheet name="08.7 " sheetId="377" r:id="rId15"/>
    <sheet name="Data.8 " sheetId="378" state="hidden" r:id="rId16"/>
    <sheet name="Sheet3" sheetId="365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definedNames>
    <definedName name="_vct2" localSheetId="0">'[1]KHLR(RC-ASSY)'!#REF!</definedName>
    <definedName name="_vct2" localSheetId="1">'[1]KHLR(RC-ASSY)'!#REF!</definedName>
    <definedName name="_vct2" localSheetId="4">'[1]KHLR(RC-ASSY)'!#REF!</definedName>
    <definedName name="_vct2" localSheetId="6">'[1]KHLR(RC-ASSY)'!#REF!</definedName>
    <definedName name="_vct2" localSheetId="8">'[1]KHLR(RC-ASSY)'!#REF!</definedName>
    <definedName name="_vct2" localSheetId="10">'[1]KHLR(RC-ASSY)'!#REF!</definedName>
    <definedName name="_vct2" localSheetId="12">'[1]KHLR(RC-ASSY)'!#REF!</definedName>
    <definedName name="_vct2" localSheetId="14">'[1]KHLR(RC-ASSY)'!#REF!</definedName>
    <definedName name="_vct2" localSheetId="5">'[1]KHLR(RC-ASSY)'!#REF!</definedName>
    <definedName name="_vct2" localSheetId="7">'[1]KHLR(RC-ASSY)'!#REF!</definedName>
    <definedName name="_vct2" localSheetId="9">'[1]KHLR(RC-ASSY)'!#REF!</definedName>
    <definedName name="_vct2" localSheetId="11">'[1]KHLR(RC-ASSY)'!#REF!</definedName>
    <definedName name="_vct2" localSheetId="13">'[1]KHLR(RC-ASSY)'!#REF!</definedName>
    <definedName name="_vct2" localSheetId="15">'[1]KHLR(RC-ASSY)'!#REF!</definedName>
    <definedName name="_vct2">'[1]KHLR(RC-ASSY)'!#REF!</definedName>
    <definedName name="￥">[2]Input!$A$5:$T$179</definedName>
    <definedName name="a" localSheetId="0">#REF!</definedName>
    <definedName name="a" localSheetId="1">#REF!</definedName>
    <definedName name="a" localSheetId="4">#REF!</definedName>
    <definedName name="a" localSheetId="6">#REF!</definedName>
    <definedName name="a" localSheetId="8">#REF!</definedName>
    <definedName name="a" localSheetId="10">#REF!</definedName>
    <definedName name="a" localSheetId="12">#REF!</definedName>
    <definedName name="a" localSheetId="14">#REF!</definedName>
    <definedName name="a" localSheetId="5">#REF!</definedName>
    <definedName name="a" localSheetId="7">#REF!</definedName>
    <definedName name="a" localSheetId="9">#REF!</definedName>
    <definedName name="a" localSheetId="11">#REF!</definedName>
    <definedName name="a" localSheetId="13">#REF!</definedName>
    <definedName name="a" localSheetId="15">#REF!</definedName>
    <definedName name="a">#REF!</definedName>
    <definedName name="aa">[3]Input!$A$5:$T$179</definedName>
    <definedName name="Account" localSheetId="0">#REF!</definedName>
    <definedName name="Account" localSheetId="1">#REF!</definedName>
    <definedName name="Account" localSheetId="4">#REF!</definedName>
    <definedName name="Account" localSheetId="6">#REF!</definedName>
    <definedName name="Account" localSheetId="8">#REF!</definedName>
    <definedName name="Account" localSheetId="10">#REF!</definedName>
    <definedName name="Account" localSheetId="12">#REF!</definedName>
    <definedName name="Account" localSheetId="14">#REF!</definedName>
    <definedName name="Account" localSheetId="5">#REF!</definedName>
    <definedName name="Account" localSheetId="7">#REF!</definedName>
    <definedName name="Account" localSheetId="9">#REF!</definedName>
    <definedName name="Account" localSheetId="11">#REF!</definedName>
    <definedName name="Account" localSheetId="13">#REF!</definedName>
    <definedName name="Account" localSheetId="15">#REF!</definedName>
    <definedName name="Account">#REF!</definedName>
    <definedName name="Account_group" localSheetId="0">#REF!</definedName>
    <definedName name="Account_group" localSheetId="1">#REF!</definedName>
    <definedName name="Account_group" localSheetId="4">#REF!</definedName>
    <definedName name="Account_group" localSheetId="6">#REF!</definedName>
    <definedName name="Account_group" localSheetId="8">#REF!</definedName>
    <definedName name="Account_group" localSheetId="10">#REF!</definedName>
    <definedName name="Account_group" localSheetId="12">#REF!</definedName>
    <definedName name="Account_group" localSheetId="14">#REF!</definedName>
    <definedName name="Account_group" localSheetId="5">#REF!</definedName>
    <definedName name="Account_group" localSheetId="7">#REF!</definedName>
    <definedName name="Account_group" localSheetId="9">#REF!</definedName>
    <definedName name="Account_group" localSheetId="11">#REF!</definedName>
    <definedName name="Account_group" localSheetId="13">#REF!</definedName>
    <definedName name="Account_group" localSheetId="15">#REF!</definedName>
    <definedName name="Account_group">#REF!</definedName>
    <definedName name="Ban_cho_HEAD" localSheetId="0">#REF!</definedName>
    <definedName name="Ban_cho_HEAD" localSheetId="1">#REF!</definedName>
    <definedName name="Ban_cho_HEAD" localSheetId="4">#REF!</definedName>
    <definedName name="Ban_cho_HEAD" localSheetId="6">#REF!</definedName>
    <definedName name="Ban_cho_HEAD" localSheetId="8">#REF!</definedName>
    <definedName name="Ban_cho_HEAD" localSheetId="10">#REF!</definedName>
    <definedName name="Ban_cho_HEAD" localSheetId="12">#REF!</definedName>
    <definedName name="Ban_cho_HEAD" localSheetId="14">#REF!</definedName>
    <definedName name="Ban_cho_HEAD" localSheetId="5">#REF!</definedName>
    <definedName name="Ban_cho_HEAD" localSheetId="7">#REF!</definedName>
    <definedName name="Ban_cho_HEAD" localSheetId="9">#REF!</definedName>
    <definedName name="Ban_cho_HEAD" localSheetId="11">#REF!</definedName>
    <definedName name="Ban_cho_HEAD" localSheetId="13">#REF!</definedName>
    <definedName name="Ban_cho_HEAD" localSheetId="15">#REF!</definedName>
    <definedName name="Ban_cho_HEAD">#REF!</definedName>
    <definedName name="bangdulieu">[4]Input!$A$5:$S$179</definedName>
    <definedName name="bb" localSheetId="0">#REF!</definedName>
    <definedName name="bb" localSheetId="1">#REF!</definedName>
    <definedName name="bb" localSheetId="4">#REF!</definedName>
    <definedName name="bb" localSheetId="6">#REF!</definedName>
    <definedName name="bb" localSheetId="8">#REF!</definedName>
    <definedName name="bb" localSheetId="10">#REF!</definedName>
    <definedName name="bb" localSheetId="12">#REF!</definedName>
    <definedName name="bb" localSheetId="14">#REF!</definedName>
    <definedName name="bb" localSheetId="5">#REF!</definedName>
    <definedName name="bb" localSheetId="7">#REF!</definedName>
    <definedName name="bb" localSheetId="9">#REF!</definedName>
    <definedName name="bb" localSheetId="11">#REF!</definedName>
    <definedName name="bb" localSheetId="13">#REF!</definedName>
    <definedName name="bb" localSheetId="15">#REF!</definedName>
    <definedName name="bb">#REF!</definedName>
    <definedName name="cc" localSheetId="0">#REF!</definedName>
    <definedName name="cc" localSheetId="1">#REF!</definedName>
    <definedName name="cc" localSheetId="4">#REF!</definedName>
    <definedName name="cc" localSheetId="6">#REF!</definedName>
    <definedName name="cc" localSheetId="8">#REF!</definedName>
    <definedName name="cc" localSheetId="10">#REF!</definedName>
    <definedName name="cc" localSheetId="12">#REF!</definedName>
    <definedName name="cc" localSheetId="14">#REF!</definedName>
    <definedName name="cc" localSheetId="5">#REF!</definedName>
    <definedName name="cc" localSheetId="7">#REF!</definedName>
    <definedName name="cc" localSheetId="9">#REF!</definedName>
    <definedName name="cc" localSheetId="11">#REF!</definedName>
    <definedName name="cc" localSheetId="13">#REF!</definedName>
    <definedName name="cc" localSheetId="15">#REF!</definedName>
    <definedName name="cc">#REF!</definedName>
    <definedName name="cccc" localSheetId="0">'[1]QUY HOACH KE HOACH LAP RAP'!#REF!</definedName>
    <definedName name="cccc" localSheetId="1">'[1]QUY HOACH KE HOACH LAP RAP'!#REF!</definedName>
    <definedName name="cccc" localSheetId="4">'[1]QUY HOACH KE HOACH LAP RAP'!#REF!</definedName>
    <definedName name="cccc" localSheetId="6">'[1]QUY HOACH KE HOACH LAP RAP'!#REF!</definedName>
    <definedName name="cccc" localSheetId="8">'[1]QUY HOACH KE HOACH LAP RAP'!#REF!</definedName>
    <definedName name="cccc" localSheetId="10">'[1]QUY HOACH KE HOACH LAP RAP'!#REF!</definedName>
    <definedName name="cccc" localSheetId="12">'[1]QUY HOACH KE HOACH LAP RAP'!#REF!</definedName>
    <definedName name="cccc" localSheetId="14">'[1]QUY HOACH KE HOACH LAP RAP'!#REF!</definedName>
    <definedName name="cccc" localSheetId="5">'[1]QUY HOACH KE HOACH LAP RAP'!#REF!</definedName>
    <definedName name="cccc" localSheetId="7">'[1]QUY HOACH KE HOACH LAP RAP'!#REF!</definedName>
    <definedName name="cccc" localSheetId="9">'[1]QUY HOACH KE HOACH LAP RAP'!#REF!</definedName>
    <definedName name="cccc" localSheetId="11">'[1]QUY HOACH KE HOACH LAP RAP'!#REF!</definedName>
    <definedName name="cccc" localSheetId="13">'[1]QUY HOACH KE HOACH LAP RAP'!#REF!</definedName>
    <definedName name="cccc" localSheetId="15">'[1]QUY HOACH KE HOACH LAP RAP'!#REF!</definedName>
    <definedName name="cccc">'[1]QUY HOACH KE HOACH LAP RAP'!#REF!</definedName>
    <definedName name="Chungloai">[4]Input!$C$5:$S$179</definedName>
    <definedName name="Code">[5]Code....!$A$6:$I$732</definedName>
    <definedName name="Cto" localSheetId="0">#REF!</definedName>
    <definedName name="Cto" localSheetId="1">#REF!</definedName>
    <definedName name="Cto" localSheetId="4">#REF!</definedName>
    <definedName name="Cto" localSheetId="6">#REF!</definedName>
    <definedName name="Cto" localSheetId="8">#REF!</definedName>
    <definedName name="Cto" localSheetId="10">#REF!</definedName>
    <definedName name="Cto" localSheetId="12">#REF!</definedName>
    <definedName name="Cto" localSheetId="14">#REF!</definedName>
    <definedName name="Cto" localSheetId="5">#REF!</definedName>
    <definedName name="Cto" localSheetId="7">#REF!</definedName>
    <definedName name="Cto" localSheetId="9">#REF!</definedName>
    <definedName name="Cto" localSheetId="11">#REF!</definedName>
    <definedName name="Cto" localSheetId="13">#REF!</definedName>
    <definedName name="Cto" localSheetId="15">#REF!</definedName>
    <definedName name="Cto">#REF!</definedName>
    <definedName name="CUSTOMERS" localSheetId="0">#REF!</definedName>
    <definedName name="CUSTOMERS" localSheetId="1">#REF!</definedName>
    <definedName name="CUSTOMERS" localSheetId="4">#REF!</definedName>
    <definedName name="CUSTOMERS" localSheetId="6">#REF!</definedName>
    <definedName name="CUSTOMERS" localSheetId="8">#REF!</definedName>
    <definedName name="CUSTOMERS" localSheetId="10">#REF!</definedName>
    <definedName name="CUSTOMERS" localSheetId="12">#REF!</definedName>
    <definedName name="CUSTOMERS" localSheetId="14">#REF!</definedName>
    <definedName name="CUSTOMERS" localSheetId="5">#REF!</definedName>
    <definedName name="CUSTOMERS" localSheetId="7">#REF!</definedName>
    <definedName name="CUSTOMERS" localSheetId="9">#REF!</definedName>
    <definedName name="CUSTOMERS" localSheetId="11">#REF!</definedName>
    <definedName name="CUSTOMERS" localSheetId="13">#REF!</definedName>
    <definedName name="CUSTOMERS" localSheetId="15">#REF!</definedName>
    <definedName name="CUSTOMERS">#REF!</definedName>
    <definedName name="D_Allocate" localSheetId="0">#REF!</definedName>
    <definedName name="D_Allocate" localSheetId="1">#REF!</definedName>
    <definedName name="D_Allocate" localSheetId="4">#REF!</definedName>
    <definedName name="D_Allocate" localSheetId="6">#REF!</definedName>
    <definedName name="D_Allocate" localSheetId="8">#REF!</definedName>
    <definedName name="D_Allocate" localSheetId="10">#REF!</definedName>
    <definedName name="D_Allocate" localSheetId="12">#REF!</definedName>
    <definedName name="D_Allocate" localSheetId="14">#REF!</definedName>
    <definedName name="D_Allocate" localSheetId="5">#REF!</definedName>
    <definedName name="D_Allocate" localSheetId="7">#REF!</definedName>
    <definedName name="D_Allocate" localSheetId="9">#REF!</definedName>
    <definedName name="D_Allocate" localSheetId="11">#REF!</definedName>
    <definedName name="D_Allocate" localSheetId="13">#REF!</definedName>
    <definedName name="D_Allocate" localSheetId="15">#REF!</definedName>
    <definedName name="D_Allocate">#REF!</definedName>
    <definedName name="Data">'[6]Ghi chep'!$A$3:$M$34</definedName>
    <definedName name="Data_dept">[7]Dept!$C$2:$C$46</definedName>
    <definedName name="data_input" localSheetId="0">#REF!</definedName>
    <definedName name="data_input" localSheetId="1">#REF!</definedName>
    <definedName name="data_input" localSheetId="4">#REF!</definedName>
    <definedName name="data_input" localSheetId="6">#REF!</definedName>
    <definedName name="data_input" localSheetId="8">#REF!</definedName>
    <definedName name="data_input" localSheetId="10">#REF!</definedName>
    <definedName name="data_input" localSheetId="12">#REF!</definedName>
    <definedName name="data_input" localSheetId="14">#REF!</definedName>
    <definedName name="data_input" localSheetId="5">#REF!</definedName>
    <definedName name="data_input" localSheetId="7">#REF!</definedName>
    <definedName name="data_input" localSheetId="9">#REF!</definedName>
    <definedName name="data_input" localSheetId="11">#REF!</definedName>
    <definedName name="data_input" localSheetId="13">#REF!</definedName>
    <definedName name="data_input" localSheetId="15">#REF!</definedName>
    <definedName name="data_input">#REF!</definedName>
    <definedName name="Data_menu" localSheetId="0">#REF!</definedName>
    <definedName name="Data_menu" localSheetId="1">#REF!</definedName>
    <definedName name="Data_menu" localSheetId="4">#REF!</definedName>
    <definedName name="Data_menu" localSheetId="6">#REF!</definedName>
    <definedName name="Data_menu" localSheetId="8">#REF!</definedName>
    <definedName name="Data_menu" localSheetId="10">#REF!</definedName>
    <definedName name="Data_menu" localSheetId="12">#REF!</definedName>
    <definedName name="Data_menu" localSheetId="14">#REF!</definedName>
    <definedName name="Data_menu" localSheetId="5">#REF!</definedName>
    <definedName name="Data_menu" localSheetId="7">#REF!</definedName>
    <definedName name="Data_menu" localSheetId="9">#REF!</definedName>
    <definedName name="Data_menu" localSheetId="11">#REF!</definedName>
    <definedName name="Data_menu" localSheetId="13">#REF!</definedName>
    <definedName name="Data_menu" localSheetId="15">#REF!</definedName>
    <definedName name="Data_menu">#REF!</definedName>
    <definedName name="Data_report">[8]Details!$A$4:$F$72</definedName>
    <definedName name="Dept">[7]Dept!$B$2:$B$46</definedName>
    <definedName name="Detail" localSheetId="0">#REF!</definedName>
    <definedName name="Detail" localSheetId="1">#REF!</definedName>
    <definedName name="Detail" localSheetId="4">#REF!</definedName>
    <definedName name="Detail" localSheetId="6">#REF!</definedName>
    <definedName name="Detail" localSheetId="8">#REF!</definedName>
    <definedName name="Detail" localSheetId="10">#REF!</definedName>
    <definedName name="Detail" localSheetId="12">#REF!</definedName>
    <definedName name="Detail" localSheetId="14">#REF!</definedName>
    <definedName name="Detail" localSheetId="5">#REF!</definedName>
    <definedName name="Detail" localSheetId="7">#REF!</definedName>
    <definedName name="Detail" localSheetId="9">#REF!</definedName>
    <definedName name="Detail" localSheetId="11">#REF!</definedName>
    <definedName name="Detail" localSheetId="13">#REF!</definedName>
    <definedName name="Detail" localSheetId="15">#REF!</definedName>
    <definedName name="Detail">#REF!</definedName>
    <definedName name="h" localSheetId="12">'[1]QUY HOACH KE HOACH LAP RAP'!#REF!</definedName>
    <definedName name="h" localSheetId="14">'[1]QUY HOACH KE HOACH LAP RAP'!#REF!</definedName>
    <definedName name="h" localSheetId="11">'[1]QUY HOACH KE HOACH LAP RAP'!#REF!</definedName>
    <definedName name="h" localSheetId="13">'[1]QUY HOACH KE HOACH LAP RAP'!#REF!</definedName>
    <definedName name="h" localSheetId="15">'[1]QUY HOACH KE HOACH LAP RAP'!#REF!</definedName>
    <definedName name="h">'[1]QUY HOACH KE HOACH LAP RAP'!#REF!</definedName>
    <definedName name="hoan">[9]HVN!$A$3:$M$35</definedName>
    <definedName name="HUY" localSheetId="0">#REF!</definedName>
    <definedName name="HUY" localSheetId="1">#REF!</definedName>
    <definedName name="HUY" localSheetId="4">#REF!</definedName>
    <definedName name="HUY" localSheetId="6">#REF!</definedName>
    <definedName name="HUY" localSheetId="8">#REF!</definedName>
    <definedName name="HUY" localSheetId="10">#REF!</definedName>
    <definedName name="HUY" localSheetId="12">#REF!</definedName>
    <definedName name="HUY" localSheetId="14">#REF!</definedName>
    <definedName name="HUY" localSheetId="5">#REF!</definedName>
    <definedName name="HUY" localSheetId="7">#REF!</definedName>
    <definedName name="HUY" localSheetId="9">#REF!</definedName>
    <definedName name="HUY" localSheetId="11">#REF!</definedName>
    <definedName name="HUY" localSheetId="13">#REF!</definedName>
    <definedName name="HUY" localSheetId="15">#REF!</definedName>
    <definedName name="HUY">#REF!</definedName>
    <definedName name="Huy_QC1" localSheetId="0">#REF!</definedName>
    <definedName name="Huy_QC1" localSheetId="1">#REF!</definedName>
    <definedName name="Huy_QC1" localSheetId="4">#REF!</definedName>
    <definedName name="Huy_QC1" localSheetId="6">#REF!</definedName>
    <definedName name="Huy_QC1" localSheetId="8">#REF!</definedName>
    <definedName name="Huy_QC1" localSheetId="10">#REF!</definedName>
    <definedName name="Huy_QC1" localSheetId="12">#REF!</definedName>
    <definedName name="Huy_QC1" localSheetId="14">#REF!</definedName>
    <definedName name="Huy_QC1" localSheetId="5">#REF!</definedName>
    <definedName name="Huy_QC1" localSheetId="7">#REF!</definedName>
    <definedName name="Huy_QC1" localSheetId="9">#REF!</definedName>
    <definedName name="Huy_QC1" localSheetId="11">#REF!</definedName>
    <definedName name="Huy_QC1" localSheetId="13">#REF!</definedName>
    <definedName name="Huy_QC1" localSheetId="15">#REF!</definedName>
    <definedName name="Huy_QC1">#REF!</definedName>
    <definedName name="HVN" localSheetId="0">#REF!</definedName>
    <definedName name="HVN" localSheetId="1">#REF!</definedName>
    <definedName name="HVN" localSheetId="4">#REF!</definedName>
    <definedName name="HVN" localSheetId="6">#REF!</definedName>
    <definedName name="HVN" localSheetId="8">#REF!</definedName>
    <definedName name="HVN" localSheetId="10">#REF!</definedName>
    <definedName name="HVN" localSheetId="12">#REF!</definedName>
    <definedName name="HVN" localSheetId="14">#REF!</definedName>
    <definedName name="HVN" localSheetId="5">#REF!</definedName>
    <definedName name="HVN" localSheetId="7">#REF!</definedName>
    <definedName name="HVN" localSheetId="9">#REF!</definedName>
    <definedName name="HVN" localSheetId="11">#REF!</definedName>
    <definedName name="HVN" localSheetId="13">#REF!</definedName>
    <definedName name="HVN" localSheetId="15">#REF!</definedName>
    <definedName name="HVN">#REF!</definedName>
    <definedName name="KHAC">'[10]Assy-Total'!$B$6:$O$8,'[10]Assy-Total'!$B$17:$O$21</definedName>
    <definedName name="library" localSheetId="0">#REF!</definedName>
    <definedName name="library" localSheetId="1">#REF!</definedName>
    <definedName name="library" localSheetId="4">#REF!</definedName>
    <definedName name="library" localSheetId="6">#REF!</definedName>
    <definedName name="library" localSheetId="8">#REF!</definedName>
    <definedName name="library" localSheetId="10">#REF!</definedName>
    <definedName name="library" localSheetId="12">#REF!</definedName>
    <definedName name="library" localSheetId="14">#REF!</definedName>
    <definedName name="library" localSheetId="5">#REF!</definedName>
    <definedName name="library" localSheetId="7">#REF!</definedName>
    <definedName name="library" localSheetId="9">#REF!</definedName>
    <definedName name="library" localSheetId="11">#REF!</definedName>
    <definedName name="library" localSheetId="13">#REF!</definedName>
    <definedName name="library" localSheetId="15">#REF!</definedName>
    <definedName name="library">#REF!</definedName>
    <definedName name="Location" localSheetId="0">#REF!</definedName>
    <definedName name="Location" localSheetId="1">#REF!</definedName>
    <definedName name="Location" localSheetId="4">#REF!</definedName>
    <definedName name="Location" localSheetId="6">#REF!</definedName>
    <definedName name="Location" localSheetId="8">#REF!</definedName>
    <definedName name="Location" localSheetId="10">#REF!</definedName>
    <definedName name="Location" localSheetId="12">#REF!</definedName>
    <definedName name="Location" localSheetId="14">#REF!</definedName>
    <definedName name="Location" localSheetId="5">#REF!</definedName>
    <definedName name="Location" localSheetId="7">#REF!</definedName>
    <definedName name="Location" localSheetId="9">#REF!</definedName>
    <definedName name="Location" localSheetId="11">#REF!</definedName>
    <definedName name="Location" localSheetId="13">#REF!</definedName>
    <definedName name="Location" localSheetId="15">#REF!</definedName>
    <definedName name="Location">#REF!</definedName>
    <definedName name="Machino_Auto_parts_Co._LTd" localSheetId="0">#REF!</definedName>
    <definedName name="Machino_Auto_parts_Co._LTd" localSheetId="1">#REF!</definedName>
    <definedName name="Machino_Auto_parts_Co._LTd" localSheetId="4">#REF!</definedName>
    <definedName name="Machino_Auto_parts_Co._LTd" localSheetId="6">#REF!</definedName>
    <definedName name="Machino_Auto_parts_Co._LTd" localSheetId="8">#REF!</definedName>
    <definedName name="Machino_Auto_parts_Co._LTd" localSheetId="10">#REF!</definedName>
    <definedName name="Machino_Auto_parts_Co._LTd" localSheetId="12">#REF!</definedName>
    <definedName name="Machino_Auto_parts_Co._LTd" localSheetId="14">#REF!</definedName>
    <definedName name="Machino_Auto_parts_Co._LTd" localSheetId="5">#REF!</definedName>
    <definedName name="Machino_Auto_parts_Co._LTd" localSheetId="7">#REF!</definedName>
    <definedName name="Machino_Auto_parts_Co._LTd" localSheetId="9">#REF!</definedName>
    <definedName name="Machino_Auto_parts_Co._LTd" localSheetId="11">#REF!</definedName>
    <definedName name="Machino_Auto_parts_Co._LTd" localSheetId="13">#REF!</definedName>
    <definedName name="Machino_Auto_parts_Co._LTd" localSheetId="15">#REF!</definedName>
    <definedName name="Machino_Auto_parts_Co._LTd">#REF!</definedName>
    <definedName name="MAKIEMKE" localSheetId="0">#REF!</definedName>
    <definedName name="MAKIEMKE" localSheetId="1">#REF!</definedName>
    <definedName name="MAKIEMKE" localSheetId="4">#REF!</definedName>
    <definedName name="MAKIEMKE" localSheetId="6">#REF!</definedName>
    <definedName name="MAKIEMKE" localSheetId="8">#REF!</definedName>
    <definedName name="MAKIEMKE" localSheetId="10">#REF!</definedName>
    <definedName name="MAKIEMKE" localSheetId="12">#REF!</definedName>
    <definedName name="MAKIEMKE" localSheetId="14">#REF!</definedName>
    <definedName name="MAKIEMKE" localSheetId="5">#REF!</definedName>
    <definedName name="MAKIEMKE" localSheetId="7">#REF!</definedName>
    <definedName name="MAKIEMKE" localSheetId="9">#REF!</definedName>
    <definedName name="MAKIEMKE" localSheetId="11">#REF!</definedName>
    <definedName name="MAKIEMKE" localSheetId="13">#REF!</definedName>
    <definedName name="MAKIEMKE" localSheetId="15">#REF!</definedName>
    <definedName name="MAKIEMKE">#REF!</definedName>
    <definedName name="Market">[11]Input!$A$5:$T$179</definedName>
    <definedName name="master">[2]Input!$A$5:$T$179</definedName>
    <definedName name="matter">[2]Input!$C$5:$T$179</definedName>
    <definedName name="Menu" localSheetId="0">#REF!</definedName>
    <definedName name="Menu" localSheetId="1">#REF!</definedName>
    <definedName name="Menu" localSheetId="4">#REF!</definedName>
    <definedName name="Menu" localSheetId="6">#REF!</definedName>
    <definedName name="Menu" localSheetId="8">#REF!</definedName>
    <definedName name="Menu" localSheetId="10">#REF!</definedName>
    <definedName name="Menu" localSheetId="12">#REF!</definedName>
    <definedName name="Menu" localSheetId="14">#REF!</definedName>
    <definedName name="Menu" localSheetId="5">#REF!</definedName>
    <definedName name="Menu" localSheetId="7">#REF!</definedName>
    <definedName name="Menu" localSheetId="9">#REF!</definedName>
    <definedName name="Menu" localSheetId="11">#REF!</definedName>
    <definedName name="Menu" localSheetId="13">#REF!</definedName>
    <definedName name="Menu" localSheetId="15">#REF!</definedName>
    <definedName name="Menu">#REF!</definedName>
    <definedName name="Model" localSheetId="0">#REF!</definedName>
    <definedName name="Model" localSheetId="1">#REF!</definedName>
    <definedName name="Model" localSheetId="4">#REF!</definedName>
    <definedName name="Model" localSheetId="6">#REF!</definedName>
    <definedName name="Model" localSheetId="8">#REF!</definedName>
    <definedName name="Model" localSheetId="10">#REF!</definedName>
    <definedName name="Model" localSheetId="12">#REF!</definedName>
    <definedName name="Model" localSheetId="14">#REF!</definedName>
    <definedName name="Model" localSheetId="5">#REF!</definedName>
    <definedName name="Model" localSheetId="7">#REF!</definedName>
    <definedName name="Model" localSheetId="9">#REF!</definedName>
    <definedName name="Model" localSheetId="11">#REF!</definedName>
    <definedName name="Model" localSheetId="13">#REF!</definedName>
    <definedName name="Model" localSheetId="15">#REF!</definedName>
    <definedName name="Model">#REF!</definedName>
    <definedName name="n" localSheetId="0">'[1]KHLR(RC-ASSY)'!#REF!</definedName>
    <definedName name="n" localSheetId="1">'[1]KHLR(RC-ASSY)'!#REF!</definedName>
    <definedName name="n" localSheetId="4">'[1]KHLR(RC-ASSY)'!#REF!</definedName>
    <definedName name="n" localSheetId="6">'[1]KHLR(RC-ASSY)'!#REF!</definedName>
    <definedName name="n" localSheetId="8">'[1]KHLR(RC-ASSY)'!#REF!</definedName>
    <definedName name="n" localSheetId="10">'[1]KHLR(RC-ASSY)'!#REF!</definedName>
    <definedName name="n" localSheetId="12">'[1]KHLR(RC-ASSY)'!#REF!</definedName>
    <definedName name="n" localSheetId="14">'[1]KHLR(RC-ASSY)'!#REF!</definedName>
    <definedName name="n" localSheetId="5">'[1]KHLR(RC-ASSY)'!#REF!</definedName>
    <definedName name="n" localSheetId="7">'[1]KHLR(RC-ASSY)'!#REF!</definedName>
    <definedName name="n" localSheetId="9">'[1]KHLR(RC-ASSY)'!#REF!</definedName>
    <definedName name="n" localSheetId="11">'[1]KHLR(RC-ASSY)'!#REF!</definedName>
    <definedName name="n" localSheetId="13">'[1]KHLR(RC-ASSY)'!#REF!</definedName>
    <definedName name="n" localSheetId="15">'[1]KHLR(RC-ASSY)'!#REF!</definedName>
    <definedName name="n">'[1]KHLR(RC-ASSY)'!#REF!</definedName>
    <definedName name="N.Bt" localSheetId="0">'[12]Data-AN90-2002'!#REF!</definedName>
    <definedName name="N.Bt" localSheetId="1">'[12]Data-AN90-2002'!#REF!</definedName>
    <definedName name="N.Bt" localSheetId="4">'[12]Data-AN90-2002'!#REF!</definedName>
    <definedName name="N.Bt" localSheetId="6">'[12]Data-AN90-2002'!#REF!</definedName>
    <definedName name="N.Bt" localSheetId="8">'[12]Data-AN90-2002'!#REF!</definedName>
    <definedName name="N.Bt" localSheetId="10">'[12]Data-AN90-2002'!#REF!</definedName>
    <definedName name="N.Bt" localSheetId="12">'[12]Data-AN90-2002'!#REF!</definedName>
    <definedName name="N.Bt" localSheetId="14">'[12]Data-AN90-2002'!#REF!</definedName>
    <definedName name="N.Bt" localSheetId="5">'[12]Data-AN90-2002'!#REF!</definedName>
    <definedName name="N.Bt" localSheetId="7">'[12]Data-AN90-2002'!#REF!</definedName>
    <definedName name="N.Bt" localSheetId="9">'[12]Data-AN90-2002'!#REF!</definedName>
    <definedName name="N.Bt" localSheetId="11">'[12]Data-AN90-2002'!#REF!</definedName>
    <definedName name="N.Bt" localSheetId="13">'[12]Data-AN90-2002'!#REF!</definedName>
    <definedName name="N.Bt" localSheetId="15">'[12]Data-AN90-2002'!#REF!</definedName>
    <definedName name="N.Bt">'[12]Data-AN90-2002'!#REF!</definedName>
    <definedName name="N.QC1" localSheetId="0">'[12]Data-AN90-2002'!#REF!</definedName>
    <definedName name="N.QC1" localSheetId="1">'[12]Data-AN90-2002'!#REF!</definedName>
    <definedName name="N.QC1" localSheetId="4">'[12]Data-AN90-2002'!#REF!</definedName>
    <definedName name="N.QC1" localSheetId="6">'[12]Data-AN90-2002'!#REF!</definedName>
    <definedName name="N.QC1" localSheetId="8">'[12]Data-AN90-2002'!#REF!</definedName>
    <definedName name="N.QC1" localSheetId="10">'[12]Data-AN90-2002'!#REF!</definedName>
    <definedName name="N.QC1" localSheetId="12">'[12]Data-AN90-2002'!#REF!</definedName>
    <definedName name="N.QC1" localSheetId="14">'[12]Data-AN90-2002'!#REF!</definedName>
    <definedName name="N.QC1" localSheetId="5">'[12]Data-AN90-2002'!#REF!</definedName>
    <definedName name="N.QC1" localSheetId="7">'[12]Data-AN90-2002'!#REF!</definedName>
    <definedName name="N.QC1" localSheetId="9">'[12]Data-AN90-2002'!#REF!</definedName>
    <definedName name="N.QC1" localSheetId="11">'[12]Data-AN90-2002'!#REF!</definedName>
    <definedName name="N.QC1" localSheetId="13">'[12]Data-AN90-2002'!#REF!</definedName>
    <definedName name="N.QC1" localSheetId="15">'[12]Data-AN90-2002'!#REF!</definedName>
    <definedName name="N.QC1">'[12]Data-AN90-2002'!#REF!</definedName>
    <definedName name="nc" localSheetId="0">#REF!</definedName>
    <definedName name="nc" localSheetId="1">#REF!</definedName>
    <definedName name="nc" localSheetId="4">#REF!</definedName>
    <definedName name="nc" localSheetId="6">#REF!</definedName>
    <definedName name="nc" localSheetId="8">#REF!</definedName>
    <definedName name="nc" localSheetId="10">#REF!</definedName>
    <definedName name="nc" localSheetId="12">#REF!</definedName>
    <definedName name="nc" localSheetId="14">#REF!</definedName>
    <definedName name="nc" localSheetId="5">#REF!</definedName>
    <definedName name="nc" localSheetId="7">#REF!</definedName>
    <definedName name="nc" localSheetId="9">#REF!</definedName>
    <definedName name="nc" localSheetId="11">#REF!</definedName>
    <definedName name="nc" localSheetId="13">#REF!</definedName>
    <definedName name="nc" localSheetId="15">#REF!</definedName>
    <definedName name="nc">#REF!</definedName>
    <definedName name="Nguoi_mua" localSheetId="0">#REF!</definedName>
    <definedName name="Nguoi_mua" localSheetId="1">#REF!</definedName>
    <definedName name="Nguoi_mua" localSheetId="4">#REF!</definedName>
    <definedName name="Nguoi_mua" localSheetId="6">#REF!</definedName>
    <definedName name="Nguoi_mua" localSheetId="8">#REF!</definedName>
    <definedName name="Nguoi_mua" localSheetId="10">#REF!</definedName>
    <definedName name="Nguoi_mua" localSheetId="12">#REF!</definedName>
    <definedName name="Nguoi_mua" localSheetId="14">#REF!</definedName>
    <definedName name="Nguoi_mua" localSheetId="5">#REF!</definedName>
    <definedName name="Nguoi_mua" localSheetId="7">#REF!</definedName>
    <definedName name="Nguoi_mua" localSheetId="9">#REF!</definedName>
    <definedName name="Nguoi_mua" localSheetId="11">#REF!</definedName>
    <definedName name="Nguoi_mua" localSheetId="13">#REF!</definedName>
    <definedName name="Nguoi_mua" localSheetId="15">#REF!</definedName>
    <definedName name="Nguoi_mua">#REF!</definedName>
    <definedName name="Nhap_BT" localSheetId="0">#REF!</definedName>
    <definedName name="Nhap_BT" localSheetId="1">#REF!</definedName>
    <definedName name="Nhap_BT" localSheetId="4">#REF!</definedName>
    <definedName name="Nhap_BT" localSheetId="6">#REF!</definedName>
    <definedName name="Nhap_BT" localSheetId="8">#REF!</definedName>
    <definedName name="Nhap_BT" localSheetId="10">#REF!</definedName>
    <definedName name="Nhap_BT" localSheetId="12">#REF!</definedName>
    <definedName name="Nhap_BT" localSheetId="14">#REF!</definedName>
    <definedName name="Nhap_BT" localSheetId="5">#REF!</definedName>
    <definedName name="Nhap_BT" localSheetId="7">#REF!</definedName>
    <definedName name="Nhap_BT" localSheetId="9">#REF!</definedName>
    <definedName name="Nhap_BT" localSheetId="11">#REF!</definedName>
    <definedName name="Nhap_BT" localSheetId="13">#REF!</definedName>
    <definedName name="Nhap_BT" localSheetId="15">#REF!</definedName>
    <definedName name="Nhap_BT">#REF!</definedName>
    <definedName name="Nhap_QC1" localSheetId="0">#REF!</definedName>
    <definedName name="Nhap_QC1" localSheetId="1">#REF!</definedName>
    <definedName name="Nhap_QC1" localSheetId="4">#REF!</definedName>
    <definedName name="Nhap_QC1" localSheetId="6">#REF!</definedName>
    <definedName name="Nhap_QC1" localSheetId="8">#REF!</definedName>
    <definedName name="Nhap_QC1" localSheetId="10">#REF!</definedName>
    <definedName name="Nhap_QC1" localSheetId="12">#REF!</definedName>
    <definedName name="Nhap_QC1" localSheetId="14">#REF!</definedName>
    <definedName name="Nhap_QC1" localSheetId="5">#REF!</definedName>
    <definedName name="Nhap_QC1" localSheetId="7">#REF!</definedName>
    <definedName name="Nhap_QC1" localSheetId="9">#REF!</definedName>
    <definedName name="Nhap_QC1" localSheetId="11">#REF!</definedName>
    <definedName name="Nhap_QC1" localSheetId="13">#REF!</definedName>
    <definedName name="Nhap_QC1" localSheetId="15">#REF!</definedName>
    <definedName name="Nhap_QC1">#REF!</definedName>
    <definedName name="Object" localSheetId="0">#REF!</definedName>
    <definedName name="Object" localSheetId="1">#REF!</definedName>
    <definedName name="Object" localSheetId="4">#REF!</definedName>
    <definedName name="Object" localSheetId="6">#REF!</definedName>
    <definedName name="Object" localSheetId="8">#REF!</definedName>
    <definedName name="Object" localSheetId="10">#REF!</definedName>
    <definedName name="Object" localSheetId="12">#REF!</definedName>
    <definedName name="Object" localSheetId="14">#REF!</definedName>
    <definedName name="Object" localSheetId="5">#REF!</definedName>
    <definedName name="Object" localSheetId="7">#REF!</definedName>
    <definedName name="Object" localSheetId="9">#REF!</definedName>
    <definedName name="Object" localSheetId="11">#REF!</definedName>
    <definedName name="Object" localSheetId="13">#REF!</definedName>
    <definedName name="Object" localSheetId="15">#REF!</definedName>
    <definedName name="Object">#REF!</definedName>
    <definedName name="p" localSheetId="0">#REF!</definedName>
    <definedName name="p" localSheetId="1">#REF!</definedName>
    <definedName name="p" localSheetId="4">#REF!</definedName>
    <definedName name="p" localSheetId="6">#REF!</definedName>
    <definedName name="p" localSheetId="8">#REF!</definedName>
    <definedName name="p" localSheetId="10">#REF!</definedName>
    <definedName name="p" localSheetId="12">#REF!</definedName>
    <definedName name="p" localSheetId="14">#REF!</definedName>
    <definedName name="p" localSheetId="5">#REF!</definedName>
    <definedName name="p" localSheetId="7">#REF!</definedName>
    <definedName name="p" localSheetId="9">#REF!</definedName>
    <definedName name="p" localSheetId="11">#REF!</definedName>
    <definedName name="p" localSheetId="13">#REF!</definedName>
    <definedName name="p" localSheetId="15">#REF!</definedName>
    <definedName name="p">#REF!</definedName>
    <definedName name="P_USD" localSheetId="0">#REF!</definedName>
    <definedName name="P_USD" localSheetId="1">#REF!</definedName>
    <definedName name="P_USD" localSheetId="4">#REF!</definedName>
    <definedName name="P_USD" localSheetId="6">#REF!</definedName>
    <definedName name="P_USD" localSheetId="8">#REF!</definedName>
    <definedName name="P_USD" localSheetId="10">#REF!</definedName>
    <definedName name="P_USD" localSheetId="12">#REF!</definedName>
    <definedName name="P_USD" localSheetId="14">#REF!</definedName>
    <definedName name="P_USD" localSheetId="5">#REF!</definedName>
    <definedName name="P_USD" localSheetId="7">#REF!</definedName>
    <definedName name="P_USD" localSheetId="9">#REF!</definedName>
    <definedName name="P_USD" localSheetId="11">#REF!</definedName>
    <definedName name="P_USD" localSheetId="13">#REF!</definedName>
    <definedName name="P_USD" localSheetId="15">#REF!</definedName>
    <definedName name="P_USD">#REF!</definedName>
    <definedName name="P_VND" localSheetId="0">#REF!</definedName>
    <definedName name="P_VND" localSheetId="1">#REF!</definedName>
    <definedName name="P_VND" localSheetId="4">#REF!</definedName>
    <definedName name="P_VND" localSheetId="6">#REF!</definedName>
    <definedName name="P_VND" localSheetId="8">#REF!</definedName>
    <definedName name="P_VND" localSheetId="10">#REF!</definedName>
    <definedName name="P_VND" localSheetId="12">#REF!</definedName>
    <definedName name="P_VND" localSheetId="14">#REF!</definedName>
    <definedName name="P_VND" localSheetId="5">#REF!</definedName>
    <definedName name="P_VND" localSheetId="7">#REF!</definedName>
    <definedName name="P_VND" localSheetId="9">#REF!</definedName>
    <definedName name="P_VND" localSheetId="11">#REF!</definedName>
    <definedName name="P_VND" localSheetId="13">#REF!</definedName>
    <definedName name="P_VND" localSheetId="15">#REF!</definedName>
    <definedName name="P_VND">#REF!</definedName>
    <definedName name="print" localSheetId="0">#REF!</definedName>
    <definedName name="print" localSheetId="1">#REF!</definedName>
    <definedName name="print" localSheetId="4">#REF!</definedName>
    <definedName name="print" localSheetId="6">#REF!</definedName>
    <definedName name="print" localSheetId="8">#REF!</definedName>
    <definedName name="print" localSheetId="10">#REF!</definedName>
    <definedName name="print" localSheetId="12">#REF!</definedName>
    <definedName name="print" localSheetId="14">#REF!</definedName>
    <definedName name="print" localSheetId="5">#REF!</definedName>
    <definedName name="print" localSheetId="7">#REF!</definedName>
    <definedName name="print" localSheetId="9">#REF!</definedName>
    <definedName name="print" localSheetId="11">#REF!</definedName>
    <definedName name="print" localSheetId="13">#REF!</definedName>
    <definedName name="print" localSheetId="15">#REF!</definedName>
    <definedName name="print">#REF!</definedName>
    <definedName name="_xlnm.Print_Area" localSheetId="0">'01.7'!$A$1:$AB$51</definedName>
    <definedName name="_xlnm.Print_Area" localSheetId="1">'02.7'!$A$1:$AC$51</definedName>
    <definedName name="_xlnm.Print_Area" localSheetId="4">'03.7'!$A$1:$AC$51</definedName>
    <definedName name="_xlnm.Print_Area" localSheetId="6">'04.7'!$A$1:$AE$51</definedName>
    <definedName name="_xlnm.Print_Area" localSheetId="8">'05.7'!$A$1:$AE$51</definedName>
    <definedName name="_xlnm.Print_Area" localSheetId="10">'06.7'!$A$1:$AE$51</definedName>
    <definedName name="_xlnm.Print_Area" localSheetId="12">'07.7'!$A$1:$AE$51</definedName>
    <definedName name="_xlnm.Print_Area" localSheetId="14">'08.7 '!$A$1:$AF$51</definedName>
    <definedName name="_xlnm.Print_Titles">#N/A</definedName>
    <definedName name="Print_USD" localSheetId="0">#REF!</definedName>
    <definedName name="Print_USD" localSheetId="1">#REF!</definedName>
    <definedName name="Print_USD" localSheetId="4">#REF!</definedName>
    <definedName name="Print_USD" localSheetId="6">#REF!</definedName>
    <definedName name="Print_USD" localSheetId="8">#REF!</definedName>
    <definedName name="Print_USD" localSheetId="10">#REF!</definedName>
    <definedName name="Print_USD" localSheetId="12">#REF!</definedName>
    <definedName name="Print_USD" localSheetId="14">#REF!</definedName>
    <definedName name="Print_USD" localSheetId="5">#REF!</definedName>
    <definedName name="Print_USD" localSheetId="7">#REF!</definedName>
    <definedName name="Print_USD" localSheetId="9">#REF!</definedName>
    <definedName name="Print_USD" localSheetId="11">#REF!</definedName>
    <definedName name="Print_USD" localSheetId="13">#REF!</definedName>
    <definedName name="Print_USD" localSheetId="15">#REF!</definedName>
    <definedName name="Print_USD">#REF!</definedName>
    <definedName name="Product" localSheetId="0">#REF!</definedName>
    <definedName name="Product" localSheetId="1">#REF!</definedName>
    <definedName name="Product" localSheetId="4">#REF!</definedName>
    <definedName name="Product" localSheetId="6">#REF!</definedName>
    <definedName name="Product" localSheetId="8">#REF!</definedName>
    <definedName name="Product" localSheetId="10">#REF!</definedName>
    <definedName name="Product" localSheetId="12">#REF!</definedName>
    <definedName name="Product" localSheetId="14">#REF!</definedName>
    <definedName name="Product" localSheetId="5">#REF!</definedName>
    <definedName name="Product" localSheetId="7">#REF!</definedName>
    <definedName name="Product" localSheetId="9">#REF!</definedName>
    <definedName name="Product" localSheetId="11">#REF!</definedName>
    <definedName name="Product" localSheetId="13">#REF!</definedName>
    <definedName name="Product" localSheetId="15">#REF!</definedName>
    <definedName name="Product">#REF!</definedName>
    <definedName name="RP_USD" localSheetId="0">#REF!</definedName>
    <definedName name="RP_USD" localSheetId="1">#REF!</definedName>
    <definedName name="RP_USD" localSheetId="4">#REF!</definedName>
    <definedName name="RP_USD" localSheetId="6">#REF!</definedName>
    <definedName name="RP_USD" localSheetId="8">#REF!</definedName>
    <definedName name="RP_USD" localSheetId="10">#REF!</definedName>
    <definedName name="RP_USD" localSheetId="12">#REF!</definedName>
    <definedName name="RP_USD" localSheetId="14">#REF!</definedName>
    <definedName name="RP_USD" localSheetId="5">#REF!</definedName>
    <definedName name="RP_USD" localSheetId="7">#REF!</definedName>
    <definedName name="RP_USD" localSheetId="9">#REF!</definedName>
    <definedName name="RP_USD" localSheetId="11">#REF!</definedName>
    <definedName name="RP_USD" localSheetId="13">#REF!</definedName>
    <definedName name="RP_USD" localSheetId="15">#REF!</definedName>
    <definedName name="RP_USD">#REF!</definedName>
    <definedName name="RP_VND" localSheetId="0">#REF!</definedName>
    <definedName name="RP_VND" localSheetId="1">#REF!</definedName>
    <definedName name="RP_VND" localSheetId="4">#REF!</definedName>
    <definedName name="RP_VND" localSheetId="6">#REF!</definedName>
    <definedName name="RP_VND" localSheetId="8">#REF!</definedName>
    <definedName name="RP_VND" localSheetId="10">#REF!</definedName>
    <definedName name="RP_VND" localSheetId="12">#REF!</definedName>
    <definedName name="RP_VND" localSheetId="14">#REF!</definedName>
    <definedName name="RP_VND" localSheetId="5">#REF!</definedName>
    <definedName name="RP_VND" localSheetId="7">#REF!</definedName>
    <definedName name="RP_VND" localSheetId="9">#REF!</definedName>
    <definedName name="RP_VND" localSheetId="11">#REF!</definedName>
    <definedName name="RP_VND" localSheetId="13">#REF!</definedName>
    <definedName name="RP_VND" localSheetId="15">#REF!</definedName>
    <definedName name="RP_VND">#REF!</definedName>
    <definedName name="sadsa">[13]Dept!$C$2:$C$54</definedName>
    <definedName name="Section" localSheetId="0">#REF!</definedName>
    <definedName name="Section" localSheetId="1">#REF!</definedName>
    <definedName name="Section" localSheetId="4">#REF!</definedName>
    <definedName name="Section" localSheetId="6">#REF!</definedName>
    <definedName name="Section" localSheetId="8">#REF!</definedName>
    <definedName name="Section" localSheetId="10">#REF!</definedName>
    <definedName name="Section" localSheetId="12">#REF!</definedName>
    <definedName name="Section" localSheetId="14">#REF!</definedName>
    <definedName name="Section" localSheetId="5">#REF!</definedName>
    <definedName name="Section" localSheetId="7">#REF!</definedName>
    <definedName name="Section" localSheetId="9">#REF!</definedName>
    <definedName name="Section" localSheetId="11">#REF!</definedName>
    <definedName name="Section" localSheetId="13">#REF!</definedName>
    <definedName name="Section" localSheetId="15">#REF!</definedName>
    <definedName name="Section">#REF!</definedName>
    <definedName name="Source" localSheetId="0">#REF!</definedName>
    <definedName name="Source" localSheetId="1">#REF!</definedName>
    <definedName name="Source" localSheetId="4">#REF!</definedName>
    <definedName name="Source" localSheetId="6">#REF!</definedName>
    <definedName name="Source" localSheetId="8">#REF!</definedName>
    <definedName name="Source" localSheetId="10">#REF!</definedName>
    <definedName name="Source" localSheetId="12">#REF!</definedName>
    <definedName name="Source" localSheetId="14">#REF!</definedName>
    <definedName name="Source" localSheetId="5">#REF!</definedName>
    <definedName name="Source" localSheetId="7">#REF!</definedName>
    <definedName name="Source" localSheetId="9">#REF!</definedName>
    <definedName name="Source" localSheetId="11">#REF!</definedName>
    <definedName name="Source" localSheetId="13">#REF!</definedName>
    <definedName name="Source" localSheetId="15">#REF!</definedName>
    <definedName name="Source">#REF!</definedName>
    <definedName name="STT" localSheetId="0">#REF!</definedName>
    <definedName name="STT" localSheetId="1">#REF!</definedName>
    <definedName name="STT" localSheetId="4">#REF!</definedName>
    <definedName name="STT" localSheetId="6">#REF!</definedName>
    <definedName name="STT" localSheetId="8">#REF!</definedName>
    <definedName name="STT" localSheetId="10">#REF!</definedName>
    <definedName name="STT" localSheetId="12">#REF!</definedName>
    <definedName name="STT" localSheetId="14">#REF!</definedName>
    <definedName name="STT" localSheetId="5">#REF!</definedName>
    <definedName name="STT" localSheetId="7">#REF!</definedName>
    <definedName name="STT" localSheetId="9">#REF!</definedName>
    <definedName name="STT" localSheetId="11">#REF!</definedName>
    <definedName name="STT" localSheetId="13">#REF!</definedName>
    <definedName name="STT" localSheetId="15">#REF!</definedName>
    <definedName name="STT">#REF!</definedName>
    <definedName name="table" localSheetId="0">#REF!</definedName>
    <definedName name="table" localSheetId="1">#REF!</definedName>
    <definedName name="table" localSheetId="4">#REF!</definedName>
    <definedName name="table" localSheetId="6">#REF!</definedName>
    <definedName name="table" localSheetId="8">#REF!</definedName>
    <definedName name="table" localSheetId="10">#REF!</definedName>
    <definedName name="table" localSheetId="12">#REF!</definedName>
    <definedName name="table" localSheetId="14">#REF!</definedName>
    <definedName name="table" localSheetId="5">#REF!</definedName>
    <definedName name="table" localSheetId="7">#REF!</definedName>
    <definedName name="table" localSheetId="9">#REF!</definedName>
    <definedName name="table" localSheetId="11">#REF!</definedName>
    <definedName name="table" localSheetId="13">#REF!</definedName>
    <definedName name="table" localSheetId="15">#REF!</definedName>
    <definedName name="table">#REF!</definedName>
    <definedName name="table1" localSheetId="0">#REF!</definedName>
    <definedName name="table1" localSheetId="1">#REF!</definedName>
    <definedName name="table1" localSheetId="4">#REF!</definedName>
    <definedName name="table1" localSheetId="6">#REF!</definedName>
    <definedName name="table1" localSheetId="8">#REF!</definedName>
    <definedName name="table1" localSheetId="10">#REF!</definedName>
    <definedName name="table1" localSheetId="12">#REF!</definedName>
    <definedName name="table1" localSheetId="14">#REF!</definedName>
    <definedName name="table1" localSheetId="5">#REF!</definedName>
    <definedName name="table1" localSheetId="7">#REF!</definedName>
    <definedName name="table1" localSheetId="9">#REF!</definedName>
    <definedName name="table1" localSheetId="11">#REF!</definedName>
    <definedName name="table1" localSheetId="13">#REF!</definedName>
    <definedName name="table1" localSheetId="15">#REF!</definedName>
    <definedName name="table1">#REF!</definedName>
    <definedName name="table2" localSheetId="0">#REF!</definedName>
    <definedName name="table2" localSheetId="1">#REF!</definedName>
    <definedName name="table2" localSheetId="4">#REF!</definedName>
    <definedName name="table2" localSheetId="6">#REF!</definedName>
    <definedName name="table2" localSheetId="8">#REF!</definedName>
    <definedName name="table2" localSheetId="10">#REF!</definedName>
    <definedName name="table2" localSheetId="12">#REF!</definedName>
    <definedName name="table2" localSheetId="14">#REF!</definedName>
    <definedName name="table2" localSheetId="5">#REF!</definedName>
    <definedName name="table2" localSheetId="7">#REF!</definedName>
    <definedName name="table2" localSheetId="9">#REF!</definedName>
    <definedName name="table2" localSheetId="11">#REF!</definedName>
    <definedName name="table2" localSheetId="13">#REF!</definedName>
    <definedName name="table2" localSheetId="15">#REF!</definedName>
    <definedName name="table2">#REF!</definedName>
    <definedName name="table3">'[4]INVOICE '!$A$3:$M$272</definedName>
    <definedName name="Table4" localSheetId="0">#REF!</definedName>
    <definedName name="Table4" localSheetId="1">#REF!</definedName>
    <definedName name="Table4" localSheetId="4">#REF!</definedName>
    <definedName name="Table4" localSheetId="6">#REF!</definedName>
    <definedName name="Table4" localSheetId="8">#REF!</definedName>
    <definedName name="Table4" localSheetId="10">#REF!</definedName>
    <definedName name="Table4" localSheetId="12">#REF!</definedName>
    <definedName name="Table4" localSheetId="14">#REF!</definedName>
    <definedName name="Table4" localSheetId="5">#REF!</definedName>
    <definedName name="Table4" localSheetId="7">#REF!</definedName>
    <definedName name="Table4" localSheetId="9">#REF!</definedName>
    <definedName name="Table4" localSheetId="11">#REF!</definedName>
    <definedName name="Table4" localSheetId="13">#REF!</definedName>
    <definedName name="Table4" localSheetId="15">#REF!</definedName>
    <definedName name="Table4">#REF!</definedName>
    <definedName name="TenSP" localSheetId="0">#REF!</definedName>
    <definedName name="TenSP" localSheetId="1">#REF!</definedName>
    <definedName name="TenSP" localSheetId="4">#REF!</definedName>
    <definedName name="TenSP" localSheetId="6">#REF!</definedName>
    <definedName name="TenSP" localSheetId="8">#REF!</definedName>
    <definedName name="TenSP" localSheetId="10">#REF!</definedName>
    <definedName name="TenSP" localSheetId="12">#REF!</definedName>
    <definedName name="TenSP" localSheetId="14">#REF!</definedName>
    <definedName name="TenSP" localSheetId="5">#REF!</definedName>
    <definedName name="TenSP" localSheetId="7">#REF!</definedName>
    <definedName name="TenSP" localSheetId="9">#REF!</definedName>
    <definedName name="TenSP" localSheetId="11">#REF!</definedName>
    <definedName name="TenSP" localSheetId="13">#REF!</definedName>
    <definedName name="TenSP" localSheetId="15">#REF!</definedName>
    <definedName name="TenSP">#REF!</definedName>
    <definedName name="Thay_the_GN5" localSheetId="0">#REF!</definedName>
    <definedName name="Thay_the_GN5" localSheetId="1">#REF!</definedName>
    <definedName name="Thay_the_GN5" localSheetId="4">#REF!</definedName>
    <definedName name="Thay_the_GN5" localSheetId="6">#REF!</definedName>
    <definedName name="Thay_the_GN5" localSheetId="8">#REF!</definedName>
    <definedName name="Thay_the_GN5" localSheetId="10">#REF!</definedName>
    <definedName name="Thay_the_GN5" localSheetId="12">#REF!</definedName>
    <definedName name="Thay_the_GN5" localSheetId="14">#REF!</definedName>
    <definedName name="Thay_the_GN5" localSheetId="5">#REF!</definedName>
    <definedName name="Thay_the_GN5" localSheetId="7">#REF!</definedName>
    <definedName name="Thay_the_GN5" localSheetId="9">#REF!</definedName>
    <definedName name="Thay_the_GN5" localSheetId="11">#REF!</definedName>
    <definedName name="Thay_the_GN5" localSheetId="13">#REF!</definedName>
    <definedName name="Thay_the_GN5" localSheetId="15">#REF!</definedName>
    <definedName name="Thay_the_GN5">#REF!</definedName>
    <definedName name="ThaytheKFLP" localSheetId="0">#REF!</definedName>
    <definedName name="ThaytheKFLP" localSheetId="1">#REF!</definedName>
    <definedName name="ThaytheKFLP" localSheetId="4">#REF!</definedName>
    <definedName name="ThaytheKFLP" localSheetId="6">#REF!</definedName>
    <definedName name="ThaytheKFLP" localSheetId="8">#REF!</definedName>
    <definedName name="ThaytheKFLP" localSheetId="10">#REF!</definedName>
    <definedName name="ThaytheKFLP" localSheetId="12">#REF!</definedName>
    <definedName name="ThaytheKFLP" localSheetId="14">#REF!</definedName>
    <definedName name="ThaytheKFLP" localSheetId="5">#REF!</definedName>
    <definedName name="ThaytheKFLP" localSheetId="7">#REF!</definedName>
    <definedName name="ThaytheKFLP" localSheetId="9">#REF!</definedName>
    <definedName name="ThaytheKFLP" localSheetId="11">#REF!</definedName>
    <definedName name="ThaytheKFLP" localSheetId="13">#REF!</definedName>
    <definedName name="ThaytheKFLP" localSheetId="15">#REF!</definedName>
    <definedName name="ThaytheKFLP">#REF!</definedName>
    <definedName name="ThaytheKRSA" localSheetId="0">#REF!</definedName>
    <definedName name="ThaytheKRSA" localSheetId="1">#REF!</definedName>
    <definedName name="ThaytheKRSA" localSheetId="4">#REF!</definedName>
    <definedName name="ThaytheKRSA" localSheetId="6">#REF!</definedName>
    <definedName name="ThaytheKRSA" localSheetId="8">#REF!</definedName>
    <definedName name="ThaytheKRSA" localSheetId="10">#REF!</definedName>
    <definedName name="ThaytheKRSA" localSheetId="12">#REF!</definedName>
    <definedName name="ThaytheKRSA" localSheetId="14">#REF!</definedName>
    <definedName name="ThaytheKRSA" localSheetId="5">#REF!</definedName>
    <definedName name="ThaytheKRSA" localSheetId="7">#REF!</definedName>
    <definedName name="ThaytheKRSA" localSheetId="9">#REF!</definedName>
    <definedName name="ThaytheKRSA" localSheetId="11">#REF!</definedName>
    <definedName name="ThaytheKRSA" localSheetId="13">#REF!</definedName>
    <definedName name="ThaytheKRSA" localSheetId="15">#REF!</definedName>
    <definedName name="ThaytheKRSA">#REF!</definedName>
    <definedName name="vct" localSheetId="0">'[1]KHLR(RC-ASSY)'!#REF!</definedName>
    <definedName name="vct" localSheetId="1">'[1]KHLR(RC-ASSY)'!#REF!</definedName>
    <definedName name="vct" localSheetId="4">'[1]KHLR(RC-ASSY)'!#REF!</definedName>
    <definedName name="vct" localSheetId="6">'[1]KHLR(RC-ASSY)'!#REF!</definedName>
    <definedName name="vct" localSheetId="8">'[1]KHLR(RC-ASSY)'!#REF!</definedName>
    <definedName name="vct" localSheetId="10">'[1]KHLR(RC-ASSY)'!#REF!</definedName>
    <definedName name="vct" localSheetId="12">'[1]KHLR(RC-ASSY)'!#REF!</definedName>
    <definedName name="vct" localSheetId="14">'[1]KHLR(RC-ASSY)'!#REF!</definedName>
    <definedName name="vct" localSheetId="5">'[1]KHLR(RC-ASSY)'!#REF!</definedName>
    <definedName name="vct" localSheetId="7">'[1]KHLR(RC-ASSY)'!#REF!</definedName>
    <definedName name="vct" localSheetId="9">'[1]KHLR(RC-ASSY)'!#REF!</definedName>
    <definedName name="vct" localSheetId="11">'[1]KHLR(RC-ASSY)'!#REF!</definedName>
    <definedName name="vct" localSheetId="13">'[1]KHLR(RC-ASSY)'!#REF!</definedName>
    <definedName name="vct" localSheetId="15">'[1]KHLR(RC-ASSY)'!#REF!</definedName>
    <definedName name="vct">'[1]KHLR(RC-ASSY)'!#REF!</definedName>
    <definedName name="Vendor_List" localSheetId="0">#REF!</definedName>
    <definedName name="Vendor_List" localSheetId="1">#REF!</definedName>
    <definedName name="Vendor_List" localSheetId="4">#REF!</definedName>
    <definedName name="Vendor_List" localSheetId="6">#REF!</definedName>
    <definedName name="Vendor_List" localSheetId="8">#REF!</definedName>
    <definedName name="Vendor_List" localSheetId="10">#REF!</definedName>
    <definedName name="Vendor_List" localSheetId="12">#REF!</definedName>
    <definedName name="Vendor_List" localSheetId="14">#REF!</definedName>
    <definedName name="Vendor_List" localSheetId="5">#REF!</definedName>
    <definedName name="Vendor_List" localSheetId="7">#REF!</definedName>
    <definedName name="Vendor_List" localSheetId="9">#REF!</definedName>
    <definedName name="Vendor_List" localSheetId="11">#REF!</definedName>
    <definedName name="Vendor_List" localSheetId="13">#REF!</definedName>
    <definedName name="Vendor_List" localSheetId="15">#REF!</definedName>
    <definedName name="Vendor_List">#REF!</definedName>
    <definedName name="X.Bt.Mau" localSheetId="0">#REF!</definedName>
    <definedName name="X.Bt.Mau" localSheetId="1">#REF!</definedName>
    <definedName name="X.Bt.Mau" localSheetId="4">#REF!</definedName>
    <definedName name="X.Bt.Mau" localSheetId="6">#REF!</definedName>
    <definedName name="X.Bt.Mau" localSheetId="8">#REF!</definedName>
    <definedName name="X.Bt.Mau" localSheetId="10">#REF!</definedName>
    <definedName name="X.Bt.Mau" localSheetId="12">#REF!</definedName>
    <definedName name="X.Bt.Mau" localSheetId="14">#REF!</definedName>
    <definedName name="X.Bt.Mau" localSheetId="5">#REF!</definedName>
    <definedName name="X.Bt.Mau" localSheetId="7">#REF!</definedName>
    <definedName name="X.Bt.Mau" localSheetId="9">#REF!</definedName>
    <definedName name="X.Bt.Mau" localSheetId="11">#REF!</definedName>
    <definedName name="X.Bt.Mau" localSheetId="13">#REF!</definedName>
    <definedName name="X.Bt.Mau" localSheetId="15">#REF!</definedName>
    <definedName name="X.Bt.Mau">#REF!</definedName>
    <definedName name="X.Bt.Mau.QC2" localSheetId="0">#REF!</definedName>
    <definedName name="X.Bt.Mau.QC2" localSheetId="1">#REF!</definedName>
    <definedName name="X.Bt.Mau.QC2" localSheetId="4">#REF!</definedName>
    <definedName name="X.Bt.Mau.QC2" localSheetId="6">#REF!</definedName>
    <definedName name="X.Bt.Mau.QC2" localSheetId="8">#REF!</definedName>
    <definedName name="X.Bt.Mau.QC2" localSheetId="10">#REF!</definedName>
    <definedName name="X.Bt.Mau.QC2" localSheetId="12">#REF!</definedName>
    <definedName name="X.Bt.Mau.QC2" localSheetId="14">#REF!</definedName>
    <definedName name="X.Bt.Mau.QC2" localSheetId="5">#REF!</definedName>
    <definedName name="X.Bt.Mau.QC2" localSheetId="7">#REF!</definedName>
    <definedName name="X.Bt.Mau.QC2" localSheetId="9">#REF!</definedName>
    <definedName name="X.Bt.Mau.QC2" localSheetId="11">#REF!</definedName>
    <definedName name="X.Bt.Mau.QC2" localSheetId="13">#REF!</definedName>
    <definedName name="X.Bt.Mau.QC2" localSheetId="15">#REF!</definedName>
    <definedName name="X.Bt.Mau.QC2">#REF!</definedName>
    <definedName name="X.TT.GN5" localSheetId="0">#REF!</definedName>
    <definedName name="X.TT.GN5" localSheetId="1">#REF!</definedName>
    <definedName name="X.TT.GN5" localSheetId="4">#REF!</definedName>
    <definedName name="X.TT.GN5" localSheetId="6">#REF!</definedName>
    <definedName name="X.TT.GN5" localSheetId="8">#REF!</definedName>
    <definedName name="X.TT.GN5" localSheetId="10">#REF!</definedName>
    <definedName name="X.TT.GN5" localSheetId="12">#REF!</definedName>
    <definedName name="X.TT.GN5" localSheetId="14">#REF!</definedName>
    <definedName name="X.TT.GN5" localSheetId="5">#REF!</definedName>
    <definedName name="X.TT.GN5" localSheetId="7">#REF!</definedName>
    <definedName name="X.TT.GN5" localSheetId="9">#REF!</definedName>
    <definedName name="X.TT.GN5" localSheetId="11">#REF!</definedName>
    <definedName name="X.TT.GN5" localSheetId="13">#REF!</definedName>
    <definedName name="X.TT.GN5" localSheetId="15">#REF!</definedName>
    <definedName name="X.TT.GN5">#REF!</definedName>
    <definedName name="Xuat" localSheetId="0">#REF!</definedName>
    <definedName name="Xuat" localSheetId="1">#REF!</definedName>
    <definedName name="Xuat" localSheetId="4">#REF!</definedName>
    <definedName name="Xuat" localSheetId="6">#REF!</definedName>
    <definedName name="Xuat" localSheetId="8">#REF!</definedName>
    <definedName name="Xuat" localSheetId="10">#REF!</definedName>
    <definedName name="Xuat" localSheetId="12">#REF!</definedName>
    <definedName name="Xuat" localSheetId="14">#REF!</definedName>
    <definedName name="Xuat" localSheetId="5">#REF!</definedName>
    <definedName name="Xuat" localSheetId="7">#REF!</definedName>
    <definedName name="Xuat" localSheetId="9">#REF!</definedName>
    <definedName name="Xuat" localSheetId="11">#REF!</definedName>
    <definedName name="Xuat" localSheetId="13">#REF!</definedName>
    <definedName name="Xuat" localSheetId="15">#REF!</definedName>
    <definedName name="Xuat">#REF!</definedName>
    <definedName name="Xuat_BH_MAP" localSheetId="0">#REF!</definedName>
    <definedName name="Xuat_BH_MAP" localSheetId="1">#REF!</definedName>
    <definedName name="Xuat_BH_MAP" localSheetId="4">#REF!</definedName>
    <definedName name="Xuat_BH_MAP" localSheetId="6">#REF!</definedName>
    <definedName name="Xuat_BH_MAP" localSheetId="8">#REF!</definedName>
    <definedName name="Xuat_BH_MAP" localSheetId="10">#REF!</definedName>
    <definedName name="Xuat_BH_MAP" localSheetId="12">#REF!</definedName>
    <definedName name="Xuat_BH_MAP" localSheetId="14">#REF!</definedName>
    <definedName name="Xuat_BH_MAP" localSheetId="5">#REF!</definedName>
    <definedName name="Xuat_BH_MAP" localSheetId="7">#REF!</definedName>
    <definedName name="Xuat_BH_MAP" localSheetId="9">#REF!</definedName>
    <definedName name="Xuat_BH_MAP" localSheetId="11">#REF!</definedName>
    <definedName name="Xuat_BH_MAP" localSheetId="13">#REF!</definedName>
    <definedName name="Xuat_BH_MAP" localSheetId="15">#REF!</definedName>
    <definedName name="Xuat_BH_MAP">#REF!</definedName>
    <definedName name="Xuat_BT" localSheetId="0">#REF!</definedName>
    <definedName name="Xuat_BT" localSheetId="1">#REF!</definedName>
    <definedName name="Xuat_BT" localSheetId="4">#REF!</definedName>
    <definedName name="Xuat_BT" localSheetId="6">#REF!</definedName>
    <definedName name="Xuat_BT" localSheetId="8">#REF!</definedName>
    <definedName name="Xuat_BT" localSheetId="10">#REF!</definedName>
    <definedName name="Xuat_BT" localSheetId="12">#REF!</definedName>
    <definedName name="Xuat_BT" localSheetId="14">#REF!</definedName>
    <definedName name="Xuat_BT" localSheetId="5">#REF!</definedName>
    <definedName name="Xuat_BT" localSheetId="7">#REF!</definedName>
    <definedName name="Xuat_BT" localSheetId="9">#REF!</definedName>
    <definedName name="Xuat_BT" localSheetId="11">#REF!</definedName>
    <definedName name="Xuat_BT" localSheetId="13">#REF!</definedName>
    <definedName name="Xuat_BT" localSheetId="15">#REF!</definedName>
    <definedName name="Xuat_BT">#REF!</definedName>
    <definedName name="Xuat_KH" localSheetId="0">#REF!</definedName>
    <definedName name="Xuat_KH" localSheetId="1">#REF!</definedName>
    <definedName name="Xuat_KH" localSheetId="4">#REF!</definedName>
    <definedName name="Xuat_KH" localSheetId="6">#REF!</definedName>
    <definedName name="Xuat_KH" localSheetId="8">#REF!</definedName>
    <definedName name="Xuat_KH" localSheetId="10">#REF!</definedName>
    <definedName name="Xuat_KH" localSheetId="12">#REF!</definedName>
    <definedName name="Xuat_KH" localSheetId="14">#REF!</definedName>
    <definedName name="Xuat_KH" localSheetId="5">#REF!</definedName>
    <definedName name="Xuat_KH" localSheetId="7">#REF!</definedName>
    <definedName name="Xuat_KH" localSheetId="9">#REF!</definedName>
    <definedName name="Xuat_KH" localSheetId="11">#REF!</definedName>
    <definedName name="Xuat_KH" localSheetId="13">#REF!</definedName>
    <definedName name="Xuat_KH" localSheetId="15">#REF!</definedName>
    <definedName name="Xuat_KH">#REF!</definedName>
    <definedName name="z">[14]HVN!$A$3:$M$35</definedName>
    <definedName name="ZEUS" localSheetId="0">#REF!</definedName>
    <definedName name="ZEUS" localSheetId="1">#REF!</definedName>
    <definedName name="ZEUS" localSheetId="4">#REF!</definedName>
    <definedName name="ZEUS" localSheetId="6">#REF!</definedName>
    <definedName name="ZEUS" localSheetId="8">#REF!</definedName>
    <definedName name="ZEUS" localSheetId="10">#REF!</definedName>
    <definedName name="ZEUS" localSheetId="12">#REF!</definedName>
    <definedName name="ZEUS" localSheetId="14">#REF!</definedName>
    <definedName name="ZEUS" localSheetId="5">#REF!</definedName>
    <definedName name="ZEUS" localSheetId="7">#REF!</definedName>
    <definedName name="ZEUS" localSheetId="9">#REF!</definedName>
    <definedName name="ZEUS" localSheetId="11">#REF!</definedName>
    <definedName name="ZEUS" localSheetId="13">#REF!</definedName>
    <definedName name="ZEUS" localSheetId="15">#REF!</definedName>
    <definedName name="ZEUS">#REF!</definedName>
    <definedName name="ｚｚｚ">[15]HVN!$A$3:$M$35</definedName>
    <definedName name="あ" localSheetId="0">#REF!</definedName>
    <definedName name="あ" localSheetId="1">#REF!</definedName>
    <definedName name="あ" localSheetId="4">#REF!</definedName>
    <definedName name="あ" localSheetId="6">#REF!</definedName>
    <definedName name="あ" localSheetId="8">#REF!</definedName>
    <definedName name="あ" localSheetId="10">#REF!</definedName>
    <definedName name="あ" localSheetId="12">#REF!</definedName>
    <definedName name="あ" localSheetId="14">#REF!</definedName>
    <definedName name="あ" localSheetId="5">#REF!</definedName>
    <definedName name="あ" localSheetId="7">#REF!</definedName>
    <definedName name="あ" localSheetId="9">#REF!</definedName>
    <definedName name="あ" localSheetId="11">#REF!</definedName>
    <definedName name="あ" localSheetId="13">#REF!</definedName>
    <definedName name="あ" localSheetId="15">#REF!</definedName>
    <definedName name="あ">#REF!</definedName>
    <definedName name="あああ">[16]Input!$A$5:$T$179</definedName>
    <definedName name="タクト表" localSheetId="0">#REF!</definedName>
    <definedName name="タクト表" localSheetId="1">#REF!</definedName>
    <definedName name="タクト表" localSheetId="4">#REF!</definedName>
    <definedName name="タクト表" localSheetId="6">#REF!</definedName>
    <definedName name="タクト表" localSheetId="8">#REF!</definedName>
    <definedName name="タクト表" localSheetId="10">#REF!</definedName>
    <definedName name="タクト表" localSheetId="12">#REF!</definedName>
    <definedName name="タクト表" localSheetId="14">#REF!</definedName>
    <definedName name="タクト表" localSheetId="5">#REF!</definedName>
    <definedName name="タクト表" localSheetId="7">#REF!</definedName>
    <definedName name="タクト表" localSheetId="9">#REF!</definedName>
    <definedName name="タクト表" localSheetId="11">#REF!</definedName>
    <definedName name="タクト表" localSheetId="13">#REF!</definedName>
    <definedName name="タクト表" localSheetId="15">#REF!</definedName>
    <definedName name="タクト表">#REF!</definedName>
    <definedName name="ㄱㄱ" localSheetId="0">'[1]QUY HOACH KE HOACH LAP RAP'!#REF!</definedName>
    <definedName name="ㄱㄱ" localSheetId="1">'[1]QUY HOACH KE HOACH LAP RAP'!#REF!</definedName>
    <definedName name="ㄱㄱ" localSheetId="4">'[1]QUY HOACH KE HOACH LAP RAP'!#REF!</definedName>
    <definedName name="ㄱㄱ" localSheetId="6">'[1]QUY HOACH KE HOACH LAP RAP'!#REF!</definedName>
    <definedName name="ㄱㄱ" localSheetId="8">'[1]QUY HOACH KE HOACH LAP RAP'!#REF!</definedName>
    <definedName name="ㄱㄱ" localSheetId="10">'[1]QUY HOACH KE HOACH LAP RAP'!#REF!</definedName>
    <definedName name="ㄱㄱ" localSheetId="12">'[1]QUY HOACH KE HOACH LAP RAP'!#REF!</definedName>
    <definedName name="ㄱㄱ" localSheetId="14">'[1]QUY HOACH KE HOACH LAP RAP'!#REF!</definedName>
    <definedName name="ㄱㄱ" localSheetId="5">'[1]QUY HOACH KE HOACH LAP RAP'!#REF!</definedName>
    <definedName name="ㄱㄱ" localSheetId="7">'[1]QUY HOACH KE HOACH LAP RAP'!#REF!</definedName>
    <definedName name="ㄱㄱ" localSheetId="9">'[1]QUY HOACH KE HOACH LAP RAP'!#REF!</definedName>
    <definedName name="ㄱㄱ" localSheetId="11">'[1]QUY HOACH KE HOACH LAP RAP'!#REF!</definedName>
    <definedName name="ㄱㄱ" localSheetId="13">'[1]QUY HOACH KE HOACH LAP RAP'!#REF!</definedName>
    <definedName name="ㄱㄱ" localSheetId="15">'[1]QUY HOACH KE HOACH LAP RAP'!#REF!</definedName>
    <definedName name="ㄱㄱ">'[1]QUY HOACH KE HOACH LAP RAP'!#REF!</definedName>
    <definedName name="ㄴㅇㄴㄴ" localSheetId="0">'[1]QUY HOACH KE HOACH LAP RAP'!#REF!</definedName>
    <definedName name="ㄴㅇㄴㄴ" localSheetId="1">'[1]QUY HOACH KE HOACH LAP RAP'!#REF!</definedName>
    <definedName name="ㄴㅇㄴㄴ" localSheetId="4">'[1]QUY HOACH KE HOACH LAP RAP'!#REF!</definedName>
    <definedName name="ㄴㅇㄴㄴ" localSheetId="6">'[1]QUY HOACH KE HOACH LAP RAP'!#REF!</definedName>
    <definedName name="ㄴㅇㄴㄴ" localSheetId="8">'[1]QUY HOACH KE HOACH LAP RAP'!#REF!</definedName>
    <definedName name="ㄴㅇㄴㄴ" localSheetId="10">'[1]QUY HOACH KE HOACH LAP RAP'!#REF!</definedName>
    <definedName name="ㄴㅇㄴㄴ" localSheetId="12">'[1]QUY HOACH KE HOACH LAP RAP'!#REF!</definedName>
    <definedName name="ㄴㅇㄴㄴ" localSheetId="14">'[1]QUY HOACH KE HOACH LAP RAP'!#REF!</definedName>
    <definedName name="ㄴㅇㄴㄴ" localSheetId="5">'[1]QUY HOACH KE HOACH LAP RAP'!#REF!</definedName>
    <definedName name="ㄴㅇㄴㄴ" localSheetId="7">'[1]QUY HOACH KE HOACH LAP RAP'!#REF!</definedName>
    <definedName name="ㄴㅇㄴㄴ" localSheetId="9">'[1]QUY HOACH KE HOACH LAP RAP'!#REF!</definedName>
    <definedName name="ㄴㅇㄴㄴ" localSheetId="11">'[1]QUY HOACH KE HOACH LAP RAP'!#REF!</definedName>
    <definedName name="ㄴㅇㄴㄴ" localSheetId="13">'[1]QUY HOACH KE HOACH LAP RAP'!#REF!</definedName>
    <definedName name="ㄴㅇㄴㄴ" localSheetId="15">'[1]QUY HOACH KE HOACH LAP RAP'!#REF!</definedName>
    <definedName name="ㄴㅇㄴㄴ">'[1]QUY HOACH KE HOACH LAP RAP'!#REF!</definedName>
    <definedName name="効率性" localSheetId="0">#REF!</definedName>
    <definedName name="効率性" localSheetId="1">#REF!</definedName>
    <definedName name="効率性" localSheetId="4">#REF!</definedName>
    <definedName name="効率性" localSheetId="6">#REF!</definedName>
    <definedName name="効率性" localSheetId="8">#REF!</definedName>
    <definedName name="効率性" localSheetId="10">#REF!</definedName>
    <definedName name="効率性" localSheetId="12">#REF!</definedName>
    <definedName name="効率性" localSheetId="14">#REF!</definedName>
    <definedName name="効率性" localSheetId="5">#REF!</definedName>
    <definedName name="効率性" localSheetId="7">#REF!</definedName>
    <definedName name="効率性" localSheetId="9">#REF!</definedName>
    <definedName name="効率性" localSheetId="11">#REF!</definedName>
    <definedName name="効率性" localSheetId="13">#REF!</definedName>
    <definedName name="効率性" localSheetId="15">#REF!</definedName>
    <definedName name="効率性">#REF!</definedName>
    <definedName name="収益性" localSheetId="0">#REF!</definedName>
    <definedName name="収益性" localSheetId="1">#REF!</definedName>
    <definedName name="収益性" localSheetId="4">#REF!</definedName>
    <definedName name="収益性" localSheetId="6">#REF!</definedName>
    <definedName name="収益性" localSheetId="8">#REF!</definedName>
    <definedName name="収益性" localSheetId="10">#REF!</definedName>
    <definedName name="収益性" localSheetId="12">#REF!</definedName>
    <definedName name="収益性" localSheetId="14">#REF!</definedName>
    <definedName name="収益性" localSheetId="5">#REF!</definedName>
    <definedName name="収益性" localSheetId="7">#REF!</definedName>
    <definedName name="収益性" localSheetId="9">#REF!</definedName>
    <definedName name="収益性" localSheetId="11">#REF!</definedName>
    <definedName name="収益性" localSheetId="13">#REF!</definedName>
    <definedName name="収益性" localSheetId="15">#REF!</definedName>
    <definedName name="収益性">#REF!</definedName>
    <definedName name="基本" localSheetId="0">#REF!</definedName>
    <definedName name="基本" localSheetId="1">#REF!</definedName>
    <definedName name="基本" localSheetId="4">#REF!</definedName>
    <definedName name="基本" localSheetId="6">#REF!</definedName>
    <definedName name="基本" localSheetId="8">#REF!</definedName>
    <definedName name="基本" localSheetId="10">#REF!</definedName>
    <definedName name="基本" localSheetId="12">#REF!</definedName>
    <definedName name="基本" localSheetId="14">#REF!</definedName>
    <definedName name="基本" localSheetId="5">#REF!</definedName>
    <definedName name="基本" localSheetId="7">#REF!</definedName>
    <definedName name="基本" localSheetId="9">#REF!</definedName>
    <definedName name="基本" localSheetId="11">#REF!</definedName>
    <definedName name="基本" localSheetId="13">#REF!</definedName>
    <definedName name="基本" localSheetId="15">#REF!</definedName>
    <definedName name="基本">#REF!</definedName>
    <definedName name="基本デタ" localSheetId="0">#REF!</definedName>
    <definedName name="基本デタ" localSheetId="1">#REF!</definedName>
    <definedName name="基本デタ" localSheetId="4">#REF!</definedName>
    <definedName name="基本デタ" localSheetId="6">#REF!</definedName>
    <definedName name="基本デタ" localSheetId="8">#REF!</definedName>
    <definedName name="基本デタ" localSheetId="10">#REF!</definedName>
    <definedName name="基本デタ" localSheetId="12">#REF!</definedName>
    <definedName name="基本デタ" localSheetId="14">#REF!</definedName>
    <definedName name="基本デタ" localSheetId="5">#REF!</definedName>
    <definedName name="基本デタ" localSheetId="7">#REF!</definedName>
    <definedName name="基本デタ" localSheetId="9">#REF!</definedName>
    <definedName name="基本デタ" localSheetId="11">#REF!</definedName>
    <definedName name="基本デタ" localSheetId="13">#REF!</definedName>
    <definedName name="基本デタ" localSheetId="15">#REF!</definedName>
    <definedName name="基本デタ">#REF!</definedName>
    <definedName name="安" localSheetId="0">#REF!</definedName>
    <definedName name="安" localSheetId="1">#REF!</definedName>
    <definedName name="安" localSheetId="4">#REF!</definedName>
    <definedName name="安" localSheetId="6">#REF!</definedName>
    <definedName name="安" localSheetId="8">#REF!</definedName>
    <definedName name="安" localSheetId="10">#REF!</definedName>
    <definedName name="安" localSheetId="12">#REF!</definedName>
    <definedName name="安" localSheetId="14">#REF!</definedName>
    <definedName name="安" localSheetId="5">#REF!</definedName>
    <definedName name="安" localSheetId="7">#REF!</definedName>
    <definedName name="安" localSheetId="9">#REF!</definedName>
    <definedName name="安" localSheetId="11">#REF!</definedName>
    <definedName name="安" localSheetId="13">#REF!</definedName>
    <definedName name="安" localSheetId="15">#REF!</definedName>
    <definedName name="安">#REF!</definedName>
    <definedName name="安全性" localSheetId="0">#REF!</definedName>
    <definedName name="安全性" localSheetId="1">#REF!</definedName>
    <definedName name="安全性" localSheetId="4">#REF!</definedName>
    <definedName name="安全性" localSheetId="6">#REF!</definedName>
    <definedName name="安全性" localSheetId="8">#REF!</definedName>
    <definedName name="安全性" localSheetId="10">#REF!</definedName>
    <definedName name="安全性" localSheetId="12">#REF!</definedName>
    <definedName name="安全性" localSheetId="14">#REF!</definedName>
    <definedName name="安全性" localSheetId="5">#REF!</definedName>
    <definedName name="安全性" localSheetId="7">#REF!</definedName>
    <definedName name="安全性" localSheetId="9">#REF!</definedName>
    <definedName name="安全性" localSheetId="11">#REF!</definedName>
    <definedName name="安全性" localSheetId="13">#REF!</definedName>
    <definedName name="安全性" localSheetId="15">#REF!</definedName>
    <definedName name="安全性">#REF!</definedName>
    <definedName name="段取り時間" localSheetId="0">'[1]QUY HOACH KE HOACH LAP RAP'!#REF!</definedName>
    <definedName name="段取り時間" localSheetId="1">'[1]QUY HOACH KE HOACH LAP RAP'!#REF!</definedName>
    <definedName name="段取り時間" localSheetId="4">'[1]QUY HOACH KE HOACH LAP RAP'!#REF!</definedName>
    <definedName name="段取り時間" localSheetId="6">'[1]QUY HOACH KE HOACH LAP RAP'!#REF!</definedName>
    <definedName name="段取り時間" localSheetId="8">'[1]QUY HOACH KE HOACH LAP RAP'!#REF!</definedName>
    <definedName name="段取り時間" localSheetId="10">'[1]QUY HOACH KE HOACH LAP RAP'!#REF!</definedName>
    <definedName name="段取り時間" localSheetId="12">'[1]QUY HOACH KE HOACH LAP RAP'!#REF!</definedName>
    <definedName name="段取り時間" localSheetId="14">'[1]QUY HOACH KE HOACH LAP RAP'!#REF!</definedName>
    <definedName name="段取り時間" localSheetId="5">'[1]QUY HOACH KE HOACH LAP RAP'!#REF!</definedName>
    <definedName name="段取り時間" localSheetId="7">'[1]QUY HOACH KE HOACH LAP RAP'!#REF!</definedName>
    <definedName name="段取り時間" localSheetId="9">'[1]QUY HOACH KE HOACH LAP RAP'!#REF!</definedName>
    <definedName name="段取り時間" localSheetId="11">'[1]QUY HOACH KE HOACH LAP RAP'!#REF!</definedName>
    <definedName name="段取り時間" localSheetId="13">'[1]QUY HOACH KE HOACH LAP RAP'!#REF!</definedName>
    <definedName name="段取り時間" localSheetId="15">'[1]QUY HOACH KE HOACH LAP RAP'!#REF!</definedName>
    <definedName name="段取り時間">'[1]QUY HOACH KE HOACH LAP RAP'!#REF!</definedName>
    <definedName name="生産性" localSheetId="0">#REF!</definedName>
    <definedName name="生産性" localSheetId="1">#REF!</definedName>
    <definedName name="生産性" localSheetId="4">#REF!</definedName>
    <definedName name="生産性" localSheetId="6">#REF!</definedName>
    <definedName name="生産性" localSheetId="8">#REF!</definedName>
    <definedName name="生産性" localSheetId="10">#REF!</definedName>
    <definedName name="生産性" localSheetId="12">#REF!</definedName>
    <definedName name="生産性" localSheetId="14">#REF!</definedName>
    <definedName name="生産性" localSheetId="5">#REF!</definedName>
    <definedName name="生産性" localSheetId="7">#REF!</definedName>
    <definedName name="生産性" localSheetId="9">#REF!</definedName>
    <definedName name="生産性" localSheetId="11">#REF!</definedName>
    <definedName name="生産性" localSheetId="13">#REF!</definedName>
    <definedName name="生産性" localSheetId="15">#REF!</definedName>
    <definedName name="生産性">#REF!</definedName>
    <definedName name="稼働日" localSheetId="0">#REF!</definedName>
    <definedName name="稼働日" localSheetId="1">#REF!</definedName>
    <definedName name="稼働日" localSheetId="4">#REF!</definedName>
    <definedName name="稼働日" localSheetId="6">#REF!</definedName>
    <definedName name="稼働日" localSheetId="8">#REF!</definedName>
    <definedName name="稼働日" localSheetId="10">#REF!</definedName>
    <definedName name="稼働日" localSheetId="12">#REF!</definedName>
    <definedName name="稼働日" localSheetId="14">#REF!</definedName>
    <definedName name="稼働日" localSheetId="5">#REF!</definedName>
    <definedName name="稼働日" localSheetId="7">#REF!</definedName>
    <definedName name="稼働日" localSheetId="9">#REF!</definedName>
    <definedName name="稼働日" localSheetId="11">#REF!</definedName>
    <definedName name="稼働日" localSheetId="13">#REF!</definedName>
    <definedName name="稼働日" localSheetId="15">#REF!</definedName>
    <definedName name="稼働日">#REF!</definedName>
    <definedName name="経営指標" localSheetId="0">#REF!</definedName>
    <definedName name="経営指標" localSheetId="1">#REF!</definedName>
    <definedName name="経営指標" localSheetId="4">#REF!</definedName>
    <definedName name="経営指標" localSheetId="6">#REF!</definedName>
    <definedName name="経営指標" localSheetId="8">#REF!</definedName>
    <definedName name="経営指標" localSheetId="10">#REF!</definedName>
    <definedName name="経営指標" localSheetId="12">#REF!</definedName>
    <definedName name="経営指標" localSheetId="14">#REF!</definedName>
    <definedName name="経営指標" localSheetId="5">#REF!</definedName>
    <definedName name="経営指標" localSheetId="7">#REF!</definedName>
    <definedName name="経営指標" localSheetId="9">#REF!</definedName>
    <definedName name="経営指標" localSheetId="11">#REF!</definedName>
    <definedName name="経営指標" localSheetId="13">#REF!</definedName>
    <definedName name="経営指標" localSheetId="15">#REF!</definedName>
    <definedName name="経営指標">#REF!</definedName>
  </definedNames>
  <calcPr calcId="125725"/>
</workbook>
</file>

<file path=xl/calcChain.xml><?xml version="1.0" encoding="utf-8"?>
<calcChain xmlns="http://schemas.openxmlformats.org/spreadsheetml/2006/main">
  <c r="V9" i="377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J11"/>
  <c r="D28"/>
  <c r="D9"/>
  <c r="D11"/>
  <c r="D12"/>
  <c r="D13"/>
  <c r="D14"/>
  <c r="D15"/>
  <c r="D16"/>
  <c r="D17"/>
  <c r="D18"/>
  <c r="D19"/>
  <c r="D20"/>
  <c r="D21"/>
  <c r="D22"/>
  <c r="D23"/>
  <c r="D24"/>
  <c r="D25"/>
  <c r="D26"/>
  <c r="D27"/>
  <c r="D8"/>
  <c r="I21" i="378"/>
  <c r="I7"/>
  <c r="I4"/>
  <c r="I3"/>
  <c r="H21"/>
  <c r="G19"/>
  <c r="H17"/>
  <c r="G17"/>
  <c r="H7"/>
  <c r="G7"/>
  <c r="H4"/>
  <c r="G4"/>
  <c r="H3"/>
  <c r="G3"/>
  <c r="Z8" i="377"/>
  <c r="V8"/>
  <c r="D7" i="378"/>
  <c r="J26" i="375"/>
  <c r="Z28" i="377"/>
  <c r="AB28" s="1"/>
  <c r="Q28"/>
  <c r="L28"/>
  <c r="E28"/>
  <c r="Z27"/>
  <c r="AI27" s="1"/>
  <c r="Q27"/>
  <c r="L27"/>
  <c r="H27"/>
  <c r="AC27" s="1"/>
  <c r="E27"/>
  <c r="Z26"/>
  <c r="AD26" s="1"/>
  <c r="AE26" s="1"/>
  <c r="Q26"/>
  <c r="L26"/>
  <c r="H26"/>
  <c r="E26"/>
  <c r="Z25"/>
  <c r="AD25" s="1"/>
  <c r="AE25" s="1"/>
  <c r="Q25"/>
  <c r="L25"/>
  <c r="H25"/>
  <c r="AC25" s="1"/>
  <c r="E25"/>
  <c r="Z24"/>
  <c r="AD24" s="1"/>
  <c r="AE24" s="1"/>
  <c r="Q24"/>
  <c r="L24"/>
  <c r="H24"/>
  <c r="E24"/>
  <c r="Z23"/>
  <c r="AB23" s="1"/>
  <c r="Q23"/>
  <c r="L23"/>
  <c r="H23"/>
  <c r="AC23" s="1"/>
  <c r="E23"/>
  <c r="Z22"/>
  <c r="AI22" s="1"/>
  <c r="Q22"/>
  <c r="L22"/>
  <c r="H22"/>
  <c r="E22"/>
  <c r="Z21"/>
  <c r="AD21" s="1"/>
  <c r="AE21" s="1"/>
  <c r="Q21"/>
  <c r="L21"/>
  <c r="H21"/>
  <c r="E21"/>
  <c r="Z20"/>
  <c r="AI20" s="1"/>
  <c r="Q20"/>
  <c r="L20"/>
  <c r="H20"/>
  <c r="E20"/>
  <c r="AB19"/>
  <c r="Z19"/>
  <c r="AD19" s="1"/>
  <c r="AE19" s="1"/>
  <c r="Q19"/>
  <c r="L19"/>
  <c r="H19"/>
  <c r="AC19" s="1"/>
  <c r="E19"/>
  <c r="Z18"/>
  <c r="AD18" s="1"/>
  <c r="AE18" s="1"/>
  <c r="Q18"/>
  <c r="L18"/>
  <c r="H18"/>
  <c r="AC18" s="1"/>
  <c r="E18"/>
  <c r="Z17"/>
  <c r="AD17" s="1"/>
  <c r="AE17" s="1"/>
  <c r="Q17"/>
  <c r="L17"/>
  <c r="H17"/>
  <c r="E17"/>
  <c r="Z16"/>
  <c r="AD16" s="1"/>
  <c r="AE16" s="1"/>
  <c r="Q16"/>
  <c r="L16"/>
  <c r="H16"/>
  <c r="AC16" s="1"/>
  <c r="E16"/>
  <c r="Z15"/>
  <c r="AD15" s="1"/>
  <c r="AE15" s="1"/>
  <c r="Q15"/>
  <c r="L15"/>
  <c r="H15"/>
  <c r="E15"/>
  <c r="Z14"/>
  <c r="AD14" s="1"/>
  <c r="AE14" s="1"/>
  <c r="Q14"/>
  <c r="L14"/>
  <c r="H14"/>
  <c r="AC14" s="1"/>
  <c r="E14"/>
  <c r="Z13"/>
  <c r="AD13" s="1"/>
  <c r="AE13" s="1"/>
  <c r="Q13"/>
  <c r="L13"/>
  <c r="H13"/>
  <c r="AC13" s="1"/>
  <c r="E13"/>
  <c r="Z12"/>
  <c r="AD12" s="1"/>
  <c r="AE12" s="1"/>
  <c r="Q12"/>
  <c r="L12"/>
  <c r="E12"/>
  <c r="Z11"/>
  <c r="AD11" s="1"/>
  <c r="AE11" s="1"/>
  <c r="Q11"/>
  <c r="L11"/>
  <c r="H11"/>
  <c r="E11"/>
  <c r="Z10"/>
  <c r="AI10" s="1"/>
  <c r="Q10"/>
  <c r="L10"/>
  <c r="Z9"/>
  <c r="AD9" s="1"/>
  <c r="AE9" s="1"/>
  <c r="Q9"/>
  <c r="L9"/>
  <c r="H9"/>
  <c r="E9"/>
  <c r="AB8"/>
  <c r="Q8"/>
  <c r="L8"/>
  <c r="H8"/>
  <c r="AC8" s="1"/>
  <c r="E8"/>
  <c r="T26" i="375"/>
  <c r="S24"/>
  <c r="S22"/>
  <c r="S21"/>
  <c r="S20"/>
  <c r="T17"/>
  <c r="T16"/>
  <c r="T15"/>
  <c r="S13"/>
  <c r="T12"/>
  <c r="T11"/>
  <c r="S9"/>
  <c r="T8"/>
  <c r="P13"/>
  <c r="O8"/>
  <c r="W22"/>
  <c r="H17" i="376"/>
  <c r="G17"/>
  <c r="H12"/>
  <c r="G12"/>
  <c r="H11"/>
  <c r="H7"/>
  <c r="G7"/>
  <c r="H4"/>
  <c r="G4"/>
  <c r="H3"/>
  <c r="G3"/>
  <c r="H10"/>
  <c r="G10"/>
  <c r="H8"/>
  <c r="G8"/>
  <c r="F3"/>
  <c r="E3"/>
  <c r="Y28" i="375"/>
  <c r="AC28" s="1"/>
  <c r="AD28" s="1"/>
  <c r="U28"/>
  <c r="Q28"/>
  <c r="L28"/>
  <c r="E28"/>
  <c r="Y27"/>
  <c r="AC27" s="1"/>
  <c r="AD27" s="1"/>
  <c r="U27"/>
  <c r="Q27"/>
  <c r="L27"/>
  <c r="H27"/>
  <c r="E27"/>
  <c r="Y26"/>
  <c r="AC26" s="1"/>
  <c r="AD26" s="1"/>
  <c r="U26"/>
  <c r="Q26"/>
  <c r="L26"/>
  <c r="H26"/>
  <c r="E26"/>
  <c r="Y25"/>
  <c r="AC25" s="1"/>
  <c r="AD25" s="1"/>
  <c r="U25"/>
  <c r="Q25"/>
  <c r="L25"/>
  <c r="H25"/>
  <c r="E25"/>
  <c r="Y24"/>
  <c r="AC24" s="1"/>
  <c r="AD24" s="1"/>
  <c r="U24"/>
  <c r="Q24"/>
  <c r="L24"/>
  <c r="H24"/>
  <c r="E24"/>
  <c r="Y23"/>
  <c r="AC23" s="1"/>
  <c r="AD23" s="1"/>
  <c r="U23"/>
  <c r="Q23"/>
  <c r="L23"/>
  <c r="H23"/>
  <c r="E23"/>
  <c r="Y22"/>
  <c r="AC22" s="1"/>
  <c r="AD22" s="1"/>
  <c r="U22"/>
  <c r="Q22"/>
  <c r="L22"/>
  <c r="H22"/>
  <c r="E22"/>
  <c r="Y21"/>
  <c r="AC21" s="1"/>
  <c r="AD21" s="1"/>
  <c r="U21"/>
  <c r="Q21"/>
  <c r="L21"/>
  <c r="H21"/>
  <c r="E21"/>
  <c r="Y20"/>
  <c r="AC20" s="1"/>
  <c r="AD20" s="1"/>
  <c r="U20"/>
  <c r="Q20"/>
  <c r="L20"/>
  <c r="H20"/>
  <c r="E20"/>
  <c r="Y19"/>
  <c r="AC19" s="1"/>
  <c r="AD19" s="1"/>
  <c r="U19"/>
  <c r="Q19"/>
  <c r="L19"/>
  <c r="H19"/>
  <c r="E19"/>
  <c r="Y18"/>
  <c r="AC18" s="1"/>
  <c r="AD18" s="1"/>
  <c r="U18"/>
  <c r="Q18"/>
  <c r="L18"/>
  <c r="H18"/>
  <c r="E18"/>
  <c r="Y17"/>
  <c r="AC17" s="1"/>
  <c r="AD17" s="1"/>
  <c r="U17"/>
  <c r="Q17"/>
  <c r="L17"/>
  <c r="H17"/>
  <c r="E17"/>
  <c r="Y16"/>
  <c r="AC16" s="1"/>
  <c r="AD16" s="1"/>
  <c r="U16"/>
  <c r="Q16"/>
  <c r="L16"/>
  <c r="H16"/>
  <c r="E16"/>
  <c r="Y15"/>
  <c r="AC15" s="1"/>
  <c r="AD15" s="1"/>
  <c r="U15"/>
  <c r="Q15"/>
  <c r="L15"/>
  <c r="H15"/>
  <c r="E15"/>
  <c r="Y14"/>
  <c r="AC14" s="1"/>
  <c r="AD14" s="1"/>
  <c r="U14"/>
  <c r="Q14"/>
  <c r="L14"/>
  <c r="H14"/>
  <c r="E14"/>
  <c r="Y13"/>
  <c r="AC13" s="1"/>
  <c r="AD13" s="1"/>
  <c r="U13"/>
  <c r="Q13"/>
  <c r="L13"/>
  <c r="H13"/>
  <c r="E13"/>
  <c r="Y12"/>
  <c r="AC12" s="1"/>
  <c r="AD12" s="1"/>
  <c r="U12"/>
  <c r="Q12"/>
  <c r="L12"/>
  <c r="H12"/>
  <c r="E12"/>
  <c r="Y11"/>
  <c r="AC11" s="1"/>
  <c r="AD11" s="1"/>
  <c r="U11"/>
  <c r="Q11"/>
  <c r="L11"/>
  <c r="H11"/>
  <c r="E11"/>
  <c r="Y10"/>
  <c r="AC10" s="1"/>
  <c r="U10"/>
  <c r="Q10"/>
  <c r="L10"/>
  <c r="Y9"/>
  <c r="AB9" s="1"/>
  <c r="U9"/>
  <c r="Q9"/>
  <c r="L9"/>
  <c r="H9"/>
  <c r="E9"/>
  <c r="Y8"/>
  <c r="AH8" s="1"/>
  <c r="U8"/>
  <c r="Q8"/>
  <c r="L8"/>
  <c r="H8"/>
  <c r="E8"/>
  <c r="AD9" i="373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D9"/>
  <c r="D11"/>
  <c r="D12"/>
  <c r="D13"/>
  <c r="D14"/>
  <c r="D15"/>
  <c r="D16"/>
  <c r="D17"/>
  <c r="D18"/>
  <c r="D19"/>
  <c r="D20"/>
  <c r="D21"/>
  <c r="D22"/>
  <c r="D23"/>
  <c r="D24"/>
  <c r="D25"/>
  <c r="D26"/>
  <c r="D27"/>
  <c r="D8"/>
  <c r="H17" i="374"/>
  <c r="G8"/>
  <c r="H7"/>
  <c r="G7"/>
  <c r="H6"/>
  <c r="G6"/>
  <c r="H4"/>
  <c r="G4"/>
  <c r="H3"/>
  <c r="G3"/>
  <c r="H18"/>
  <c r="H11"/>
  <c r="G11"/>
  <c r="H10"/>
  <c r="E20"/>
  <c r="E17"/>
  <c r="F3"/>
  <c r="E3"/>
  <c r="Y28" i="373"/>
  <c r="AA28" s="1"/>
  <c r="U28"/>
  <c r="Q28"/>
  <c r="L28"/>
  <c r="E28"/>
  <c r="Y27"/>
  <c r="AC27" s="1"/>
  <c r="U27"/>
  <c r="Q27"/>
  <c r="L27"/>
  <c r="H27"/>
  <c r="E27"/>
  <c r="Y26"/>
  <c r="AH26" s="1"/>
  <c r="U26"/>
  <c r="Q26"/>
  <c r="L26"/>
  <c r="H26"/>
  <c r="E26"/>
  <c r="Y25"/>
  <c r="AC25" s="1"/>
  <c r="U25"/>
  <c r="Q25"/>
  <c r="L25"/>
  <c r="H25"/>
  <c r="E25"/>
  <c r="Y24"/>
  <c r="AH24" s="1"/>
  <c r="U24"/>
  <c r="Q24"/>
  <c r="L24"/>
  <c r="H24"/>
  <c r="E24"/>
  <c r="Y23"/>
  <c r="AC23" s="1"/>
  <c r="U23"/>
  <c r="Q23"/>
  <c r="L23"/>
  <c r="H23"/>
  <c r="E23"/>
  <c r="Y22"/>
  <c r="AC22" s="1"/>
  <c r="U22"/>
  <c r="Q22"/>
  <c r="L22"/>
  <c r="H22"/>
  <c r="E22"/>
  <c r="Y21"/>
  <c r="AA21" s="1"/>
  <c r="U21"/>
  <c r="Q21"/>
  <c r="L21"/>
  <c r="H21"/>
  <c r="E21"/>
  <c r="Y20"/>
  <c r="AA20" s="1"/>
  <c r="U20"/>
  <c r="Q20"/>
  <c r="L20"/>
  <c r="H20"/>
  <c r="E20"/>
  <c r="Y19"/>
  <c r="AA19" s="1"/>
  <c r="U19"/>
  <c r="Q19"/>
  <c r="L19"/>
  <c r="H19"/>
  <c r="E19"/>
  <c r="Y18"/>
  <c r="AC18" s="1"/>
  <c r="U18"/>
  <c r="Q18"/>
  <c r="L18"/>
  <c r="H18"/>
  <c r="E18"/>
  <c r="Y17"/>
  <c r="AH17" s="1"/>
  <c r="U17"/>
  <c r="Q17"/>
  <c r="L17"/>
  <c r="H17"/>
  <c r="E17"/>
  <c r="Y16"/>
  <c r="AC16" s="1"/>
  <c r="U16"/>
  <c r="Q16"/>
  <c r="L16"/>
  <c r="H16"/>
  <c r="E16"/>
  <c r="Y15"/>
  <c r="AH15" s="1"/>
  <c r="U15"/>
  <c r="Q15"/>
  <c r="L15"/>
  <c r="H15"/>
  <c r="E15"/>
  <c r="Y14"/>
  <c r="AC14" s="1"/>
  <c r="U14"/>
  <c r="Q14"/>
  <c r="L14"/>
  <c r="H14"/>
  <c r="E14"/>
  <c r="Y13"/>
  <c r="AH13" s="1"/>
  <c r="U13"/>
  <c r="Q13"/>
  <c r="L13"/>
  <c r="H13"/>
  <c r="E13"/>
  <c r="Y12"/>
  <c r="AC12" s="1"/>
  <c r="U12"/>
  <c r="Q12"/>
  <c r="L12"/>
  <c r="H12"/>
  <c r="E12"/>
  <c r="Y11"/>
  <c r="AH11" s="1"/>
  <c r="U11"/>
  <c r="Q11"/>
  <c r="L11"/>
  <c r="H11"/>
  <c r="E11"/>
  <c r="Y10"/>
  <c r="AC10" s="1"/>
  <c r="U10"/>
  <c r="Q10"/>
  <c r="L10"/>
  <c r="Y9"/>
  <c r="AA9" s="1"/>
  <c r="U9"/>
  <c r="Q9"/>
  <c r="L9"/>
  <c r="H9"/>
  <c r="E9"/>
  <c r="Y8"/>
  <c r="AA8" s="1"/>
  <c r="U8"/>
  <c r="Q8"/>
  <c r="L8"/>
  <c r="H8"/>
  <c r="E8"/>
  <c r="D22" i="371"/>
  <c r="D23"/>
  <c r="D24"/>
  <c r="D25"/>
  <c r="D26"/>
  <c r="D27"/>
  <c r="D12"/>
  <c r="D13"/>
  <c r="D14"/>
  <c r="D15"/>
  <c r="D16"/>
  <c r="D17"/>
  <c r="D18"/>
  <c r="D19"/>
  <c r="D20"/>
  <c r="D21"/>
  <c r="D9"/>
  <c r="D11"/>
  <c r="D8"/>
  <c r="G17" i="372"/>
  <c r="W22" i="371"/>
  <c r="H17" i="372"/>
  <c r="H11"/>
  <c r="G11"/>
  <c r="G8"/>
  <c r="H7"/>
  <c r="G7"/>
  <c r="H6"/>
  <c r="G4"/>
  <c r="H3"/>
  <c r="G3"/>
  <c r="H18"/>
  <c r="H10"/>
  <c r="G10"/>
  <c r="G6"/>
  <c r="H4"/>
  <c r="Y28" i="371"/>
  <c r="AB28" s="1"/>
  <c r="U28"/>
  <c r="Q28"/>
  <c r="L28"/>
  <c r="E28"/>
  <c r="Y27"/>
  <c r="AC27" s="1"/>
  <c r="U27"/>
  <c r="Q27"/>
  <c r="L27"/>
  <c r="H27"/>
  <c r="E27"/>
  <c r="Y26"/>
  <c r="AH26" s="1"/>
  <c r="U26"/>
  <c r="Q26"/>
  <c r="L26"/>
  <c r="H26"/>
  <c r="E26"/>
  <c r="Y25"/>
  <c r="AC25" s="1"/>
  <c r="U25"/>
  <c r="Q25"/>
  <c r="L25"/>
  <c r="H25"/>
  <c r="E25"/>
  <c r="Y24"/>
  <c r="AH24" s="1"/>
  <c r="U24"/>
  <c r="Q24"/>
  <c r="L24"/>
  <c r="H24"/>
  <c r="E24"/>
  <c r="Y23"/>
  <c r="AC23" s="1"/>
  <c r="U23"/>
  <c r="Q23"/>
  <c r="L23"/>
  <c r="H23"/>
  <c r="E23"/>
  <c r="Y22"/>
  <c r="AH22" s="1"/>
  <c r="U22"/>
  <c r="Q22"/>
  <c r="L22"/>
  <c r="H22"/>
  <c r="E22"/>
  <c r="Y21"/>
  <c r="AC21" s="1"/>
  <c r="U21"/>
  <c r="Q21"/>
  <c r="L21"/>
  <c r="H21"/>
  <c r="E21"/>
  <c r="Y20"/>
  <c r="AH20" s="1"/>
  <c r="U20"/>
  <c r="Q20"/>
  <c r="L20"/>
  <c r="H20"/>
  <c r="E20"/>
  <c r="Y19"/>
  <c r="AC19" s="1"/>
  <c r="U19"/>
  <c r="Q19"/>
  <c r="L19"/>
  <c r="H19"/>
  <c r="E19"/>
  <c r="Y18"/>
  <c r="AH18" s="1"/>
  <c r="U18"/>
  <c r="Q18"/>
  <c r="L18"/>
  <c r="H18"/>
  <c r="E18"/>
  <c r="Y17"/>
  <c r="AC17" s="1"/>
  <c r="U17"/>
  <c r="Q17"/>
  <c r="L17"/>
  <c r="H17"/>
  <c r="E17"/>
  <c r="Y16"/>
  <c r="AH16" s="1"/>
  <c r="U16"/>
  <c r="Q16"/>
  <c r="L16"/>
  <c r="H16"/>
  <c r="E16"/>
  <c r="Y15"/>
  <c r="AC15" s="1"/>
  <c r="U15"/>
  <c r="Q15"/>
  <c r="L15"/>
  <c r="H15"/>
  <c r="E15"/>
  <c r="Y14"/>
  <c r="AH14" s="1"/>
  <c r="U14"/>
  <c r="Q14"/>
  <c r="L14"/>
  <c r="H14"/>
  <c r="E14"/>
  <c r="Y13"/>
  <c r="AC13" s="1"/>
  <c r="U13"/>
  <c r="Q13"/>
  <c r="L13"/>
  <c r="H13"/>
  <c r="E13"/>
  <c r="Y12"/>
  <c r="AH12" s="1"/>
  <c r="U12"/>
  <c r="Q12"/>
  <c r="L12"/>
  <c r="H12"/>
  <c r="E12"/>
  <c r="Y11"/>
  <c r="AC11" s="1"/>
  <c r="U11"/>
  <c r="Q11"/>
  <c r="L11"/>
  <c r="H11"/>
  <c r="E11"/>
  <c r="AA10"/>
  <c r="Y10"/>
  <c r="AH10" s="1"/>
  <c r="U10"/>
  <c r="Q10"/>
  <c r="L10"/>
  <c r="Y9"/>
  <c r="AH9" s="1"/>
  <c r="U9"/>
  <c r="Q9"/>
  <c r="L9"/>
  <c r="H9"/>
  <c r="E9"/>
  <c r="Y8"/>
  <c r="AH8" s="1"/>
  <c r="U8"/>
  <c r="Q8"/>
  <c r="L8"/>
  <c r="H8"/>
  <c r="E8"/>
  <c r="AD28" i="369"/>
  <c r="AD17"/>
  <c r="AD18"/>
  <c r="AD19"/>
  <c r="AD20"/>
  <c r="AD21"/>
  <c r="AD22"/>
  <c r="AD23"/>
  <c r="AD24"/>
  <c r="AD25"/>
  <c r="AD26"/>
  <c r="AD27"/>
  <c r="AD13"/>
  <c r="AD14"/>
  <c r="AD15"/>
  <c r="AD16"/>
  <c r="AD11"/>
  <c r="AD12"/>
  <c r="AD9"/>
  <c r="AD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8"/>
  <c r="D9"/>
  <c r="D11"/>
  <c r="D12"/>
  <c r="D13"/>
  <c r="D14"/>
  <c r="D15"/>
  <c r="D16"/>
  <c r="D17"/>
  <c r="D18"/>
  <c r="D19"/>
  <c r="D20"/>
  <c r="D21"/>
  <c r="D22"/>
  <c r="D23"/>
  <c r="D24"/>
  <c r="D25"/>
  <c r="D26"/>
  <c r="D27"/>
  <c r="D8"/>
  <c r="H19" i="370"/>
  <c r="H17"/>
  <c r="G17"/>
  <c r="H12"/>
  <c r="H11"/>
  <c r="G11"/>
  <c r="H8"/>
  <c r="H7"/>
  <c r="G7"/>
  <c r="G4"/>
  <c r="H3"/>
  <c r="G3"/>
  <c r="H18"/>
  <c r="G18"/>
  <c r="G12"/>
  <c r="H6"/>
  <c r="G6"/>
  <c r="E19"/>
  <c r="C7"/>
  <c r="Y28" i="369"/>
  <c r="AB28" s="1"/>
  <c r="U28"/>
  <c r="Q28"/>
  <c r="L28"/>
  <c r="E28"/>
  <c r="Y27"/>
  <c r="AH27" s="1"/>
  <c r="U27"/>
  <c r="Q27"/>
  <c r="L27"/>
  <c r="H27"/>
  <c r="E27"/>
  <c r="Y26"/>
  <c r="AH26" s="1"/>
  <c r="U26"/>
  <c r="Q26"/>
  <c r="L26"/>
  <c r="H26"/>
  <c r="E26"/>
  <c r="Y25"/>
  <c r="U25"/>
  <c r="Q25"/>
  <c r="L25"/>
  <c r="H25"/>
  <c r="E25"/>
  <c r="Y24"/>
  <c r="U24"/>
  <c r="Q24"/>
  <c r="L24"/>
  <c r="H24"/>
  <c r="E24"/>
  <c r="Y23"/>
  <c r="U23"/>
  <c r="Q23"/>
  <c r="L23"/>
  <c r="H23"/>
  <c r="E23"/>
  <c r="Y22"/>
  <c r="U22"/>
  <c r="Q22"/>
  <c r="L22"/>
  <c r="H22"/>
  <c r="E22"/>
  <c r="Y21"/>
  <c r="U21"/>
  <c r="Q21"/>
  <c r="L21"/>
  <c r="H21"/>
  <c r="E21"/>
  <c r="AB20"/>
  <c r="Y20"/>
  <c r="U20"/>
  <c r="Q20"/>
  <c r="L20"/>
  <c r="H20"/>
  <c r="E20"/>
  <c r="Y19"/>
  <c r="U19"/>
  <c r="Q19"/>
  <c r="L19"/>
  <c r="H19"/>
  <c r="E19"/>
  <c r="Y18"/>
  <c r="AB18" s="1"/>
  <c r="U18"/>
  <c r="Q18"/>
  <c r="L18"/>
  <c r="H18"/>
  <c r="E18"/>
  <c r="Y17"/>
  <c r="U17"/>
  <c r="Q17"/>
  <c r="L17"/>
  <c r="H17"/>
  <c r="E17"/>
  <c r="Y16"/>
  <c r="U16"/>
  <c r="Q16"/>
  <c r="L16"/>
  <c r="H16"/>
  <c r="E16"/>
  <c r="Y15"/>
  <c r="U15"/>
  <c r="Q15"/>
  <c r="L15"/>
  <c r="H15"/>
  <c r="E15"/>
  <c r="Y14"/>
  <c r="U14"/>
  <c r="Q14"/>
  <c r="L14"/>
  <c r="H14"/>
  <c r="E14"/>
  <c r="Y13"/>
  <c r="U13"/>
  <c r="Q13"/>
  <c r="L13"/>
  <c r="H13"/>
  <c r="E13"/>
  <c r="Y12"/>
  <c r="U12"/>
  <c r="Q12"/>
  <c r="L12"/>
  <c r="H12"/>
  <c r="E12"/>
  <c r="Y11"/>
  <c r="U11"/>
  <c r="Q11"/>
  <c r="L11"/>
  <c r="H11"/>
  <c r="E11"/>
  <c r="Y10"/>
  <c r="AH10" s="1"/>
  <c r="U10"/>
  <c r="Q10"/>
  <c r="L10"/>
  <c r="Y9"/>
  <c r="AH9" s="1"/>
  <c r="U9"/>
  <c r="Q9"/>
  <c r="L9"/>
  <c r="H9"/>
  <c r="E9"/>
  <c r="Y8"/>
  <c r="AH8" s="1"/>
  <c r="U8"/>
  <c r="Q8"/>
  <c r="L8"/>
  <c r="H8"/>
  <c r="E8"/>
  <c r="O26" i="367"/>
  <c r="AJ19" i="377" l="1"/>
  <c r="AJ23"/>
  <c r="AJ28"/>
  <c r="AJ8"/>
  <c r="AF8"/>
  <c r="AA8"/>
  <c r="AI8"/>
  <c r="AC9"/>
  <c r="AB9"/>
  <c r="AJ9" s="1"/>
  <c r="AF12"/>
  <c r="AB13"/>
  <c r="AB14"/>
  <c r="AJ14" s="1"/>
  <c r="AI16"/>
  <c r="AI19"/>
  <c r="AC21"/>
  <c r="AB21"/>
  <c r="AJ21" s="1"/>
  <c r="AB25"/>
  <c r="AJ25" s="1"/>
  <c r="AD8"/>
  <c r="AE8" s="1"/>
  <c r="AI9"/>
  <c r="AI13"/>
  <c r="AI14"/>
  <c r="AB16"/>
  <c r="AJ16" s="1"/>
  <c r="AI21"/>
  <c r="AI25"/>
  <c r="AF11"/>
  <c r="AF14"/>
  <c r="AF15"/>
  <c r="AF16"/>
  <c r="AF23"/>
  <c r="AF25"/>
  <c r="AF26"/>
  <c r="AF27"/>
  <c r="AF17"/>
  <c r="AF19"/>
  <c r="AF20"/>
  <c r="AF28"/>
  <c r="AF18"/>
  <c r="AF24"/>
  <c r="AF10"/>
  <c r="AD10"/>
  <c r="AC11"/>
  <c r="AB11"/>
  <c r="AJ11" s="1"/>
  <c r="AI11"/>
  <c r="AC12"/>
  <c r="AI12"/>
  <c r="AF13"/>
  <c r="AJ13"/>
  <c r="AC15"/>
  <c r="AB15"/>
  <c r="AJ15" s="1"/>
  <c r="AI15"/>
  <c r="AC17"/>
  <c r="AB17"/>
  <c r="AJ17" s="1"/>
  <c r="AI17"/>
  <c r="AB18"/>
  <c r="AJ18" s="1"/>
  <c r="AI18"/>
  <c r="AD20"/>
  <c r="AE20" s="1"/>
  <c r="AF21"/>
  <c r="AF22"/>
  <c r="AD23"/>
  <c r="AE23" s="1"/>
  <c r="AI23"/>
  <c r="AC24"/>
  <c r="AB24"/>
  <c r="AJ24" s="1"/>
  <c r="AI24"/>
  <c r="AC26"/>
  <c r="AB26"/>
  <c r="AJ26" s="1"/>
  <c r="AI26"/>
  <c r="AB27"/>
  <c r="AJ27" s="1"/>
  <c r="AD28"/>
  <c r="AE28" s="1"/>
  <c r="AI28"/>
  <c r="AF9"/>
  <c r="AB12"/>
  <c r="AJ12" s="1"/>
  <c r="AC20"/>
  <c r="AB20"/>
  <c r="AJ20" s="1"/>
  <c r="AD27"/>
  <c r="AE27" s="1"/>
  <c r="AB22"/>
  <c r="AJ22" s="1"/>
  <c r="AD22"/>
  <c r="AE22" s="1"/>
  <c r="AC22"/>
  <c r="AH9" i="375"/>
  <c r="AA9"/>
  <c r="AI9" s="1"/>
  <c r="AE26"/>
  <c r="AC9"/>
  <c r="AD9" s="1"/>
  <c r="AA8"/>
  <c r="AI8" s="1"/>
  <c r="AC8"/>
  <c r="AD8" s="1"/>
  <c r="AH10"/>
  <c r="AB11"/>
  <c r="AH11"/>
  <c r="AB12"/>
  <c r="AH12"/>
  <c r="AB13"/>
  <c r="AH13"/>
  <c r="AB14"/>
  <c r="AH14"/>
  <c r="AB15"/>
  <c r="AH15"/>
  <c r="AB16"/>
  <c r="AH16"/>
  <c r="AB17"/>
  <c r="AH17"/>
  <c r="AB18"/>
  <c r="AH18"/>
  <c r="AB19"/>
  <c r="AH19"/>
  <c r="AB20"/>
  <c r="AH20"/>
  <c r="AB21"/>
  <c r="AH21"/>
  <c r="AB22"/>
  <c r="AH22"/>
  <c r="AB23"/>
  <c r="AH23"/>
  <c r="AB24"/>
  <c r="AH24"/>
  <c r="AB25"/>
  <c r="AH25"/>
  <c r="AB26"/>
  <c r="AH26"/>
  <c r="AB27"/>
  <c r="AH27"/>
  <c r="AA28"/>
  <c r="AH28"/>
  <c r="Z8"/>
  <c r="AB8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E8"/>
  <c r="AE10"/>
  <c r="AE11"/>
  <c r="AE12"/>
  <c r="AE13"/>
  <c r="AE14"/>
  <c r="AE15"/>
  <c r="AE16"/>
  <c r="AE17"/>
  <c r="AE18"/>
  <c r="AE19"/>
  <c r="AE20"/>
  <c r="AE21"/>
  <c r="AE22"/>
  <c r="AE23"/>
  <c r="AE24"/>
  <c r="AE25"/>
  <c r="AE28"/>
  <c r="AE9"/>
  <c r="AE27"/>
  <c r="AI12"/>
  <c r="AI14"/>
  <c r="AI16"/>
  <c r="AI18"/>
  <c r="AI20"/>
  <c r="AI22"/>
  <c r="AI24"/>
  <c r="AI26"/>
  <c r="AI11"/>
  <c r="AI13"/>
  <c r="AI15"/>
  <c r="AI17"/>
  <c r="AI19"/>
  <c r="AI21"/>
  <c r="AI23"/>
  <c r="AI25"/>
  <c r="AI27"/>
  <c r="AI28"/>
  <c r="AC8" i="373"/>
  <c r="AD8" s="1"/>
  <c r="AC21"/>
  <c r="AC19"/>
  <c r="AC17"/>
  <c r="AC15"/>
  <c r="AC13"/>
  <c r="AC11"/>
  <c r="AC9"/>
  <c r="AC28"/>
  <c r="AC26"/>
  <c r="AC24"/>
  <c r="AC20"/>
  <c r="AH9"/>
  <c r="AB12"/>
  <c r="AB14"/>
  <c r="AB18"/>
  <c r="AB16"/>
  <c r="AB22"/>
  <c r="AB23"/>
  <c r="AB25"/>
  <c r="AB27"/>
  <c r="AI8"/>
  <c r="AI9"/>
  <c r="AI28"/>
  <c r="AI19"/>
  <c r="AI20"/>
  <c r="AI21"/>
  <c r="AE18"/>
  <c r="AE9"/>
  <c r="AE11"/>
  <c r="AB9"/>
  <c r="AB11"/>
  <c r="AB13"/>
  <c r="AB15"/>
  <c r="AE13"/>
  <c r="AB8"/>
  <c r="AH8"/>
  <c r="AH10"/>
  <c r="AA12"/>
  <c r="AH12"/>
  <c r="AA14"/>
  <c r="AH14"/>
  <c r="AA16"/>
  <c r="AI16" s="1"/>
  <c r="AH16"/>
  <c r="AB17"/>
  <c r="AA18"/>
  <c r="AI18" s="1"/>
  <c r="AH18"/>
  <c r="AB19"/>
  <c r="AH19"/>
  <c r="AB20"/>
  <c r="AH20"/>
  <c r="AB21"/>
  <c r="AH21"/>
  <c r="AA22"/>
  <c r="AI22" s="1"/>
  <c r="AH22"/>
  <c r="AA23"/>
  <c r="AH23"/>
  <c r="AB24"/>
  <c r="AA25"/>
  <c r="AI25" s="1"/>
  <c r="AH25"/>
  <c r="AB26"/>
  <c r="AA27"/>
  <c r="AI27" s="1"/>
  <c r="AH27"/>
  <c r="AH28"/>
  <c r="Z8"/>
  <c r="AA11"/>
  <c r="AI11" s="1"/>
  <c r="AI12"/>
  <c r="AA13"/>
  <c r="AI13" s="1"/>
  <c r="AI14"/>
  <c r="AA15"/>
  <c r="AI15" s="1"/>
  <c r="AA17"/>
  <c r="AI17" s="1"/>
  <c r="AI23"/>
  <c r="AA24"/>
  <c r="AI24" s="1"/>
  <c r="AA26"/>
  <c r="AI26" s="1"/>
  <c r="AE14"/>
  <c r="AE16"/>
  <c r="AE15"/>
  <c r="AE17"/>
  <c r="AE8"/>
  <c r="AE10"/>
  <c r="AE12"/>
  <c r="AE19"/>
  <c r="AE20"/>
  <c r="AE21"/>
  <c r="AE22"/>
  <c r="AE24"/>
  <c r="AE26"/>
  <c r="AE28"/>
  <c r="AE23"/>
  <c r="AE25"/>
  <c r="AE27"/>
  <c r="AA20" i="371"/>
  <c r="AD20" s="1"/>
  <c r="Z8"/>
  <c r="AA12"/>
  <c r="AD12" s="1"/>
  <c r="AA14"/>
  <c r="AD14" s="1"/>
  <c r="AA16"/>
  <c r="AD16" s="1"/>
  <c r="AA18"/>
  <c r="AD18" s="1"/>
  <c r="AC12"/>
  <c r="AC14"/>
  <c r="AC16"/>
  <c r="AI28"/>
  <c r="AB8"/>
  <c r="AI8" s="1"/>
  <c r="AB9"/>
  <c r="AI9" s="1"/>
  <c r="AB11"/>
  <c r="AH11"/>
  <c r="AB13"/>
  <c r="AH13"/>
  <c r="AB15"/>
  <c r="AH15"/>
  <c r="AB17"/>
  <c r="AH17"/>
  <c r="AC18"/>
  <c r="AB19"/>
  <c r="AH19"/>
  <c r="AC20"/>
  <c r="AB21"/>
  <c r="AH21"/>
  <c r="AA22"/>
  <c r="AD22" s="1"/>
  <c r="AC22"/>
  <c r="AB23"/>
  <c r="AH23"/>
  <c r="AA24"/>
  <c r="AD24" s="1"/>
  <c r="AC24"/>
  <c r="AB25"/>
  <c r="AI25" s="1"/>
  <c r="AH25"/>
  <c r="AA26"/>
  <c r="AD26" s="1"/>
  <c r="AC26"/>
  <c r="AB27"/>
  <c r="AI27" s="1"/>
  <c r="AH27"/>
  <c r="AA28"/>
  <c r="AD28" s="1"/>
  <c r="AH28"/>
  <c r="AA8"/>
  <c r="AD8" s="1"/>
  <c r="AC8"/>
  <c r="AE9"/>
  <c r="AA9"/>
  <c r="AD9" s="1"/>
  <c r="AC9"/>
  <c r="AI11"/>
  <c r="AA11"/>
  <c r="AD11" s="1"/>
  <c r="AB12"/>
  <c r="AI12" s="1"/>
  <c r="AI13"/>
  <c r="AA13"/>
  <c r="AD13" s="1"/>
  <c r="AB14"/>
  <c r="AI14" s="1"/>
  <c r="AI15"/>
  <c r="AA15"/>
  <c r="AD15" s="1"/>
  <c r="AB16"/>
  <c r="AI16" s="1"/>
  <c r="AI17"/>
  <c r="AA17"/>
  <c r="AD17" s="1"/>
  <c r="AB18"/>
  <c r="AI18" s="1"/>
  <c r="AI19"/>
  <c r="AA19"/>
  <c r="AD19" s="1"/>
  <c r="AB20"/>
  <c r="AI20" s="1"/>
  <c r="AI21"/>
  <c r="AA21"/>
  <c r="AD21" s="1"/>
  <c r="AB22"/>
  <c r="AI22" s="1"/>
  <c r="AI23"/>
  <c r="AA23"/>
  <c r="AD23" s="1"/>
  <c r="AB24"/>
  <c r="AI24" s="1"/>
  <c r="AA25"/>
  <c r="AD25" s="1"/>
  <c r="AB26"/>
  <c r="AI26" s="1"/>
  <c r="AA27"/>
  <c r="AD27" s="1"/>
  <c r="AE8"/>
  <c r="AE10"/>
  <c r="AE12"/>
  <c r="AE14"/>
  <c r="AE16"/>
  <c r="AE18"/>
  <c r="AE20"/>
  <c r="AE22"/>
  <c r="AE24"/>
  <c r="AE26"/>
  <c r="AE28"/>
  <c r="AE11"/>
  <c r="AE13"/>
  <c r="AE15"/>
  <c r="AE17"/>
  <c r="AE19"/>
  <c r="AE21"/>
  <c r="AE23"/>
  <c r="AE25"/>
  <c r="AE27"/>
  <c r="AC11" i="369"/>
  <c r="AC12"/>
  <c r="AC13"/>
  <c r="AC14"/>
  <c r="AC18"/>
  <c r="AC21"/>
  <c r="AC19"/>
  <c r="AC20"/>
  <c r="AC15"/>
  <c r="AC16"/>
  <c r="AC17"/>
  <c r="AC22"/>
  <c r="AC23"/>
  <c r="AC24"/>
  <c r="AC25"/>
  <c r="AI20"/>
  <c r="AI18"/>
  <c r="AI28"/>
  <c r="AB24"/>
  <c r="AI24" s="1"/>
  <c r="AB22"/>
  <c r="AI22" s="1"/>
  <c r="Z8"/>
  <c r="AE20"/>
  <c r="AE24"/>
  <c r="AE22"/>
  <c r="AH11"/>
  <c r="AB12"/>
  <c r="AI12" s="1"/>
  <c r="AH13"/>
  <c r="AB14"/>
  <c r="AI14" s="1"/>
  <c r="AH15"/>
  <c r="AB16"/>
  <c r="AI16" s="1"/>
  <c r="AH17"/>
  <c r="AH19"/>
  <c r="AH21"/>
  <c r="AH23"/>
  <c r="AH25"/>
  <c r="AC8"/>
  <c r="AB11"/>
  <c r="AI11" s="1"/>
  <c r="AH12"/>
  <c r="AB13"/>
  <c r="AI13" s="1"/>
  <c r="AH14"/>
  <c r="AB15"/>
  <c r="AI15" s="1"/>
  <c r="AH16"/>
  <c r="AB17"/>
  <c r="AI17" s="1"/>
  <c r="AH18"/>
  <c r="AE19"/>
  <c r="AB19"/>
  <c r="AI19" s="1"/>
  <c r="AH20"/>
  <c r="AE21"/>
  <c r="AB21"/>
  <c r="AI21" s="1"/>
  <c r="AH22"/>
  <c r="AE23"/>
  <c r="AB23"/>
  <c r="AI23" s="1"/>
  <c r="AH24"/>
  <c r="AE25"/>
  <c r="AB25"/>
  <c r="AI25" s="1"/>
  <c r="AC9"/>
  <c r="AC26"/>
  <c r="AC27"/>
  <c r="AH28"/>
  <c r="AB8"/>
  <c r="AI8" s="1"/>
  <c r="AB9"/>
  <c r="AI9" s="1"/>
  <c r="AB26"/>
  <c r="AI26" s="1"/>
  <c r="AB27"/>
  <c r="AI27" s="1"/>
  <c r="AE26"/>
  <c r="AE8"/>
  <c r="AE10"/>
  <c r="AE11"/>
  <c r="AE12"/>
  <c r="AE13"/>
  <c r="AE14"/>
  <c r="AE15"/>
  <c r="AE16"/>
  <c r="AE17"/>
  <c r="AE18"/>
  <c r="AE9"/>
  <c r="AE27"/>
  <c r="AE28"/>
  <c r="D9" i="367"/>
  <c r="D11"/>
  <c r="D12"/>
  <c r="D13"/>
  <c r="D14"/>
  <c r="D15"/>
  <c r="D16"/>
  <c r="D17"/>
  <c r="D18"/>
  <c r="D19"/>
  <c r="D20"/>
  <c r="D21"/>
  <c r="D22"/>
  <c r="D23"/>
  <c r="D24"/>
  <c r="D25"/>
  <c r="D26"/>
  <c r="D27"/>
  <c r="D8"/>
  <c r="E8" s="1"/>
  <c r="G19" i="368"/>
  <c r="G18"/>
  <c r="H17"/>
  <c r="G17"/>
  <c r="G14"/>
  <c r="H7"/>
  <c r="G7"/>
  <c r="H6"/>
  <c r="H4"/>
  <c r="H3"/>
  <c r="G3"/>
  <c r="H15"/>
  <c r="G15"/>
  <c r="G6"/>
  <c r="F17"/>
  <c r="E17"/>
  <c r="F14"/>
  <c r="F7"/>
  <c r="E7"/>
  <c r="F3"/>
  <c r="Y28" i="367"/>
  <c r="AA28" s="1"/>
  <c r="U28"/>
  <c r="Q28"/>
  <c r="L28"/>
  <c r="E28"/>
  <c r="Y27"/>
  <c r="AF27" s="1"/>
  <c r="U27"/>
  <c r="Q27"/>
  <c r="L27"/>
  <c r="H27"/>
  <c r="E27"/>
  <c r="Y26"/>
  <c r="AB26" s="1"/>
  <c r="U26"/>
  <c r="Q26"/>
  <c r="L26"/>
  <c r="H26"/>
  <c r="E26"/>
  <c r="Y25"/>
  <c r="AB25" s="1"/>
  <c r="U25"/>
  <c r="Q25"/>
  <c r="L25"/>
  <c r="H25"/>
  <c r="E25"/>
  <c r="Y24"/>
  <c r="AB24" s="1"/>
  <c r="U24"/>
  <c r="Q24"/>
  <c r="L24"/>
  <c r="H24"/>
  <c r="E24"/>
  <c r="Y23"/>
  <c r="AB23" s="1"/>
  <c r="U23"/>
  <c r="Q23"/>
  <c r="L23"/>
  <c r="H23"/>
  <c r="E23"/>
  <c r="Y22"/>
  <c r="AB22" s="1"/>
  <c r="U22"/>
  <c r="Q22"/>
  <c r="L22"/>
  <c r="H22"/>
  <c r="E22"/>
  <c r="Y21"/>
  <c r="AB21" s="1"/>
  <c r="U21"/>
  <c r="Q21"/>
  <c r="L21"/>
  <c r="H21"/>
  <c r="E21"/>
  <c r="AA20"/>
  <c r="Y20"/>
  <c r="AB20" s="1"/>
  <c r="U20"/>
  <c r="Q20"/>
  <c r="L20"/>
  <c r="H20"/>
  <c r="E20"/>
  <c r="Y19"/>
  <c r="AB19" s="1"/>
  <c r="U19"/>
  <c r="Q19"/>
  <c r="L19"/>
  <c r="H19"/>
  <c r="E19"/>
  <c r="Y18"/>
  <c r="AB18" s="1"/>
  <c r="U18"/>
  <c r="Q18"/>
  <c r="L18"/>
  <c r="H18"/>
  <c r="E18"/>
  <c r="Y17"/>
  <c r="AB17" s="1"/>
  <c r="U17"/>
  <c r="Q17"/>
  <c r="L17"/>
  <c r="H17"/>
  <c r="E17"/>
  <c r="Y16"/>
  <c r="AB16" s="1"/>
  <c r="U16"/>
  <c r="Q16"/>
  <c r="L16"/>
  <c r="H16"/>
  <c r="E16"/>
  <c r="Y15"/>
  <c r="AB15" s="1"/>
  <c r="U15"/>
  <c r="Q15"/>
  <c r="L15"/>
  <c r="H15"/>
  <c r="E15"/>
  <c r="Y14"/>
  <c r="AB14" s="1"/>
  <c r="U14"/>
  <c r="Q14"/>
  <c r="L14"/>
  <c r="H14"/>
  <c r="E14"/>
  <c r="Y13"/>
  <c r="AB13" s="1"/>
  <c r="U13"/>
  <c r="Q13"/>
  <c r="L13"/>
  <c r="H13"/>
  <c r="E13"/>
  <c r="Y12"/>
  <c r="AB12" s="1"/>
  <c r="U12"/>
  <c r="Q12"/>
  <c r="L12"/>
  <c r="H12"/>
  <c r="E12"/>
  <c r="Y11"/>
  <c r="AB11" s="1"/>
  <c r="U11"/>
  <c r="Q11"/>
  <c r="L11"/>
  <c r="H11"/>
  <c r="E11"/>
  <c r="Y10"/>
  <c r="U10"/>
  <c r="Q10"/>
  <c r="L10"/>
  <c r="Y9"/>
  <c r="AF9" s="1"/>
  <c r="U9"/>
  <c r="Q9"/>
  <c r="L9"/>
  <c r="H9"/>
  <c r="E9"/>
  <c r="Y8"/>
  <c r="U8"/>
  <c r="Q8"/>
  <c r="L8"/>
  <c r="H8"/>
  <c r="X28" i="366"/>
  <c r="Z28" s="1"/>
  <c r="S28"/>
  <c r="R28"/>
  <c r="T28" s="1"/>
  <c r="O28"/>
  <c r="N28"/>
  <c r="P28" s="1"/>
  <c r="J28"/>
  <c r="I28"/>
  <c r="K28" s="1"/>
  <c r="AB28" s="1"/>
  <c r="E28"/>
  <c r="X27"/>
  <c r="Z27" s="1"/>
  <c r="S27"/>
  <c r="T27" s="1"/>
  <c r="O27"/>
  <c r="N27"/>
  <c r="P27" s="1"/>
  <c r="J27"/>
  <c r="I27"/>
  <c r="K27" s="1"/>
  <c r="AB27" s="1"/>
  <c r="G27"/>
  <c r="E27"/>
  <c r="Z26"/>
  <c r="X26"/>
  <c r="AA26" s="1"/>
  <c r="S26"/>
  <c r="R26"/>
  <c r="T26" s="1"/>
  <c r="O26"/>
  <c r="N26"/>
  <c r="P26" s="1"/>
  <c r="J26"/>
  <c r="I26"/>
  <c r="K26" s="1"/>
  <c r="AB26" s="1"/>
  <c r="G26"/>
  <c r="E26"/>
  <c r="X25"/>
  <c r="AA25" s="1"/>
  <c r="S25"/>
  <c r="R25"/>
  <c r="T25" s="1"/>
  <c r="O25"/>
  <c r="N25"/>
  <c r="P25" s="1"/>
  <c r="J25"/>
  <c r="I25"/>
  <c r="K25" s="1"/>
  <c r="AB25" s="1"/>
  <c r="G25"/>
  <c r="E25"/>
  <c r="Z24"/>
  <c r="X24"/>
  <c r="AA24" s="1"/>
  <c r="S24"/>
  <c r="R24"/>
  <c r="T24" s="1"/>
  <c r="O24"/>
  <c r="N24"/>
  <c r="P24" s="1"/>
  <c r="J24"/>
  <c r="I24"/>
  <c r="K24" s="1"/>
  <c r="AB24" s="1"/>
  <c r="G24"/>
  <c r="E24"/>
  <c r="X23"/>
  <c r="AA23" s="1"/>
  <c r="S23"/>
  <c r="R23"/>
  <c r="T23" s="1"/>
  <c r="O23"/>
  <c r="N23"/>
  <c r="P23" s="1"/>
  <c r="J23"/>
  <c r="I23"/>
  <c r="K23" s="1"/>
  <c r="AB23" s="1"/>
  <c r="G23"/>
  <c r="E23"/>
  <c r="Z22"/>
  <c r="X22"/>
  <c r="AA22" s="1"/>
  <c r="S22"/>
  <c r="R22"/>
  <c r="T22" s="1"/>
  <c r="O22"/>
  <c r="N22"/>
  <c r="P22" s="1"/>
  <c r="J22"/>
  <c r="I22"/>
  <c r="K22" s="1"/>
  <c r="AB22" s="1"/>
  <c r="G22"/>
  <c r="E22"/>
  <c r="X21"/>
  <c r="AA21" s="1"/>
  <c r="S21"/>
  <c r="R21"/>
  <c r="T21" s="1"/>
  <c r="O21"/>
  <c r="N21"/>
  <c r="P21" s="1"/>
  <c r="J21"/>
  <c r="I21"/>
  <c r="K21" s="1"/>
  <c r="AB21" s="1"/>
  <c r="G21"/>
  <c r="E21"/>
  <c r="Z20"/>
  <c r="X20"/>
  <c r="AA20" s="1"/>
  <c r="S20"/>
  <c r="R20"/>
  <c r="T20" s="1"/>
  <c r="O20"/>
  <c r="N20"/>
  <c r="P20" s="1"/>
  <c r="J20"/>
  <c r="I20"/>
  <c r="K20" s="1"/>
  <c r="AB20" s="1"/>
  <c r="G20"/>
  <c r="E20"/>
  <c r="X19"/>
  <c r="AA19" s="1"/>
  <c r="S19"/>
  <c r="R19"/>
  <c r="T19" s="1"/>
  <c r="O19"/>
  <c r="N19"/>
  <c r="P19" s="1"/>
  <c r="J19"/>
  <c r="I19"/>
  <c r="K19" s="1"/>
  <c r="AB19" s="1"/>
  <c r="G19"/>
  <c r="E19"/>
  <c r="Z18"/>
  <c r="X18"/>
  <c r="AA18" s="1"/>
  <c r="S18"/>
  <c r="R18"/>
  <c r="T18" s="1"/>
  <c r="O18"/>
  <c r="N18"/>
  <c r="P18" s="1"/>
  <c r="J18"/>
  <c r="I18"/>
  <c r="K18" s="1"/>
  <c r="AB18" s="1"/>
  <c r="G18"/>
  <c r="E18"/>
  <c r="X17"/>
  <c r="AA17" s="1"/>
  <c r="S17"/>
  <c r="R17"/>
  <c r="T17" s="1"/>
  <c r="O17"/>
  <c r="N17"/>
  <c r="P17" s="1"/>
  <c r="J17"/>
  <c r="I17"/>
  <c r="K17" s="1"/>
  <c r="AB17" s="1"/>
  <c r="G17"/>
  <c r="E17"/>
  <c r="Z16"/>
  <c r="X16"/>
  <c r="AA16" s="1"/>
  <c r="S16"/>
  <c r="R16"/>
  <c r="T16" s="1"/>
  <c r="O16"/>
  <c r="N16"/>
  <c r="P16" s="1"/>
  <c r="J16"/>
  <c r="I16"/>
  <c r="K16" s="1"/>
  <c r="AB16" s="1"/>
  <c r="G16"/>
  <c r="E16"/>
  <c r="X15"/>
  <c r="AA15" s="1"/>
  <c r="S15"/>
  <c r="R15"/>
  <c r="T15" s="1"/>
  <c r="O15"/>
  <c r="N15"/>
  <c r="P15" s="1"/>
  <c r="J15"/>
  <c r="I15"/>
  <c r="K15" s="1"/>
  <c r="AB15" s="1"/>
  <c r="G15"/>
  <c r="E15"/>
  <c r="Z14"/>
  <c r="X14"/>
  <c r="AA14" s="1"/>
  <c r="S14"/>
  <c r="R14"/>
  <c r="T14" s="1"/>
  <c r="O14"/>
  <c r="N14"/>
  <c r="P14" s="1"/>
  <c r="J14"/>
  <c r="I14"/>
  <c r="K14" s="1"/>
  <c r="AB14" s="1"/>
  <c r="G14"/>
  <c r="E14"/>
  <c r="X13"/>
  <c r="AA13" s="1"/>
  <c r="S13"/>
  <c r="R13"/>
  <c r="T13" s="1"/>
  <c r="O13"/>
  <c r="N13"/>
  <c r="P13" s="1"/>
  <c r="J13"/>
  <c r="I13"/>
  <c r="K13" s="1"/>
  <c r="AB13" s="1"/>
  <c r="G13"/>
  <c r="E13"/>
  <c r="Z12"/>
  <c r="X12"/>
  <c r="AA12" s="1"/>
  <c r="S12"/>
  <c r="R12"/>
  <c r="T12" s="1"/>
  <c r="O12"/>
  <c r="N12"/>
  <c r="P12" s="1"/>
  <c r="J12"/>
  <c r="I12"/>
  <c r="K12" s="1"/>
  <c r="AB12" s="1"/>
  <c r="G12"/>
  <c r="E12"/>
  <c r="X11"/>
  <c r="AA11" s="1"/>
  <c r="S11"/>
  <c r="R11"/>
  <c r="T11" s="1"/>
  <c r="O11"/>
  <c r="N11"/>
  <c r="P11" s="1"/>
  <c r="J11"/>
  <c r="I11"/>
  <c r="K11" s="1"/>
  <c r="AB11" s="1"/>
  <c r="G11"/>
  <c r="E11"/>
  <c r="X10"/>
  <c r="S10"/>
  <c r="R10"/>
  <c r="T10" s="1"/>
  <c r="O10"/>
  <c r="N10"/>
  <c r="P10" s="1"/>
  <c r="J10"/>
  <c r="I10"/>
  <c r="K10" s="1"/>
  <c r="AB10" s="1"/>
  <c r="X9"/>
  <c r="AA9" s="1"/>
  <c r="S9"/>
  <c r="R9"/>
  <c r="T9" s="1"/>
  <c r="O9"/>
  <c r="N9"/>
  <c r="P9" s="1"/>
  <c r="J9"/>
  <c r="I9"/>
  <c r="K9" s="1"/>
  <c r="AB9" s="1"/>
  <c r="G9"/>
  <c r="E9"/>
  <c r="X8"/>
  <c r="AA8" s="1"/>
  <c r="S8"/>
  <c r="R8"/>
  <c r="T8" s="1"/>
  <c r="O8"/>
  <c r="N8"/>
  <c r="P8" s="1"/>
  <c r="J8"/>
  <c r="I8"/>
  <c r="K8" s="1"/>
  <c r="AB8" s="1"/>
  <c r="G8"/>
  <c r="E8"/>
  <c r="C7" i="364"/>
  <c r="H19"/>
  <c r="G19"/>
  <c r="H17"/>
  <c r="G17"/>
  <c r="H15"/>
  <c r="G15"/>
  <c r="H14"/>
  <c r="G14"/>
  <c r="H10"/>
  <c r="H7"/>
  <c r="G7"/>
  <c r="H6"/>
  <c r="G6"/>
  <c r="H3"/>
  <c r="G3"/>
  <c r="H18"/>
  <c r="G10"/>
  <c r="D9" i="362"/>
  <c r="D11"/>
  <c r="D12"/>
  <c r="D13"/>
  <c r="D14"/>
  <c r="D15"/>
  <c r="D16"/>
  <c r="D17"/>
  <c r="D18"/>
  <c r="D19"/>
  <c r="D20"/>
  <c r="D21"/>
  <c r="D22"/>
  <c r="D23"/>
  <c r="D24"/>
  <c r="D25"/>
  <c r="D26"/>
  <c r="D27"/>
  <c r="D8"/>
  <c r="AC24" i="367" l="1"/>
  <c r="AC22"/>
  <c r="AA22"/>
  <c r="AA18"/>
  <c r="AA16"/>
  <c r="AG16" s="1"/>
  <c r="AA14"/>
  <c r="AG14" s="1"/>
  <c r="AA12"/>
  <c r="AF8"/>
  <c r="AG12"/>
  <c r="AG20"/>
  <c r="AG28"/>
  <c r="AG18"/>
  <c r="AG22"/>
  <c r="Z8"/>
  <c r="AA11"/>
  <c r="AG11" s="1"/>
  <c r="AF12"/>
  <c r="AA13"/>
  <c r="AG13" s="1"/>
  <c r="AF14"/>
  <c r="AA15"/>
  <c r="AG15" s="1"/>
  <c r="AF16"/>
  <c r="AA17"/>
  <c r="AG17" s="1"/>
  <c r="AF18"/>
  <c r="AA19"/>
  <c r="AG19" s="1"/>
  <c r="AF20"/>
  <c r="AA21"/>
  <c r="AG21" s="1"/>
  <c r="AF22"/>
  <c r="AA23"/>
  <c r="AG23" s="1"/>
  <c r="AF24"/>
  <c r="AA25"/>
  <c r="AG25" s="1"/>
  <c r="AF26"/>
  <c r="AB8"/>
  <c r="AF11"/>
  <c r="AF13"/>
  <c r="AF15"/>
  <c r="AF17"/>
  <c r="AF19"/>
  <c r="AF21"/>
  <c r="AF23"/>
  <c r="AA24"/>
  <c r="AG24" s="1"/>
  <c r="AF25"/>
  <c r="AC26"/>
  <c r="AA26"/>
  <c r="AG26" s="1"/>
  <c r="AC20"/>
  <c r="AC21"/>
  <c r="AC23"/>
  <c r="AC25"/>
  <c r="AB9"/>
  <c r="AF10"/>
  <c r="AB27"/>
  <c r="AF28"/>
  <c r="AA8"/>
  <c r="AG8" s="1"/>
  <c r="AA9"/>
  <c r="AG9" s="1"/>
  <c r="AA27"/>
  <c r="AG27" s="1"/>
  <c r="AC8"/>
  <c r="AC11"/>
  <c r="AC12"/>
  <c r="AC13"/>
  <c r="AC14"/>
  <c r="AC15"/>
  <c r="AC16"/>
  <c r="AC17"/>
  <c r="AC18"/>
  <c r="AC19"/>
  <c r="AC27"/>
  <c r="AC9"/>
  <c r="AC10"/>
  <c r="AC28"/>
  <c r="Z8" i="366"/>
  <c r="Y8"/>
  <c r="Z9"/>
  <c r="Z11"/>
  <c r="Z13"/>
  <c r="Z15"/>
  <c r="Z17"/>
  <c r="Z19"/>
  <c r="Z21"/>
  <c r="Z23"/>
  <c r="Z25"/>
  <c r="AA27"/>
  <c r="S22" i="362"/>
  <c r="K12"/>
  <c r="K13"/>
  <c r="P16"/>
  <c r="O16"/>
  <c r="H9" l="1"/>
  <c r="H11"/>
  <c r="H12"/>
  <c r="H13"/>
  <c r="H14"/>
  <c r="H15"/>
  <c r="H16"/>
  <c r="H17"/>
  <c r="H18"/>
  <c r="H19"/>
  <c r="H20"/>
  <c r="H21"/>
  <c r="H22"/>
  <c r="H23"/>
  <c r="H24"/>
  <c r="H25"/>
  <c r="H26"/>
  <c r="H27"/>
  <c r="H8"/>
  <c r="K16"/>
  <c r="J16"/>
  <c r="E26" l="1"/>
  <c r="E27"/>
  <c r="E28"/>
  <c r="T11" l="1"/>
  <c r="O9" l="1"/>
  <c r="Y12"/>
  <c r="AB12" l="1"/>
  <c r="AF12"/>
  <c r="AA12"/>
  <c r="P9"/>
  <c r="Y11" l="1"/>
  <c r="E21"/>
  <c r="E22"/>
  <c r="E23"/>
  <c r="E24"/>
  <c r="E25"/>
  <c r="E13"/>
  <c r="E14"/>
  <c r="E16"/>
  <c r="E17"/>
  <c r="E18"/>
  <c r="E19"/>
  <c r="E20"/>
  <c r="E9"/>
  <c r="E11"/>
  <c r="E12"/>
  <c r="AG12" s="1"/>
  <c r="E8"/>
  <c r="AB11" l="1"/>
  <c r="AF11"/>
  <c r="AA11"/>
  <c r="AG11" s="1"/>
  <c r="T28"/>
  <c r="T17" l="1"/>
  <c r="T18"/>
  <c r="T19"/>
  <c r="T20"/>
  <c r="T21"/>
  <c r="T22"/>
  <c r="T23"/>
  <c r="T24"/>
  <c r="T25"/>
  <c r="T26"/>
  <c r="T27"/>
  <c r="P27" l="1"/>
  <c r="S11" l="1"/>
  <c r="U11" s="1"/>
  <c r="S28"/>
  <c r="U28" s="1"/>
  <c r="T9"/>
  <c r="T10"/>
  <c r="T12"/>
  <c r="T13"/>
  <c r="T14"/>
  <c r="T15"/>
  <c r="T16"/>
  <c r="T8"/>
  <c r="S9"/>
  <c r="U9" s="1"/>
  <c r="S10"/>
  <c r="S12"/>
  <c r="S13"/>
  <c r="S14"/>
  <c r="S15"/>
  <c r="S16"/>
  <c r="S17"/>
  <c r="U17" s="1"/>
  <c r="S18"/>
  <c r="U18" s="1"/>
  <c r="S19"/>
  <c r="U19" s="1"/>
  <c r="S20"/>
  <c r="U20" s="1"/>
  <c r="S21"/>
  <c r="U21" s="1"/>
  <c r="U22"/>
  <c r="S23"/>
  <c r="U23" s="1"/>
  <c r="S24"/>
  <c r="U24" s="1"/>
  <c r="S25"/>
  <c r="U25" s="1"/>
  <c r="S26"/>
  <c r="U26" s="1"/>
  <c r="U27"/>
  <c r="S8"/>
  <c r="U16" l="1"/>
  <c r="U13"/>
  <c r="U14"/>
  <c r="U8"/>
  <c r="U10"/>
  <c r="U15"/>
  <c r="U12"/>
  <c r="J25"/>
  <c r="J19" l="1"/>
  <c r="J17" l="1"/>
  <c r="J18"/>
  <c r="J20"/>
  <c r="J21"/>
  <c r="J22"/>
  <c r="J23"/>
  <c r="J24"/>
  <c r="J26"/>
  <c r="J27"/>
  <c r="J28"/>
  <c r="J8" l="1"/>
  <c r="K11"/>
  <c r="J12"/>
  <c r="K25" l="1"/>
  <c r="Y8" l="1"/>
  <c r="P19"/>
  <c r="AB8" l="1"/>
  <c r="AF8"/>
  <c r="AA8"/>
  <c r="AG8" s="1"/>
  <c r="P22"/>
  <c r="P10" l="1"/>
  <c r="P11"/>
  <c r="P12"/>
  <c r="P13"/>
  <c r="P14"/>
  <c r="P15"/>
  <c r="P17"/>
  <c r="P18"/>
  <c r="P20"/>
  <c r="P21"/>
  <c r="P23"/>
  <c r="P24"/>
  <c r="P25"/>
  <c r="P26"/>
  <c r="P28"/>
  <c r="P8"/>
  <c r="Q9"/>
  <c r="O10"/>
  <c r="O11"/>
  <c r="O12"/>
  <c r="O13"/>
  <c r="Q13" s="1"/>
  <c r="O14"/>
  <c r="Q14" s="1"/>
  <c r="O15"/>
  <c r="O17"/>
  <c r="O18"/>
  <c r="O19"/>
  <c r="Q19" s="1"/>
  <c r="O20"/>
  <c r="Q20" s="1"/>
  <c r="O21"/>
  <c r="O22"/>
  <c r="Q22" s="1"/>
  <c r="O23"/>
  <c r="Q23" s="1"/>
  <c r="O24"/>
  <c r="O25"/>
  <c r="O26"/>
  <c r="O27"/>
  <c r="Q27" s="1"/>
  <c r="O28"/>
  <c r="O8"/>
  <c r="Q26" l="1"/>
  <c r="Q25"/>
  <c r="Q17"/>
  <c r="Q8"/>
  <c r="Q10"/>
  <c r="Q18"/>
  <c r="Q15"/>
  <c r="Q12"/>
  <c r="Q21"/>
  <c r="Q28"/>
  <c r="Q11"/>
  <c r="Q16"/>
  <c r="Q24"/>
  <c r="K9"/>
  <c r="K10"/>
  <c r="K14"/>
  <c r="K15"/>
  <c r="K17"/>
  <c r="K18"/>
  <c r="L18" s="1"/>
  <c r="K19"/>
  <c r="K20"/>
  <c r="K21"/>
  <c r="K22"/>
  <c r="K23"/>
  <c r="K24"/>
  <c r="K26"/>
  <c r="K27"/>
  <c r="K28"/>
  <c r="K8"/>
  <c r="J9"/>
  <c r="J10"/>
  <c r="J11"/>
  <c r="J13"/>
  <c r="J14"/>
  <c r="J15"/>
  <c r="L8" l="1"/>
  <c r="L9"/>
  <c r="L10"/>
  <c r="L11"/>
  <c r="L12"/>
  <c r="AC12" s="1"/>
  <c r="L13"/>
  <c r="L14"/>
  <c r="L15"/>
  <c r="L16"/>
  <c r="L17"/>
  <c r="L19"/>
  <c r="L20"/>
  <c r="L21"/>
  <c r="L22"/>
  <c r="L23"/>
  <c r="L24"/>
  <c r="L25"/>
  <c r="L26"/>
  <c r="L27"/>
  <c r="L28"/>
  <c r="Y26" l="1"/>
  <c r="AB26" l="1"/>
  <c r="AF26"/>
  <c r="AA26"/>
  <c r="AG26" s="1"/>
  <c r="AC26"/>
  <c r="Y15"/>
  <c r="AB15" l="1"/>
  <c r="AF15"/>
  <c r="AA15"/>
  <c r="AC15"/>
  <c r="Y21" l="1"/>
  <c r="Y14"/>
  <c r="Y9"/>
  <c r="Y10"/>
  <c r="Y13"/>
  <c r="Y16"/>
  <c r="Y17"/>
  <c r="Y18"/>
  <c r="Y19"/>
  <c r="Y20"/>
  <c r="Y22"/>
  <c r="Y23"/>
  <c r="Y24"/>
  <c r="Y25"/>
  <c r="Y27"/>
  <c r="Y28"/>
  <c r="AB27" l="1"/>
  <c r="AF27"/>
  <c r="AB24"/>
  <c r="AF24"/>
  <c r="AB22"/>
  <c r="AF22"/>
  <c r="AB19"/>
  <c r="AF19"/>
  <c r="AB17"/>
  <c r="AF17"/>
  <c r="AB13"/>
  <c r="AF13"/>
  <c r="AB9"/>
  <c r="AF9"/>
  <c r="AB21"/>
  <c r="AF21"/>
  <c r="AA28"/>
  <c r="AG28" s="1"/>
  <c r="AF28"/>
  <c r="AB25"/>
  <c r="AF25"/>
  <c r="AB23"/>
  <c r="AF23"/>
  <c r="AB20"/>
  <c r="AF20"/>
  <c r="AB18"/>
  <c r="AF18"/>
  <c r="AB16"/>
  <c r="AF16"/>
  <c r="AF10"/>
  <c r="AB14"/>
  <c r="AF14"/>
  <c r="AA27"/>
  <c r="AG27" s="1"/>
  <c r="AA24"/>
  <c r="AG24" s="1"/>
  <c r="AA22"/>
  <c r="AG22" s="1"/>
  <c r="AA19"/>
  <c r="AG19" s="1"/>
  <c r="AA17"/>
  <c r="AG17" s="1"/>
  <c r="AA13"/>
  <c r="AG13" s="1"/>
  <c r="AA9"/>
  <c r="AG9" s="1"/>
  <c r="AA21"/>
  <c r="AG21" s="1"/>
  <c r="AA25"/>
  <c r="AG25" s="1"/>
  <c r="AA23"/>
  <c r="AG23" s="1"/>
  <c r="AA20"/>
  <c r="AG20" s="1"/>
  <c r="AA18"/>
  <c r="AG18" s="1"/>
  <c r="AA16"/>
  <c r="AG16" s="1"/>
  <c r="AA14"/>
  <c r="AG14" s="1"/>
  <c r="AC27"/>
  <c r="AC24"/>
  <c r="AC22"/>
  <c r="AC19"/>
  <c r="AC17"/>
  <c r="AC13"/>
  <c r="AC10"/>
  <c r="AC11"/>
  <c r="AC21"/>
  <c r="AC25"/>
  <c r="AC23"/>
  <c r="AC20"/>
  <c r="AC18"/>
  <c r="AC16"/>
  <c r="AC9"/>
  <c r="AC14"/>
  <c r="E23" i="361"/>
  <c r="E22"/>
  <c r="H21"/>
  <c r="F21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J3" l="1"/>
  <c r="J4" l="1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Z8" i="362" l="1"/>
  <c r="AC8" l="1"/>
  <c r="AC28"/>
  <c r="E15"/>
  <c r="AG15" s="1"/>
</calcChain>
</file>

<file path=xl/sharedStrings.xml><?xml version="1.0" encoding="utf-8"?>
<sst xmlns="http://schemas.openxmlformats.org/spreadsheetml/2006/main" count="776" uniqueCount="100">
  <si>
    <t>ETC Shaft_Kappa</t>
  </si>
  <si>
    <t>ETC Shaft - Gamma</t>
  </si>
  <si>
    <t xml:space="preserve"> Map Housing</t>
  </si>
  <si>
    <t xml:space="preserve"> Map Cover</t>
  </si>
  <si>
    <t>No.</t>
  </si>
  <si>
    <t>품 명</t>
  </si>
  <si>
    <t>품 번</t>
  </si>
  <si>
    <t>DVP 재공현황
(사상전)
(inventory status)</t>
  </si>
  <si>
    <t>DVP 재공현황
(사상후,검사대기)
(inventory status)</t>
  </si>
  <si>
    <t>DVP
완제품
재고현황</t>
  </si>
  <si>
    <t>KVP
일 소요량</t>
  </si>
  <si>
    <t>DVP
재고
보유일</t>
  </si>
  <si>
    <t>DVP
최소재고
목표일</t>
  </si>
  <si>
    <t>CMP Gamma-CUP</t>
  </si>
  <si>
    <t>6ATSS HOLDER (IN)</t>
  </si>
  <si>
    <t>6ATSS HOLDER (OUT)</t>
  </si>
  <si>
    <t>6ATSS  CUP (IN)</t>
  </si>
  <si>
    <t>6ATSS  CUP (OUT)</t>
  </si>
  <si>
    <t>6ATSS  CUP(IN)</t>
  </si>
  <si>
    <t>6ATSS  CUP(OUT)</t>
  </si>
  <si>
    <t>CMP HOLDER</t>
  </si>
  <si>
    <t xml:space="preserve">CKP BOBBIN </t>
  </si>
  <si>
    <t>CMP TAU- CUP</t>
  </si>
  <si>
    <t>REMARK</t>
  </si>
  <si>
    <t>KVP
재고
보유일</t>
  </si>
  <si>
    <t>Stock in 
KVP</t>
  </si>
  <si>
    <t xml:space="preserve"> PRO.CAP Red</t>
  </si>
  <si>
    <t xml:space="preserve"> PRO.CAP GRAY</t>
  </si>
  <si>
    <t>SX</t>
  </si>
  <si>
    <t>FG</t>
  </si>
  <si>
    <t>DELIVERY
KVP</t>
  </si>
  <si>
    <t>DIFF</t>
  </si>
  <si>
    <t>KVP STOCK</t>
  </si>
  <si>
    <t>DVP USABLE  DATE</t>
  </si>
  <si>
    <t>KVP USABLE DATE</t>
  </si>
  <si>
    <t>F/G STOCK
(YESTERDAY)</t>
  </si>
  <si>
    <t>F/G STOCK
(TODAY)</t>
  </si>
  <si>
    <t>PART NAME</t>
  </si>
  <si>
    <t>PART NO.</t>
  </si>
  <si>
    <t xml:space="preserve"> PRO.CAP (GRAY)</t>
  </si>
  <si>
    <t xml:space="preserve"> PRO.CAP (RED)</t>
  </si>
  <si>
    <t>DVP STATUS</t>
  </si>
  <si>
    <t>6ATSS HOLDER (OUT)-058</t>
  </si>
  <si>
    <t>6ATSS HOLDER (IN)-052</t>
  </si>
  <si>
    <t>6ATSS HOLDER (IN)-022</t>
  </si>
  <si>
    <t>6ATSS HOLDER (OUT)-026</t>
  </si>
  <si>
    <t>6ATSS  CUP(OUT)-046</t>
  </si>
  <si>
    <t>6ATSS  CUP(IN)-042</t>
  </si>
  <si>
    <t>6ATSS  CUP (OUT)-060</t>
  </si>
  <si>
    <t>6ATSS  CUP (IN)-054</t>
  </si>
  <si>
    <t>6ATSS  CUP (OUT)-043</t>
  </si>
  <si>
    <t>6ATSS HOLDER (OUT)-068</t>
  </si>
  <si>
    <t>TOTAL QTY IN COMPANY</t>
  </si>
  <si>
    <t>KVP STATUS</t>
  </si>
  <si>
    <t>DELIVERY TO 2ND PLANT</t>
  </si>
  <si>
    <t>DVP PRODUCTS STOCK REPORT</t>
  </si>
  <si>
    <t>PROD. 
(YESTERDAY)</t>
  </si>
  <si>
    <t>WHS.
(YESTERDAY)</t>
  </si>
  <si>
    <t>2ND PLANT- QTY STATUS</t>
  </si>
  <si>
    <t>1ST PLANT -QTY STATUS</t>
  </si>
  <si>
    <t>VISUAL
(YESTERDAY)</t>
  </si>
  <si>
    <t>CLOSING
STOCK-WHS
(TODAY)</t>
  </si>
  <si>
    <t>CLOSING
STOCK-PROD
(TODAY)</t>
  </si>
  <si>
    <t>CLOSING
STOCK-V/I
(TODAY)</t>
  </si>
  <si>
    <t>FINISH GOODS WHS-STATUS</t>
  </si>
  <si>
    <t>PROD OUT (2ND PLANT)</t>
  </si>
  <si>
    <t>INCOME FROM 1ST PLANT</t>
  </si>
  <si>
    <t>OUT TO V/I</t>
  </si>
  <si>
    <t>INCOME FROM WHS</t>
  </si>
  <si>
    <t>OUT TO F/G WHS</t>
  </si>
  <si>
    <t>INCOME FROM V/I</t>
  </si>
  <si>
    <t>Different</t>
  </si>
  <si>
    <t xml:space="preserve">Delivery plan </t>
  </si>
  <si>
    <t>PROD. AMOUNT</t>
  </si>
  <si>
    <t>PROCESSING IN INSPECTION</t>
  </si>
  <si>
    <t xml:space="preserve">PRODUCT NOT YET INSPECTION </t>
  </si>
  <si>
    <t xml:space="preserve">INCOME </t>
  </si>
  <si>
    <t xml:space="preserve">KVP Daily plan </t>
  </si>
  <si>
    <t>KVP
 USAGE FORECAST</t>
  </si>
  <si>
    <t>DVP USABLE  FOLLOW FORECAST</t>
  </si>
  <si>
    <t>29500 lay tu kho giang</t>
  </si>
  <si>
    <t>2nd, July, 2013</t>
  </si>
  <si>
    <t>2145 ao</t>
  </si>
  <si>
    <t>1st, July, 2013</t>
  </si>
  <si>
    <t>KVP</t>
  </si>
  <si>
    <t>DVP</t>
  </si>
  <si>
    <t>KVP + DVP</t>
  </si>
  <si>
    <t>Total FG KVP+DVP</t>
  </si>
  <si>
    <t xml:space="preserve">DVP+ KVPusable </t>
  </si>
  <si>
    <t>3rd, July, 2013</t>
  </si>
  <si>
    <t>4th, July, 2013</t>
  </si>
  <si>
    <t>DVP + KVP</t>
  </si>
  <si>
    <t>F/G STOCK DVP + KVP
(TODAY)</t>
  </si>
  <si>
    <t>DVP + KVP USABLE</t>
  </si>
  <si>
    <t>5th, July, 2013</t>
  </si>
  <si>
    <t>6th, July, 2013</t>
  </si>
  <si>
    <t>7th, July, 2013</t>
  </si>
  <si>
    <t>NG</t>
  </si>
  <si>
    <t>8th, July, 2013</t>
  </si>
  <si>
    <t>Q'ty NG 
on 7th, July</t>
  </si>
</sst>
</file>

<file path=xl/styles.xml><?xml version="1.0" encoding="utf-8"?>
<styleSheet xmlns="http://schemas.openxmlformats.org/spreadsheetml/2006/main">
  <numFmts count="22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 * #,##0_ ;_ * \-#,##0_ ;_ * &quot;-&quot;_ ;_ @_ "/>
    <numFmt numFmtId="167" formatCode="_-&quot;$&quot;* #,##0_-;\-&quot;$&quot;* #,##0_-;_-&quot;$&quot;* &quot;-&quot;_-;_-@_-"/>
    <numFmt numFmtId="168" formatCode="&quot;\&quot;#,##0;[Red]&quot;\&quot;&quot;\&quot;&quot;\&quot;&quot;\&quot;&quot;\&quot;&quot;\&quot;\-#,##0"/>
    <numFmt numFmtId="169" formatCode="&quot;\&quot;#,##0.00;&quot;\&quot;&quot;\&quot;&quot;\&quot;&quot;\&quot;&quot;\&quot;&quot;\&quot;&quot;\&quot;&quot;\&quot;&quot;\&quot;&quot;\&quot;&quot;\&quot;&quot;\&quot;\-#,##0.00"/>
    <numFmt numFmtId="170" formatCode="_-&quot;$&quot;* #,##0.00_-;\-&quot;$&quot;* #,##0.00_-;_-&quot;$&quot;* &quot;-&quot;??_-;_-@_-"/>
    <numFmt numFmtId="171" formatCode="_ * #,##0.00_ ;_ * \-#,##0.00_ ;_ * &quot;-&quot;??_ ;_ @_ "/>
    <numFmt numFmtId="172" formatCode="#,##0;\-#,##0;&quot;-&quot;"/>
    <numFmt numFmtId="173" formatCode="0.00&quot;M&quot;"/>
    <numFmt numFmtId="174" formatCode="_(* #,##0_);_(* \(#,##0\);_(* &quot;-&quot;??_);_(@_)"/>
    <numFmt numFmtId="175" formatCode="#,##0&quot;$&quot;_);[Red]\(#,##0&quot;$&quot;\)"/>
    <numFmt numFmtId="176" formatCode="_ * #,##0_)&quot;$&quot;_ ;_ * \(#,##0\)&quot;$&quot;_ ;_ * &quot;-&quot;_)&quot;$&quot;_ ;_ @_ "/>
    <numFmt numFmtId="177" formatCode="_ * #,##0_)_$_ ;_ * \(#,##0\)_$_ ;_ * &quot;-&quot;_)_$_ ;_ @_ "/>
    <numFmt numFmtId="178" formatCode="_ * #,##0.00_)&quot;$&quot;_ ;_ * \(#,##0.00\)&quot;$&quot;_ ;_ * &quot;-&quot;??_)&quot;$&quot;_ ;_ @_ "/>
    <numFmt numFmtId="179" formatCode="_ * #,##0.00_)_$_ ;_ * \(#,##0.00\)_$_ ;_ * &quot;-&quot;??_)_$_ ;_ @_ "/>
    <numFmt numFmtId="180" formatCode="_-* #,##0_-;\-* #,##0_-;_-* &quot;-&quot;??_-;_-@_-"/>
    <numFmt numFmtId="181" formatCode="[$-409]d\-mmm\-yyyy;@"/>
  </numFmts>
  <fonts count="93"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name val="돋움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0"/>
      <name val=".VnTime"/>
      <family val="2"/>
    </font>
    <font>
      <sz val="10"/>
      <name val="Arial"/>
      <family val="2"/>
    </font>
    <font>
      <sz val="9"/>
      <color indexed="8"/>
      <name val="lr oSVbN"/>
      <family val="3"/>
      <charset val="128"/>
    </font>
    <font>
      <sz val="14"/>
      <name val="Terminal"/>
      <family val="3"/>
      <charset val="255"/>
    </font>
    <font>
      <sz val="8"/>
      <name val="¹UAAA¼"/>
      <family val="1"/>
      <charset val="129"/>
    </font>
    <font>
      <sz val="12"/>
      <name val=".vntime"/>
      <family val="2"/>
    </font>
    <font>
      <sz val="9"/>
      <color indexed="8"/>
      <name val="ＭＳ Ｐゴシック"/>
      <family val="2"/>
      <charset val="128"/>
    </font>
    <font>
      <sz val="10"/>
      <name val="Helv"/>
      <family val="2"/>
    </font>
    <font>
      <sz val="12"/>
      <name val="Times New Roman"/>
      <family val="1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sz val="11"/>
      <name val="Microsoft Sans Serif"/>
      <family val="2"/>
    </font>
    <font>
      <b/>
      <sz val="10"/>
      <color indexed="63"/>
      <name val="Arial"/>
      <family val="2"/>
    </font>
    <font>
      <b/>
      <sz val="18"/>
      <color indexed="56"/>
      <name val="Times New Roman"/>
      <family val="1"/>
    </font>
    <font>
      <b/>
      <sz val="10"/>
      <color indexed="8"/>
      <name val="Arial"/>
      <family val="2"/>
    </font>
    <font>
      <b/>
      <sz val="8.5"/>
      <color indexed="9"/>
      <name val="Arial"/>
      <family val="2"/>
    </font>
    <font>
      <b/>
      <sz val="8.5"/>
      <name val="Arial"/>
      <family val="2"/>
    </font>
    <font>
      <sz val="10"/>
      <color indexed="10"/>
      <name val="Arial"/>
      <family val="2"/>
    </font>
    <font>
      <u/>
      <sz val="11"/>
      <color indexed="12"/>
      <name val="ＭＳ Ｐゴシック"/>
      <family val="2"/>
      <charset val="128"/>
    </font>
    <font>
      <sz val="14"/>
      <name val="AngsanaUPC"/>
      <family val="1"/>
    </font>
    <font>
      <sz val="14"/>
      <name val="뼻뮝"/>
      <family val="3"/>
    </font>
    <font>
      <sz val="12"/>
      <name val=".vntime"/>
      <family val="2"/>
    </font>
    <font>
      <sz val="12"/>
      <name val="新細明體"/>
      <family val="1"/>
      <charset val="136"/>
    </font>
    <font>
      <sz val="12"/>
      <name val="굴림체"/>
      <family val="3"/>
      <charset val="129"/>
    </font>
    <font>
      <u/>
      <sz val="11"/>
      <color indexed="36"/>
      <name val="ＭＳ Ｐゴシック"/>
      <family val="2"/>
      <charset val="128"/>
    </font>
    <font>
      <sz val="12"/>
      <name val="뼻뮝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4"/>
      <name val="돋움"/>
      <family val="3"/>
      <charset val="129"/>
    </font>
    <font>
      <b/>
      <sz val="18"/>
      <name val="Times New Roman"/>
      <family val="1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b/>
      <sz val="36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color theme="0"/>
      <name val="Times New Roman"/>
      <family val="1"/>
    </font>
    <font>
      <b/>
      <sz val="14"/>
      <name val="Times New Roman"/>
      <family val="1"/>
    </font>
    <font>
      <b/>
      <sz val="40"/>
      <name val="Times New Roman"/>
      <family val="1"/>
    </font>
    <font>
      <b/>
      <sz val="14"/>
      <color rgb="FF00B050"/>
      <name val="Times New Roman"/>
      <family val="1"/>
    </font>
    <font>
      <b/>
      <sz val="10"/>
      <name val="Times New Roman"/>
      <family val="1"/>
    </font>
    <font>
      <b/>
      <sz val="20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돋움"/>
      <family val="3"/>
      <charset val="129"/>
    </font>
    <font>
      <b/>
      <sz val="12"/>
      <name val="Times New Roman"/>
      <family val="1"/>
    </font>
    <font>
      <sz val="12"/>
      <color theme="1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9"/>
      </right>
      <top style="medium">
        <color indexed="9"/>
      </top>
      <bottom/>
      <diagonal/>
    </border>
    <border>
      <left/>
      <right style="thin">
        <color indexed="9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720">
    <xf numFmtId="0" fontId="0" fillId="0" borderId="0">
      <alignment vertical="center"/>
    </xf>
    <xf numFmtId="42" fontId="19" fillId="0" borderId="0" applyFont="0" applyFill="0" applyBorder="0" applyAlignment="0" applyProtection="0"/>
    <xf numFmtId="176" fontId="19" fillId="0" borderId="0" applyFont="0" applyFill="0" applyBorder="0" applyAlignment="0" applyProtection="0"/>
    <xf numFmtId="0" fontId="20" fillId="0" borderId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0" fontId="26" fillId="0" borderId="0"/>
    <xf numFmtId="16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0" fontId="27" fillId="0" borderId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0" fontId="22" fillId="0" borderId="0"/>
    <xf numFmtId="0" fontId="28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28" fillId="3" borderId="0" applyNumberFormat="0" applyBorder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0" fontId="28" fillId="4" borderId="0" applyNumberFormat="0" applyBorder="0" applyAlignment="0" applyProtection="0"/>
    <xf numFmtId="0" fontId="58" fillId="4" borderId="0" applyNumberFormat="0" applyBorder="0" applyAlignment="0" applyProtection="0"/>
    <xf numFmtId="0" fontId="58" fillId="4" borderId="0" applyNumberFormat="0" applyBorder="0" applyAlignment="0" applyProtection="0"/>
    <xf numFmtId="0" fontId="58" fillId="4" borderId="0" applyNumberFormat="0" applyBorder="0" applyAlignment="0" applyProtection="0"/>
    <xf numFmtId="0" fontId="58" fillId="4" borderId="0" applyNumberFormat="0" applyBorder="0" applyAlignment="0" applyProtection="0"/>
    <xf numFmtId="0" fontId="58" fillId="4" borderId="0" applyNumberFormat="0" applyBorder="0" applyAlignment="0" applyProtection="0"/>
    <xf numFmtId="0" fontId="58" fillId="4" borderId="0" applyNumberFormat="0" applyBorder="0" applyAlignment="0" applyProtection="0"/>
    <xf numFmtId="0" fontId="58" fillId="4" borderId="0" applyNumberFormat="0" applyBorder="0" applyAlignment="0" applyProtection="0"/>
    <xf numFmtId="0" fontId="28" fillId="5" borderId="0" applyNumberFormat="0" applyBorder="0" applyAlignment="0" applyProtection="0"/>
    <xf numFmtId="0" fontId="58" fillId="5" borderId="0" applyNumberFormat="0" applyBorder="0" applyAlignment="0" applyProtection="0"/>
    <xf numFmtId="0" fontId="58" fillId="5" borderId="0" applyNumberFormat="0" applyBorder="0" applyAlignment="0" applyProtection="0"/>
    <xf numFmtId="0" fontId="58" fillId="5" borderId="0" applyNumberFormat="0" applyBorder="0" applyAlignment="0" applyProtection="0"/>
    <xf numFmtId="0" fontId="58" fillId="5" borderId="0" applyNumberFormat="0" applyBorder="0" applyAlignment="0" applyProtection="0"/>
    <xf numFmtId="0" fontId="58" fillId="5" borderId="0" applyNumberFormat="0" applyBorder="0" applyAlignment="0" applyProtection="0"/>
    <xf numFmtId="0" fontId="58" fillId="5" borderId="0" applyNumberFormat="0" applyBorder="0" applyAlignment="0" applyProtection="0"/>
    <xf numFmtId="0" fontId="58" fillId="5" borderId="0" applyNumberFormat="0" applyBorder="0" applyAlignment="0" applyProtection="0"/>
    <xf numFmtId="0" fontId="2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28" fillId="7" borderId="0" applyNumberFormat="0" applyBorder="0" applyAlignment="0" applyProtection="0"/>
    <xf numFmtId="0" fontId="58" fillId="7" borderId="0" applyNumberFormat="0" applyBorder="0" applyAlignment="0" applyProtection="0"/>
    <xf numFmtId="0" fontId="58" fillId="7" borderId="0" applyNumberFormat="0" applyBorder="0" applyAlignment="0" applyProtection="0"/>
    <xf numFmtId="0" fontId="58" fillId="7" borderId="0" applyNumberFormat="0" applyBorder="0" applyAlignment="0" applyProtection="0"/>
    <xf numFmtId="0" fontId="58" fillId="7" borderId="0" applyNumberFormat="0" applyBorder="0" applyAlignment="0" applyProtection="0"/>
    <xf numFmtId="0" fontId="58" fillId="7" borderId="0" applyNumberFormat="0" applyBorder="0" applyAlignment="0" applyProtection="0"/>
    <xf numFmtId="0" fontId="58" fillId="7" borderId="0" applyNumberFormat="0" applyBorder="0" applyAlignment="0" applyProtection="0"/>
    <xf numFmtId="0" fontId="58" fillId="7" borderId="0" applyNumberFormat="0" applyBorder="0" applyAlignment="0" applyProtection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/>
    <xf numFmtId="0" fontId="58" fillId="8" borderId="0" applyNumberFormat="0" applyBorder="0" applyAlignment="0" applyProtection="0"/>
    <xf numFmtId="0" fontId="58" fillId="8" borderId="0" applyNumberFormat="0" applyBorder="0" applyAlignment="0" applyProtection="0"/>
    <xf numFmtId="0" fontId="58" fillId="8" borderId="0" applyNumberFormat="0" applyBorder="0" applyAlignment="0" applyProtection="0"/>
    <xf numFmtId="0" fontId="58" fillId="8" borderId="0" applyNumberFormat="0" applyBorder="0" applyAlignment="0" applyProtection="0"/>
    <xf numFmtId="0" fontId="58" fillId="8" borderId="0" applyNumberFormat="0" applyBorder="0" applyAlignment="0" applyProtection="0"/>
    <xf numFmtId="0" fontId="58" fillId="8" borderId="0" applyNumberFormat="0" applyBorder="0" applyAlignment="0" applyProtection="0"/>
    <xf numFmtId="0" fontId="58" fillId="8" borderId="0" applyNumberFormat="0" applyBorder="0" applyAlignment="0" applyProtection="0"/>
    <xf numFmtId="0" fontId="28" fillId="9" borderId="0" applyNumberFormat="0" applyBorder="0" applyAlignment="0" applyProtection="0"/>
    <xf numFmtId="0" fontId="58" fillId="9" borderId="0" applyNumberFormat="0" applyBorder="0" applyAlignment="0" applyProtection="0"/>
    <xf numFmtId="0" fontId="58" fillId="9" borderId="0" applyNumberFormat="0" applyBorder="0" applyAlignment="0" applyProtection="0"/>
    <xf numFmtId="0" fontId="58" fillId="9" borderId="0" applyNumberFormat="0" applyBorder="0" applyAlignment="0" applyProtection="0"/>
    <xf numFmtId="0" fontId="58" fillId="9" borderId="0" applyNumberFormat="0" applyBorder="0" applyAlignment="0" applyProtection="0"/>
    <xf numFmtId="0" fontId="58" fillId="9" borderId="0" applyNumberFormat="0" applyBorder="0" applyAlignment="0" applyProtection="0"/>
    <xf numFmtId="0" fontId="58" fillId="9" borderId="0" applyNumberFormat="0" applyBorder="0" applyAlignment="0" applyProtection="0"/>
    <xf numFmtId="0" fontId="58" fillId="9" borderId="0" applyNumberFormat="0" applyBorder="0" applyAlignment="0" applyProtection="0"/>
    <xf numFmtId="0" fontId="28" fillId="10" borderId="0" applyNumberFormat="0" applyBorder="0" applyAlignment="0" applyProtection="0"/>
    <xf numFmtId="0" fontId="58" fillId="10" borderId="0" applyNumberFormat="0" applyBorder="0" applyAlignment="0" applyProtection="0"/>
    <xf numFmtId="0" fontId="58" fillId="10" borderId="0" applyNumberFormat="0" applyBorder="0" applyAlignment="0" applyProtection="0"/>
    <xf numFmtId="0" fontId="58" fillId="10" borderId="0" applyNumberFormat="0" applyBorder="0" applyAlignment="0" applyProtection="0"/>
    <xf numFmtId="0" fontId="58" fillId="10" borderId="0" applyNumberFormat="0" applyBorder="0" applyAlignment="0" applyProtection="0"/>
    <xf numFmtId="0" fontId="58" fillId="10" borderId="0" applyNumberFormat="0" applyBorder="0" applyAlignment="0" applyProtection="0"/>
    <xf numFmtId="0" fontId="58" fillId="10" borderId="0" applyNumberFormat="0" applyBorder="0" applyAlignment="0" applyProtection="0"/>
    <xf numFmtId="0" fontId="58" fillId="10" borderId="0" applyNumberFormat="0" applyBorder="0" applyAlignment="0" applyProtection="0"/>
    <xf numFmtId="0" fontId="28" fillId="5" borderId="0" applyNumberFormat="0" applyBorder="0" applyAlignment="0" applyProtection="0"/>
    <xf numFmtId="0" fontId="58" fillId="5" borderId="0" applyNumberFormat="0" applyBorder="0" applyAlignment="0" applyProtection="0"/>
    <xf numFmtId="0" fontId="58" fillId="5" borderId="0" applyNumberFormat="0" applyBorder="0" applyAlignment="0" applyProtection="0"/>
    <xf numFmtId="0" fontId="58" fillId="5" borderId="0" applyNumberFormat="0" applyBorder="0" applyAlignment="0" applyProtection="0"/>
    <xf numFmtId="0" fontId="58" fillId="5" borderId="0" applyNumberFormat="0" applyBorder="0" applyAlignment="0" applyProtection="0"/>
    <xf numFmtId="0" fontId="58" fillId="5" borderId="0" applyNumberFormat="0" applyBorder="0" applyAlignment="0" applyProtection="0"/>
    <xf numFmtId="0" fontId="58" fillId="5" borderId="0" applyNumberFormat="0" applyBorder="0" applyAlignment="0" applyProtection="0"/>
    <xf numFmtId="0" fontId="58" fillId="5" borderId="0" applyNumberFormat="0" applyBorder="0" applyAlignment="0" applyProtection="0"/>
    <xf numFmtId="0" fontId="28" fillId="8" borderId="0" applyNumberFormat="0" applyBorder="0" applyAlignment="0" applyProtection="0"/>
    <xf numFmtId="0" fontId="58" fillId="8" borderId="0" applyNumberFormat="0" applyBorder="0" applyAlignment="0" applyProtection="0"/>
    <xf numFmtId="0" fontId="58" fillId="8" borderId="0" applyNumberFormat="0" applyBorder="0" applyAlignment="0" applyProtection="0"/>
    <xf numFmtId="0" fontId="58" fillId="8" borderId="0" applyNumberFormat="0" applyBorder="0" applyAlignment="0" applyProtection="0"/>
    <xf numFmtId="0" fontId="58" fillId="8" borderId="0" applyNumberFormat="0" applyBorder="0" applyAlignment="0" applyProtection="0"/>
    <xf numFmtId="0" fontId="58" fillId="8" borderId="0" applyNumberFormat="0" applyBorder="0" applyAlignment="0" applyProtection="0"/>
    <xf numFmtId="0" fontId="58" fillId="8" borderId="0" applyNumberFormat="0" applyBorder="0" applyAlignment="0" applyProtection="0"/>
    <xf numFmtId="0" fontId="58" fillId="8" borderId="0" applyNumberFormat="0" applyBorder="0" applyAlignment="0" applyProtection="0"/>
    <xf numFmtId="0" fontId="2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/>
    <xf numFmtId="0" fontId="59" fillId="12" borderId="0" applyNumberFormat="0" applyBorder="0" applyAlignment="0" applyProtection="0"/>
    <xf numFmtId="0" fontId="59" fillId="12" borderId="0" applyNumberFormat="0" applyBorder="0" applyAlignment="0" applyProtection="0"/>
    <xf numFmtId="0" fontId="59" fillId="12" borderId="0" applyNumberFormat="0" applyBorder="0" applyAlignment="0" applyProtection="0"/>
    <xf numFmtId="0" fontId="59" fillId="12" borderId="0" applyNumberFormat="0" applyBorder="0" applyAlignment="0" applyProtection="0"/>
    <xf numFmtId="0" fontId="59" fillId="12" borderId="0" applyNumberFormat="0" applyBorder="0" applyAlignment="0" applyProtection="0"/>
    <xf numFmtId="0" fontId="59" fillId="12" borderId="0" applyNumberFormat="0" applyBorder="0" applyAlignment="0" applyProtection="0"/>
    <xf numFmtId="0" fontId="59" fillId="12" borderId="0" applyNumberFormat="0" applyBorder="0" applyAlignment="0" applyProtection="0"/>
    <xf numFmtId="0" fontId="29" fillId="9" borderId="0" applyNumberFormat="0" applyBorder="0" applyAlignment="0" applyProtection="0"/>
    <xf numFmtId="0" fontId="59" fillId="9" borderId="0" applyNumberFormat="0" applyBorder="0" applyAlignment="0" applyProtection="0"/>
    <xf numFmtId="0" fontId="59" fillId="9" borderId="0" applyNumberFormat="0" applyBorder="0" applyAlignment="0" applyProtection="0"/>
    <xf numFmtId="0" fontId="59" fillId="9" borderId="0" applyNumberFormat="0" applyBorder="0" applyAlignment="0" applyProtection="0"/>
    <xf numFmtId="0" fontId="59" fillId="9" borderId="0" applyNumberFormat="0" applyBorder="0" applyAlignment="0" applyProtection="0"/>
    <xf numFmtId="0" fontId="59" fillId="9" borderId="0" applyNumberFormat="0" applyBorder="0" applyAlignment="0" applyProtection="0"/>
    <xf numFmtId="0" fontId="59" fillId="9" borderId="0" applyNumberFormat="0" applyBorder="0" applyAlignment="0" applyProtection="0"/>
    <xf numFmtId="0" fontId="59" fillId="9" borderId="0" applyNumberFormat="0" applyBorder="0" applyAlignment="0" applyProtection="0"/>
    <xf numFmtId="0" fontId="29" fillId="10" borderId="0" applyNumberFormat="0" applyBorder="0" applyAlignment="0" applyProtection="0"/>
    <xf numFmtId="0" fontId="59" fillId="10" borderId="0" applyNumberFormat="0" applyBorder="0" applyAlignment="0" applyProtection="0"/>
    <xf numFmtId="0" fontId="59" fillId="10" borderId="0" applyNumberFormat="0" applyBorder="0" applyAlignment="0" applyProtection="0"/>
    <xf numFmtId="0" fontId="59" fillId="10" borderId="0" applyNumberFormat="0" applyBorder="0" applyAlignment="0" applyProtection="0"/>
    <xf numFmtId="0" fontId="59" fillId="10" borderId="0" applyNumberFormat="0" applyBorder="0" applyAlignment="0" applyProtection="0"/>
    <xf numFmtId="0" fontId="59" fillId="10" borderId="0" applyNumberFormat="0" applyBorder="0" applyAlignment="0" applyProtection="0"/>
    <xf numFmtId="0" fontId="59" fillId="10" borderId="0" applyNumberFormat="0" applyBorder="0" applyAlignment="0" applyProtection="0"/>
    <xf numFmtId="0" fontId="59" fillId="10" borderId="0" applyNumberFormat="0" applyBorder="0" applyAlignment="0" applyProtection="0"/>
    <xf numFmtId="0" fontId="29" fillId="13" borderId="0" applyNumberFormat="0" applyBorder="0" applyAlignment="0" applyProtection="0"/>
    <xf numFmtId="0" fontId="59" fillId="13" borderId="0" applyNumberFormat="0" applyBorder="0" applyAlignment="0" applyProtection="0"/>
    <xf numFmtId="0" fontId="59" fillId="13" borderId="0" applyNumberFormat="0" applyBorder="0" applyAlignment="0" applyProtection="0"/>
    <xf numFmtId="0" fontId="59" fillId="13" borderId="0" applyNumberFormat="0" applyBorder="0" applyAlignment="0" applyProtection="0"/>
    <xf numFmtId="0" fontId="59" fillId="13" borderId="0" applyNumberFormat="0" applyBorder="0" applyAlignment="0" applyProtection="0"/>
    <xf numFmtId="0" fontId="59" fillId="13" borderId="0" applyNumberFormat="0" applyBorder="0" applyAlignment="0" applyProtection="0"/>
    <xf numFmtId="0" fontId="59" fillId="13" borderId="0" applyNumberFormat="0" applyBorder="0" applyAlignment="0" applyProtection="0"/>
    <xf numFmtId="0" fontId="59" fillId="13" borderId="0" applyNumberFormat="0" applyBorder="0" applyAlignment="0" applyProtection="0"/>
    <xf numFmtId="0" fontId="2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2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2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2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29" fillId="13" borderId="0" applyNumberFormat="0" applyBorder="0" applyAlignment="0" applyProtection="0"/>
    <xf numFmtId="0" fontId="59" fillId="13" borderId="0" applyNumberFormat="0" applyBorder="0" applyAlignment="0" applyProtection="0"/>
    <xf numFmtId="0" fontId="59" fillId="13" borderId="0" applyNumberFormat="0" applyBorder="0" applyAlignment="0" applyProtection="0"/>
    <xf numFmtId="0" fontId="59" fillId="13" borderId="0" applyNumberFormat="0" applyBorder="0" applyAlignment="0" applyProtection="0"/>
    <xf numFmtId="0" fontId="59" fillId="13" borderId="0" applyNumberFormat="0" applyBorder="0" applyAlignment="0" applyProtection="0"/>
    <xf numFmtId="0" fontId="59" fillId="13" borderId="0" applyNumberFormat="0" applyBorder="0" applyAlignment="0" applyProtection="0"/>
    <xf numFmtId="0" fontId="59" fillId="13" borderId="0" applyNumberFormat="0" applyBorder="0" applyAlignment="0" applyProtection="0"/>
    <xf numFmtId="0" fontId="59" fillId="13" borderId="0" applyNumberFormat="0" applyBorder="0" applyAlignment="0" applyProtection="0"/>
    <xf numFmtId="0" fontId="2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2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30" fillId="3" borderId="0" applyNumberFormat="0" applyBorder="0" applyAlignment="0" applyProtection="0"/>
    <xf numFmtId="0" fontId="60" fillId="3" borderId="0" applyNumberFormat="0" applyBorder="0" applyAlignment="0" applyProtection="0"/>
    <xf numFmtId="0" fontId="60" fillId="3" borderId="0" applyNumberFormat="0" applyBorder="0" applyAlignment="0" applyProtection="0"/>
    <xf numFmtId="0" fontId="60" fillId="3" borderId="0" applyNumberFormat="0" applyBorder="0" applyAlignment="0" applyProtection="0"/>
    <xf numFmtId="0" fontId="60" fillId="3" borderId="0" applyNumberFormat="0" applyBorder="0" applyAlignment="0" applyProtection="0"/>
    <xf numFmtId="0" fontId="60" fillId="3" borderId="0" applyNumberFormat="0" applyBorder="0" applyAlignment="0" applyProtection="0"/>
    <xf numFmtId="0" fontId="60" fillId="3" borderId="0" applyNumberFormat="0" applyBorder="0" applyAlignment="0" applyProtection="0"/>
    <xf numFmtId="0" fontId="60" fillId="3" borderId="0" applyNumberFormat="0" applyBorder="0" applyAlignment="0" applyProtection="0"/>
    <xf numFmtId="0" fontId="23" fillId="0" borderId="0"/>
    <xf numFmtId="172" fontId="28" fillId="0" borderId="0" applyFill="0" applyBorder="0" applyAlignment="0"/>
    <xf numFmtId="0" fontId="31" fillId="20" borderId="1" applyNumberFormat="0" applyAlignment="0" applyProtection="0"/>
    <xf numFmtId="0" fontId="61" fillId="20" borderId="1" applyNumberFormat="0" applyAlignment="0" applyProtection="0"/>
    <xf numFmtId="0" fontId="61" fillId="20" borderId="1" applyNumberFormat="0" applyAlignment="0" applyProtection="0"/>
    <xf numFmtId="0" fontId="61" fillId="20" borderId="1" applyNumberFormat="0" applyAlignment="0" applyProtection="0"/>
    <xf numFmtId="0" fontId="61" fillId="20" borderId="1" applyNumberFormat="0" applyAlignment="0" applyProtection="0"/>
    <xf numFmtId="0" fontId="61" fillId="20" borderId="1" applyNumberFormat="0" applyAlignment="0" applyProtection="0"/>
    <xf numFmtId="0" fontId="61" fillId="20" borderId="1" applyNumberFormat="0" applyAlignment="0" applyProtection="0"/>
    <xf numFmtId="0" fontId="61" fillId="20" borderId="1" applyNumberFormat="0" applyAlignment="0" applyProtection="0"/>
    <xf numFmtId="44" fontId="19" fillId="0" borderId="0" applyFont="0" applyFill="0" applyBorder="0" applyAlignment="0" applyProtection="0"/>
    <xf numFmtId="178" fontId="19" fillId="0" borderId="0" applyFont="0" applyFill="0" applyBorder="0" applyAlignment="0" applyProtection="0"/>
    <xf numFmtId="0" fontId="32" fillId="21" borderId="2" applyNumberFormat="0" applyAlignment="0" applyProtection="0"/>
    <xf numFmtId="0" fontId="62" fillId="21" borderId="2" applyNumberFormat="0" applyAlignment="0" applyProtection="0"/>
    <xf numFmtId="0" fontId="62" fillId="21" borderId="2" applyNumberFormat="0" applyAlignment="0" applyProtection="0"/>
    <xf numFmtId="0" fontId="62" fillId="21" borderId="2" applyNumberFormat="0" applyAlignment="0" applyProtection="0"/>
    <xf numFmtId="0" fontId="62" fillId="21" borderId="2" applyNumberFormat="0" applyAlignment="0" applyProtection="0"/>
    <xf numFmtId="0" fontId="62" fillId="21" borderId="2" applyNumberFormat="0" applyAlignment="0" applyProtection="0"/>
    <xf numFmtId="0" fontId="62" fillId="21" borderId="2" applyNumberFormat="0" applyAlignment="0" applyProtection="0"/>
    <xf numFmtId="0" fontId="62" fillId="21" borderId="2" applyNumberFormat="0" applyAlignment="0" applyProtection="0"/>
    <xf numFmtId="164" fontId="6" fillId="0" borderId="0" applyFont="0" applyFill="0" applyBorder="0" applyAlignment="0" applyProtection="0">
      <alignment vertical="center"/>
    </xf>
    <xf numFmtId="164" fontId="6" fillId="0" borderId="0" applyFont="0" applyFill="0" applyBorder="0" applyAlignment="0" applyProtection="0">
      <alignment vertical="center"/>
    </xf>
    <xf numFmtId="164" fontId="6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175" fontId="20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34" fillId="4" borderId="0" applyNumberFormat="0" applyBorder="0" applyAlignment="0" applyProtection="0"/>
    <xf numFmtId="0" fontId="64" fillId="4" borderId="0" applyNumberFormat="0" applyBorder="0" applyAlignment="0" applyProtection="0"/>
    <xf numFmtId="0" fontId="64" fillId="4" borderId="0" applyNumberFormat="0" applyBorder="0" applyAlignment="0" applyProtection="0"/>
    <xf numFmtId="0" fontId="64" fillId="4" borderId="0" applyNumberFormat="0" applyBorder="0" applyAlignment="0" applyProtection="0"/>
    <xf numFmtId="0" fontId="64" fillId="4" borderId="0" applyNumberFormat="0" applyBorder="0" applyAlignment="0" applyProtection="0"/>
    <xf numFmtId="0" fontId="64" fillId="4" borderId="0" applyNumberFormat="0" applyBorder="0" applyAlignment="0" applyProtection="0"/>
    <xf numFmtId="0" fontId="64" fillId="4" borderId="0" applyNumberFormat="0" applyBorder="0" applyAlignment="0" applyProtection="0"/>
    <xf numFmtId="0" fontId="64" fillId="4" borderId="0" applyNumberFormat="0" applyBorder="0" applyAlignment="0" applyProtection="0"/>
    <xf numFmtId="43" fontId="35" fillId="0" borderId="3"/>
    <xf numFmtId="179" fontId="35" fillId="0" borderId="3"/>
    <xf numFmtId="0" fontId="36" fillId="0" borderId="4" applyNumberFormat="0" applyAlignment="0" applyProtection="0">
      <alignment horizontal="left" vertical="center"/>
    </xf>
    <xf numFmtId="0" fontId="36" fillId="0" borderId="5">
      <alignment horizontal="left" vertical="center"/>
    </xf>
    <xf numFmtId="0" fontId="37" fillId="0" borderId="6" applyNumberFormat="0" applyFill="0" applyAlignment="0" applyProtection="0"/>
    <xf numFmtId="0" fontId="65" fillId="0" borderId="6" applyNumberFormat="0" applyFill="0" applyAlignment="0" applyProtection="0"/>
    <xf numFmtId="0" fontId="65" fillId="0" borderId="6" applyNumberFormat="0" applyFill="0" applyAlignment="0" applyProtection="0"/>
    <xf numFmtId="0" fontId="65" fillId="0" borderId="6" applyNumberFormat="0" applyFill="0" applyAlignment="0" applyProtection="0"/>
    <xf numFmtId="0" fontId="65" fillId="0" borderId="6" applyNumberFormat="0" applyFill="0" applyAlignment="0" applyProtection="0"/>
    <xf numFmtId="0" fontId="65" fillId="0" borderId="6" applyNumberFormat="0" applyFill="0" applyAlignment="0" applyProtection="0"/>
    <xf numFmtId="0" fontId="65" fillId="0" borderId="6" applyNumberFormat="0" applyFill="0" applyAlignment="0" applyProtection="0"/>
    <xf numFmtId="0" fontId="65" fillId="0" borderId="6" applyNumberFormat="0" applyFill="0" applyAlignment="0" applyProtection="0"/>
    <xf numFmtId="0" fontId="38" fillId="0" borderId="7" applyNumberFormat="0" applyFill="0" applyAlignment="0" applyProtection="0"/>
    <xf numFmtId="0" fontId="66" fillId="0" borderId="7" applyNumberFormat="0" applyFill="0" applyAlignment="0" applyProtection="0"/>
    <xf numFmtId="0" fontId="66" fillId="0" borderId="7" applyNumberFormat="0" applyFill="0" applyAlignment="0" applyProtection="0"/>
    <xf numFmtId="0" fontId="66" fillId="0" borderId="7" applyNumberFormat="0" applyFill="0" applyAlignment="0" applyProtection="0"/>
    <xf numFmtId="0" fontId="66" fillId="0" borderId="7" applyNumberFormat="0" applyFill="0" applyAlignment="0" applyProtection="0"/>
    <xf numFmtId="0" fontId="66" fillId="0" borderId="7" applyNumberFormat="0" applyFill="0" applyAlignment="0" applyProtection="0"/>
    <xf numFmtId="0" fontId="66" fillId="0" borderId="7" applyNumberFormat="0" applyFill="0" applyAlignment="0" applyProtection="0"/>
    <xf numFmtId="0" fontId="66" fillId="0" borderId="7" applyNumberFormat="0" applyFill="0" applyAlignment="0" applyProtection="0"/>
    <xf numFmtId="0" fontId="39" fillId="0" borderId="8" applyNumberFormat="0" applyFill="0" applyAlignment="0" applyProtection="0"/>
    <xf numFmtId="0" fontId="67" fillId="0" borderId="8" applyNumberFormat="0" applyFill="0" applyAlignment="0" applyProtection="0"/>
    <xf numFmtId="0" fontId="67" fillId="0" borderId="8" applyNumberFormat="0" applyFill="0" applyAlignment="0" applyProtection="0"/>
    <xf numFmtId="0" fontId="67" fillId="0" borderId="8" applyNumberFormat="0" applyFill="0" applyAlignment="0" applyProtection="0"/>
    <xf numFmtId="0" fontId="67" fillId="0" borderId="8" applyNumberFormat="0" applyFill="0" applyAlignment="0" applyProtection="0"/>
    <xf numFmtId="0" fontId="67" fillId="0" borderId="8" applyNumberFormat="0" applyFill="0" applyAlignment="0" applyProtection="0"/>
    <xf numFmtId="0" fontId="67" fillId="0" borderId="8" applyNumberFormat="0" applyFill="0" applyAlignment="0" applyProtection="0"/>
    <xf numFmtId="0" fontId="67" fillId="0" borderId="8" applyNumberFormat="0" applyFill="0" applyAlignment="0" applyProtection="0"/>
    <xf numFmtId="0" fontId="39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40" fillId="7" borderId="1" applyNumberFormat="0" applyAlignment="0" applyProtection="0"/>
    <xf numFmtId="0" fontId="68" fillId="7" borderId="1" applyNumberFormat="0" applyAlignment="0" applyProtection="0"/>
    <xf numFmtId="0" fontId="68" fillId="7" borderId="1" applyNumberFormat="0" applyAlignment="0" applyProtection="0"/>
    <xf numFmtId="0" fontId="68" fillId="7" borderId="1" applyNumberFormat="0" applyAlignment="0" applyProtection="0"/>
    <xf numFmtId="0" fontId="68" fillId="7" borderId="1" applyNumberFormat="0" applyAlignment="0" applyProtection="0"/>
    <xf numFmtId="0" fontId="68" fillId="7" borderId="1" applyNumberFormat="0" applyAlignment="0" applyProtection="0"/>
    <xf numFmtId="0" fontId="68" fillId="7" borderId="1" applyNumberFormat="0" applyAlignment="0" applyProtection="0"/>
    <xf numFmtId="0" fontId="68" fillId="7" borderId="1" applyNumberFormat="0" applyAlignment="0" applyProtection="0"/>
    <xf numFmtId="43" fontId="35" fillId="0" borderId="9"/>
    <xf numFmtId="179" fontId="35" fillId="0" borderId="9"/>
    <xf numFmtId="0" fontId="41" fillId="0" borderId="10" applyNumberFormat="0" applyFill="0" applyAlignment="0" applyProtection="0"/>
    <xf numFmtId="0" fontId="69" fillId="0" borderId="10" applyNumberFormat="0" applyFill="0" applyAlignment="0" applyProtection="0"/>
    <xf numFmtId="0" fontId="69" fillId="0" borderId="10" applyNumberFormat="0" applyFill="0" applyAlignment="0" applyProtection="0"/>
    <xf numFmtId="0" fontId="69" fillId="0" borderId="10" applyNumberFormat="0" applyFill="0" applyAlignment="0" applyProtection="0"/>
    <xf numFmtId="0" fontId="69" fillId="0" borderId="10" applyNumberFormat="0" applyFill="0" applyAlignment="0" applyProtection="0"/>
    <xf numFmtId="0" fontId="69" fillId="0" borderId="10" applyNumberFormat="0" applyFill="0" applyAlignment="0" applyProtection="0"/>
    <xf numFmtId="0" fontId="69" fillId="0" borderId="10" applyNumberFormat="0" applyFill="0" applyAlignment="0" applyProtection="0"/>
    <xf numFmtId="0" fontId="69" fillId="0" borderId="10" applyNumberFormat="0" applyFill="0" applyAlignment="0" applyProtection="0"/>
    <xf numFmtId="44" fontId="35" fillId="0" borderId="11"/>
    <xf numFmtId="178" fontId="35" fillId="0" borderId="11"/>
    <xf numFmtId="0" fontId="42" fillId="22" borderId="0" applyNumberFormat="0" applyBorder="0" applyAlignment="0" applyProtection="0"/>
    <xf numFmtId="0" fontId="70" fillId="22" borderId="0" applyNumberFormat="0" applyBorder="0" applyAlignment="0" applyProtection="0"/>
    <xf numFmtId="0" fontId="70" fillId="22" borderId="0" applyNumberFormat="0" applyBorder="0" applyAlignment="0" applyProtection="0"/>
    <xf numFmtId="0" fontId="70" fillId="22" borderId="0" applyNumberFormat="0" applyBorder="0" applyAlignment="0" applyProtection="0"/>
    <xf numFmtId="0" fontId="70" fillId="22" borderId="0" applyNumberFormat="0" applyBorder="0" applyAlignment="0" applyProtection="0"/>
    <xf numFmtId="0" fontId="70" fillId="22" borderId="0" applyNumberFormat="0" applyBorder="0" applyAlignment="0" applyProtection="0"/>
    <xf numFmtId="0" fontId="70" fillId="22" borderId="0" applyNumberFormat="0" applyBorder="0" applyAlignment="0" applyProtection="0"/>
    <xf numFmtId="0" fontId="70" fillId="22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23" borderId="12" applyNumberFormat="0" applyFont="0" applyAlignment="0" applyProtection="0"/>
    <xf numFmtId="0" fontId="20" fillId="23" borderId="12" applyNumberFormat="0" applyFont="0" applyAlignment="0" applyProtection="0"/>
    <xf numFmtId="0" fontId="20" fillId="23" borderId="12" applyNumberFormat="0" applyFont="0" applyAlignment="0" applyProtection="0"/>
    <xf numFmtId="0" fontId="20" fillId="23" borderId="12" applyNumberFormat="0" applyFont="0" applyAlignment="0" applyProtection="0"/>
    <xf numFmtId="0" fontId="20" fillId="23" borderId="12" applyNumberFormat="0" applyFont="0" applyAlignment="0" applyProtection="0"/>
    <xf numFmtId="0" fontId="20" fillId="23" borderId="12" applyNumberFormat="0" applyFont="0" applyAlignment="0" applyProtection="0"/>
    <xf numFmtId="0" fontId="20" fillId="23" borderId="12" applyNumberFormat="0" applyFont="0" applyAlignment="0" applyProtection="0"/>
    <xf numFmtId="0" fontId="20" fillId="23" borderId="12" applyNumberFormat="0" applyFont="0" applyAlignment="0" applyProtection="0"/>
    <xf numFmtId="0" fontId="44" fillId="20" borderId="13" applyNumberFormat="0" applyAlignment="0" applyProtection="0"/>
    <xf numFmtId="0" fontId="71" fillId="20" borderId="13" applyNumberFormat="0" applyAlignment="0" applyProtection="0"/>
    <xf numFmtId="0" fontId="71" fillId="20" borderId="13" applyNumberFormat="0" applyAlignment="0" applyProtection="0"/>
    <xf numFmtId="0" fontId="71" fillId="20" borderId="13" applyNumberFormat="0" applyAlignment="0" applyProtection="0"/>
    <xf numFmtId="0" fontId="71" fillId="20" borderId="13" applyNumberFormat="0" applyAlignment="0" applyProtection="0"/>
    <xf numFmtId="0" fontId="71" fillId="20" borderId="13" applyNumberFormat="0" applyAlignment="0" applyProtection="0"/>
    <xf numFmtId="0" fontId="71" fillId="20" borderId="13" applyNumberFormat="0" applyAlignment="0" applyProtection="0"/>
    <xf numFmtId="0" fontId="71" fillId="20" borderId="13" applyNumberFormat="0" applyAlignment="0" applyProtection="0"/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0" fillId="0" borderId="0"/>
    <xf numFmtId="0" fontId="20" fillId="0" borderId="0"/>
    <xf numFmtId="0" fontId="45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6" fillId="0" borderId="14" applyNumberFormat="0" applyFill="0" applyAlignment="0" applyProtection="0"/>
    <xf numFmtId="37" fontId="47" fillId="24" borderId="15"/>
    <xf numFmtId="38" fontId="48" fillId="25" borderId="16"/>
    <xf numFmtId="0" fontId="73" fillId="0" borderId="14" applyNumberFormat="0" applyFill="0" applyAlignment="0" applyProtection="0"/>
    <xf numFmtId="0" fontId="73" fillId="0" borderId="14" applyNumberFormat="0" applyFill="0" applyAlignment="0" applyProtection="0"/>
    <xf numFmtId="0" fontId="73" fillId="0" borderId="14" applyNumberFormat="0" applyFill="0" applyAlignment="0" applyProtection="0"/>
    <xf numFmtId="0" fontId="73" fillId="0" borderId="14" applyNumberFormat="0" applyFill="0" applyAlignment="0" applyProtection="0"/>
    <xf numFmtId="0" fontId="73" fillId="0" borderId="14" applyNumberFormat="0" applyFill="0" applyAlignment="0" applyProtection="0"/>
    <xf numFmtId="0" fontId="73" fillId="0" borderId="14" applyNumberFormat="0" applyFill="0" applyAlignment="0" applyProtection="0"/>
    <xf numFmtId="0" fontId="73" fillId="0" borderId="14" applyNumberFormat="0" applyFill="0" applyAlignment="0" applyProtection="0"/>
    <xf numFmtId="0" fontId="46" fillId="0" borderId="14" applyNumberFormat="0" applyFill="0" applyAlignment="0" applyProtection="0"/>
    <xf numFmtId="42" fontId="19" fillId="0" borderId="0" applyFont="0" applyFill="0" applyBorder="0" applyAlignment="0" applyProtection="0"/>
    <xf numFmtId="176" fontId="19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0" fontId="51" fillId="0" borderId="0"/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40" fontId="52" fillId="0" borderId="0" applyFont="0" applyFill="0" applyBorder="0" applyAlignment="0" applyProtection="0"/>
    <xf numFmtId="38" fontId="52" fillId="0" borderId="0" applyFont="0" applyFill="0" applyBorder="0" applyAlignment="0" applyProtection="0"/>
    <xf numFmtId="0" fontId="6" fillId="23" borderId="12" applyNumberFormat="0" applyFont="0" applyAlignment="0" applyProtection="0">
      <alignment vertical="center"/>
    </xf>
    <xf numFmtId="0" fontId="52" fillId="0" borderId="0" applyFont="0" applyFill="0" applyBorder="0" applyAlignment="0" applyProtection="0"/>
    <xf numFmtId="0" fontId="52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57" fillId="0" borderId="0"/>
    <xf numFmtId="0" fontId="8" fillId="0" borderId="0" applyNumberFormat="0" applyFill="0" applyBorder="0" applyAlignment="0" applyProtection="0">
      <alignment vertical="center"/>
    </xf>
    <xf numFmtId="0" fontId="9" fillId="21" borderId="2" applyNumberFormat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77" fontId="20" fillId="0" borderId="0" applyFont="0" applyFill="0" applyBorder="0" applyAlignment="0" applyProtection="0">
      <alignment vertical="center"/>
    </xf>
    <xf numFmtId="43" fontId="53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43" fontId="53" fillId="0" borderId="0" applyFont="0" applyFill="0" applyBorder="0" applyAlignment="0" applyProtection="0"/>
    <xf numFmtId="0" fontId="20" fillId="0" borderId="0"/>
    <xf numFmtId="0" fontId="10" fillId="0" borderId="10" applyNumberFormat="0" applyFill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54" fillId="0" borderId="0"/>
    <xf numFmtId="0" fontId="12" fillId="7" borderId="1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164" fontId="54" fillId="0" borderId="0" applyFont="0" applyFill="0" applyBorder="0" applyAlignment="0" applyProtection="0"/>
    <xf numFmtId="165" fontId="54" fillId="0" borderId="0" applyFont="0" applyFill="0" applyBorder="0" applyAlignment="0" applyProtection="0"/>
    <xf numFmtId="43" fontId="54" fillId="0" borderId="0" applyFont="0" applyFill="0" applyBorder="0" applyAlignment="0" applyProtection="0">
      <alignment vertical="center"/>
    </xf>
    <xf numFmtId="0" fontId="18" fillId="20" borderId="13" applyNumberFormat="0" applyAlignment="0" applyProtection="0">
      <alignment vertical="center"/>
    </xf>
    <xf numFmtId="168" fontId="55" fillId="0" borderId="0" applyFont="0" applyFill="0" applyBorder="0" applyAlignment="0" applyProtection="0"/>
    <xf numFmtId="169" fontId="55" fillId="0" borderId="0" applyFont="0" applyFill="0" applyBorder="0" applyAlignment="0" applyProtection="0"/>
    <xf numFmtId="170" fontId="25" fillId="0" borderId="0" applyFont="0" applyFill="0" applyBorder="0" applyAlignment="0" applyProtection="0"/>
    <xf numFmtId="178" fontId="20" fillId="0" borderId="0" applyFont="0" applyFill="0" applyBorder="0" applyAlignment="0" applyProtection="0">
      <alignment vertical="center"/>
    </xf>
    <xf numFmtId="178" fontId="20" fillId="0" borderId="0" applyFont="0" applyFill="0" applyBorder="0" applyAlignment="0" applyProtection="0">
      <alignment vertical="center"/>
    </xf>
    <xf numFmtId="178" fontId="20" fillId="0" borderId="0" applyFont="0" applyFill="0" applyBorder="0" applyAlignment="0" applyProtection="0">
      <alignment vertical="center"/>
    </xf>
    <xf numFmtId="167" fontId="25" fillId="0" borderId="0" applyFont="0" applyFill="0" applyBorder="0" applyAlignment="0" applyProtection="0"/>
    <xf numFmtId="0" fontId="6" fillId="0" borderId="0"/>
    <xf numFmtId="0" fontId="56" fillId="0" borderId="0" applyNumberFormat="0" applyFill="0" applyBorder="0" applyAlignment="0" applyProtection="0">
      <alignment vertical="top"/>
      <protection locked="0"/>
    </xf>
    <xf numFmtId="0" fontId="56" fillId="0" borderId="0" applyNumberFormat="0" applyFill="0" applyBorder="0" applyAlignment="0" applyProtection="0">
      <alignment vertical="top"/>
      <protection locked="0"/>
    </xf>
    <xf numFmtId="0" fontId="20" fillId="0" borderId="0"/>
    <xf numFmtId="0" fontId="5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53" fillId="0" borderId="0"/>
    <xf numFmtId="171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7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4" fillId="0" borderId="0"/>
    <xf numFmtId="43" fontId="24" fillId="0" borderId="0" applyFont="0" applyFill="0" applyBorder="0" applyAlignment="0" applyProtection="0"/>
  </cellStyleXfs>
  <cellXfs count="310">
    <xf numFmtId="0" fontId="0" fillId="0" borderId="0" xfId="0">
      <alignment vertical="center"/>
    </xf>
    <xf numFmtId="0" fontId="75" fillId="0" borderId="18" xfId="712" applyFont="1" applyFill="1" applyBorder="1" applyAlignment="1">
      <alignment vertical="center"/>
    </xf>
    <xf numFmtId="1" fontId="75" fillId="0" borderId="18" xfId="712" applyNumberFormat="1" applyFont="1" applyFill="1" applyBorder="1" applyAlignment="1">
      <alignment horizontal="center" vertical="center"/>
    </xf>
    <xf numFmtId="38" fontId="75" fillId="0" borderId="18" xfId="712" applyNumberFormat="1" applyFont="1" applyFill="1" applyBorder="1" applyAlignment="1">
      <alignment horizontal="right" vertical="center"/>
    </xf>
    <xf numFmtId="174" fontId="75" fillId="26" borderId="18" xfId="679" applyNumberFormat="1" applyFont="1" applyFill="1" applyBorder="1" applyAlignment="1">
      <alignment vertical="center"/>
    </xf>
    <xf numFmtId="40" fontId="75" fillId="0" borderId="18" xfId="712" applyNumberFormat="1" applyFont="1" applyFill="1" applyBorder="1" applyAlignment="1">
      <alignment horizontal="center" vertical="center"/>
    </xf>
    <xf numFmtId="38" fontId="75" fillId="0" borderId="18" xfId="712" applyNumberFormat="1" applyFont="1" applyFill="1" applyBorder="1" applyAlignment="1">
      <alignment horizontal="center" vertical="center"/>
    </xf>
    <xf numFmtId="38" fontId="75" fillId="26" borderId="18" xfId="712" applyNumberFormat="1" applyFont="1" applyFill="1" applyBorder="1" applyAlignment="1">
      <alignment horizontal="right" vertical="center"/>
    </xf>
    <xf numFmtId="0" fontId="75" fillId="0" borderId="18" xfId="712" applyFont="1" applyFill="1" applyBorder="1" applyAlignment="1">
      <alignment vertical="center" wrapText="1"/>
    </xf>
    <xf numFmtId="43" fontId="75" fillId="0" borderId="18" xfId="717" applyFont="1" applyFill="1" applyBorder="1" applyAlignment="1">
      <alignment horizontal="center" vertical="center"/>
    </xf>
    <xf numFmtId="0" fontId="75" fillId="26" borderId="22" xfId="712" applyFont="1" applyFill="1" applyBorder="1" applyAlignment="1">
      <alignment horizontal="center" vertical="center"/>
    </xf>
    <xf numFmtId="38" fontId="75" fillId="26" borderId="23" xfId="712" applyNumberFormat="1" applyFont="1" applyFill="1" applyBorder="1" applyAlignment="1">
      <alignment horizontal="right" vertical="center"/>
    </xf>
    <xf numFmtId="18" fontId="76" fillId="26" borderId="0" xfId="712" applyNumberFormat="1" applyFont="1" applyFill="1" applyBorder="1" applyAlignment="1">
      <alignment horizontal="left" vertical="center"/>
    </xf>
    <xf numFmtId="38" fontId="75" fillId="0" borderId="23" xfId="712" applyNumberFormat="1" applyFont="1" applyFill="1" applyBorder="1" applyAlignment="1">
      <alignment horizontal="right" vertical="center"/>
    </xf>
    <xf numFmtId="38" fontId="75" fillId="26" borderId="23" xfId="712" applyNumberFormat="1" applyFont="1" applyFill="1" applyBorder="1" applyAlignment="1">
      <alignment horizontal="left" vertical="center"/>
    </xf>
    <xf numFmtId="0" fontId="75" fillId="0" borderId="22" xfId="712" applyFont="1" applyFill="1" applyBorder="1" applyAlignment="1">
      <alignment horizontal="center" vertical="center"/>
    </xf>
    <xf numFmtId="0" fontId="75" fillId="26" borderId="35" xfId="712" applyFont="1" applyFill="1" applyBorder="1" applyAlignment="1">
      <alignment horizontal="center" vertical="center"/>
    </xf>
    <xf numFmtId="0" fontId="75" fillId="0" borderId="34" xfId="712" applyFont="1" applyFill="1" applyBorder="1" applyAlignment="1">
      <alignment vertical="center" wrapText="1"/>
    </xf>
    <xf numFmtId="38" fontId="75" fillId="0" borderId="34" xfId="712" applyNumberFormat="1" applyFont="1" applyFill="1" applyBorder="1" applyAlignment="1">
      <alignment horizontal="right" vertical="center"/>
    </xf>
    <xf numFmtId="43" fontId="75" fillId="0" borderId="34" xfId="717" applyFont="1" applyFill="1" applyBorder="1" applyAlignment="1">
      <alignment horizontal="center" vertical="center"/>
    </xf>
    <xf numFmtId="38" fontId="75" fillId="26" borderId="34" xfId="712" applyNumberFormat="1" applyFont="1" applyFill="1" applyBorder="1" applyAlignment="1">
      <alignment horizontal="right" vertical="center"/>
    </xf>
    <xf numFmtId="174" fontId="75" fillId="26" borderId="34" xfId="679" applyNumberFormat="1" applyFont="1" applyFill="1" applyBorder="1" applyAlignment="1">
      <alignment vertical="center"/>
    </xf>
    <xf numFmtId="38" fontId="75" fillId="0" borderId="34" xfId="712" applyNumberFormat="1" applyFont="1" applyFill="1" applyBorder="1" applyAlignment="1">
      <alignment horizontal="center" vertical="center"/>
    </xf>
    <xf numFmtId="38" fontId="75" fillId="26" borderId="36" xfId="712" applyNumberFormat="1" applyFont="1" applyFill="1" applyBorder="1" applyAlignment="1">
      <alignment horizontal="left" vertical="center"/>
    </xf>
    <xf numFmtId="0" fontId="77" fillId="27" borderId="19" xfId="712" applyFont="1" applyFill="1" applyBorder="1" applyAlignment="1">
      <alignment horizontal="center" vertical="center" wrapText="1"/>
    </xf>
    <xf numFmtId="0" fontId="77" fillId="27" borderId="20" xfId="712" applyFont="1" applyFill="1" applyBorder="1" applyAlignment="1">
      <alignment horizontal="center" vertical="center" wrapText="1"/>
    </xf>
    <xf numFmtId="0" fontId="77" fillId="27" borderId="21" xfId="712" applyFont="1" applyFill="1" applyBorder="1" applyAlignment="1">
      <alignment horizontal="center" vertical="center" wrapText="1"/>
    </xf>
    <xf numFmtId="0" fontId="78" fillId="0" borderId="0" xfId="0" applyFont="1">
      <alignment vertical="center"/>
    </xf>
    <xf numFmtId="0" fontId="79" fillId="26" borderId="0" xfId="712" applyFont="1" applyFill="1" applyBorder="1" applyAlignment="1">
      <alignment vertical="top" wrapText="1"/>
    </xf>
    <xf numFmtId="0" fontId="80" fillId="0" borderId="0" xfId="0" applyFont="1">
      <alignment vertical="center"/>
    </xf>
    <xf numFmtId="0" fontId="81" fillId="26" borderId="0" xfId="712" applyFont="1" applyFill="1" applyBorder="1" applyAlignment="1">
      <alignment vertical="center"/>
    </xf>
    <xf numFmtId="0" fontId="82" fillId="26" borderId="0" xfId="712" applyFont="1" applyFill="1" applyBorder="1" applyAlignment="1">
      <alignment vertical="center"/>
    </xf>
    <xf numFmtId="0" fontId="83" fillId="26" borderId="22" xfId="712" applyFont="1" applyFill="1" applyBorder="1" applyAlignment="1">
      <alignment horizontal="center" vertical="center"/>
    </xf>
    <xf numFmtId="0" fontId="83" fillId="0" borderId="18" xfId="712" applyFont="1" applyFill="1" applyBorder="1" applyAlignment="1">
      <alignment vertical="center" wrapText="1"/>
    </xf>
    <xf numFmtId="1" fontId="83" fillId="0" borderId="18" xfId="712" applyNumberFormat="1" applyFont="1" applyFill="1" applyBorder="1" applyAlignment="1">
      <alignment horizontal="center" vertical="center"/>
    </xf>
    <xf numFmtId="174" fontId="83" fillId="0" borderId="18" xfId="717" applyNumberFormat="1" applyFont="1" applyFill="1" applyBorder="1" applyAlignment="1">
      <alignment horizontal="center" vertical="center"/>
    </xf>
    <xf numFmtId="0" fontId="83" fillId="26" borderId="26" xfId="712" applyFont="1" applyFill="1" applyBorder="1" applyAlignment="1">
      <alignment horizontal="center" vertical="center"/>
    </xf>
    <xf numFmtId="0" fontId="83" fillId="0" borderId="27" xfId="712" applyFont="1" applyFill="1" applyBorder="1" applyAlignment="1">
      <alignment vertical="center" wrapText="1"/>
    </xf>
    <xf numFmtId="1" fontId="83" fillId="0" borderId="27" xfId="712" applyNumberFormat="1" applyFont="1" applyFill="1" applyBorder="1" applyAlignment="1">
      <alignment horizontal="center" vertical="center"/>
    </xf>
    <xf numFmtId="0" fontId="83" fillId="0" borderId="24" xfId="712" applyFont="1" applyFill="1" applyBorder="1" applyAlignment="1">
      <alignment vertical="center"/>
    </xf>
    <xf numFmtId="0" fontId="80" fillId="0" borderId="0" xfId="712" applyFont="1"/>
    <xf numFmtId="0" fontId="80" fillId="0" borderId="0" xfId="712" applyFont="1" applyAlignment="1">
      <alignment horizontal="right"/>
    </xf>
    <xf numFmtId="0" fontId="80" fillId="0" borderId="0" xfId="712" applyFont="1" applyAlignment="1"/>
    <xf numFmtId="0" fontId="80" fillId="0" borderId="0" xfId="712" applyFont="1" applyBorder="1"/>
    <xf numFmtId="0" fontId="80" fillId="0" borderId="0" xfId="712" applyFont="1" applyBorder="1" applyAlignment="1">
      <alignment horizontal="right"/>
    </xf>
    <xf numFmtId="180" fontId="80" fillId="0" borderId="0" xfId="679" applyNumberFormat="1" applyFont="1" applyBorder="1" applyAlignment="1"/>
    <xf numFmtId="0" fontId="80" fillId="0" borderId="0" xfId="0" applyFont="1" applyAlignment="1">
      <alignment horizontal="right" vertical="center"/>
    </xf>
    <xf numFmtId="0" fontId="80" fillId="0" borderId="0" xfId="0" applyFont="1" applyAlignment="1">
      <alignment vertical="center"/>
    </xf>
    <xf numFmtId="2" fontId="76" fillId="26" borderId="0" xfId="712" applyNumberFormat="1" applyFont="1" applyFill="1" applyBorder="1" applyAlignment="1">
      <alignment horizontal="left" vertical="center"/>
    </xf>
    <xf numFmtId="2" fontId="83" fillId="0" borderId="18" xfId="717" applyNumberFormat="1" applyFont="1" applyFill="1" applyBorder="1" applyAlignment="1">
      <alignment horizontal="center" vertical="center"/>
    </xf>
    <xf numFmtId="2" fontId="80" fillId="0" borderId="0" xfId="712" applyNumberFormat="1" applyFont="1"/>
    <xf numFmtId="2" fontId="80" fillId="0" borderId="0" xfId="712" applyNumberFormat="1" applyFont="1" applyBorder="1"/>
    <xf numFmtId="2" fontId="80" fillId="0" borderId="0" xfId="0" applyNumberFormat="1" applyFont="1">
      <alignment vertical="center"/>
    </xf>
    <xf numFmtId="1" fontId="75" fillId="0" borderId="34" xfId="712" applyNumberFormat="1" applyFont="1" applyFill="1" applyBorder="1" applyAlignment="1">
      <alignment horizontal="center" vertical="center"/>
    </xf>
    <xf numFmtId="16" fontId="0" fillId="0" borderId="0" xfId="0" applyNumberFormat="1">
      <alignment vertical="center"/>
    </xf>
    <xf numFmtId="0" fontId="83" fillId="26" borderId="35" xfId="712" applyFont="1" applyFill="1" applyBorder="1" applyAlignment="1">
      <alignment horizontal="center" vertical="center"/>
    </xf>
    <xf numFmtId="0" fontId="83" fillId="0" borderId="34" xfId="712" applyFont="1" applyFill="1" applyBorder="1" applyAlignment="1">
      <alignment vertical="center"/>
    </xf>
    <xf numFmtId="1" fontId="83" fillId="0" borderId="34" xfId="712" applyNumberFormat="1" applyFont="1" applyFill="1" applyBorder="1" applyAlignment="1">
      <alignment horizontal="center" vertical="center"/>
    </xf>
    <xf numFmtId="174" fontId="83" fillId="0" borderId="34" xfId="717" applyNumberFormat="1" applyFont="1" applyFill="1" applyBorder="1" applyAlignment="1">
      <alignment horizontal="center" vertical="center"/>
    </xf>
    <xf numFmtId="2" fontId="83" fillId="0" borderId="34" xfId="717" applyNumberFormat="1" applyFont="1" applyFill="1" applyBorder="1" applyAlignment="1">
      <alignment horizontal="center" vertical="center"/>
    </xf>
    <xf numFmtId="0" fontId="84" fillId="26" borderId="0" xfId="712" applyFont="1" applyFill="1" applyBorder="1" applyAlignment="1">
      <alignment vertical="top" wrapText="1"/>
    </xf>
    <xf numFmtId="0" fontId="84" fillId="26" borderId="0" xfId="712" applyFont="1" applyFill="1" applyBorder="1" applyAlignment="1">
      <alignment vertical="center" wrapText="1"/>
    </xf>
    <xf numFmtId="0" fontId="80" fillId="0" borderId="0" xfId="0" applyFont="1" applyAlignment="1">
      <alignment horizontal="center" vertical="center"/>
    </xf>
    <xf numFmtId="43" fontId="83" fillId="0" borderId="18" xfId="717" applyNumberFormat="1" applyFont="1" applyFill="1" applyBorder="1" applyAlignment="1">
      <alignment horizontal="center" vertical="center"/>
    </xf>
    <xf numFmtId="174" fontId="83" fillId="0" borderId="23" xfId="717" applyNumberFormat="1" applyFont="1" applyFill="1" applyBorder="1" applyAlignment="1">
      <alignment horizontal="right" vertical="center"/>
    </xf>
    <xf numFmtId="174" fontId="83" fillId="0" borderId="36" xfId="717" applyNumberFormat="1" applyFont="1" applyFill="1" applyBorder="1" applyAlignment="1">
      <alignment horizontal="right" vertical="center"/>
    </xf>
    <xf numFmtId="0" fontId="81" fillId="31" borderId="5" xfId="712" applyFont="1" applyFill="1" applyBorder="1" applyAlignment="1">
      <alignment horizontal="center" vertical="center"/>
    </xf>
    <xf numFmtId="0" fontId="83" fillId="28" borderId="31" xfId="712" applyFont="1" applyFill="1" applyBorder="1" applyAlignment="1">
      <alignment horizontal="center" vertical="center" wrapText="1"/>
    </xf>
    <xf numFmtId="174" fontId="85" fillId="0" borderId="18" xfId="717" applyNumberFormat="1" applyFont="1" applyFill="1" applyBorder="1" applyAlignment="1">
      <alignment horizontal="center" vertical="center"/>
    </xf>
    <xf numFmtId="174" fontId="85" fillId="0" borderId="34" xfId="717" applyNumberFormat="1" applyFont="1" applyFill="1" applyBorder="1" applyAlignment="1">
      <alignment horizontal="center" vertical="center"/>
    </xf>
    <xf numFmtId="0" fontId="86" fillId="28" borderId="24" xfId="712" applyFont="1" applyFill="1" applyBorder="1" applyAlignment="1">
      <alignment horizontal="center" vertical="center" wrapText="1"/>
    </xf>
    <xf numFmtId="0" fontId="86" fillId="30" borderId="24" xfId="712" applyFont="1" applyFill="1" applyBorder="1" applyAlignment="1">
      <alignment horizontal="center" vertical="center" wrapText="1"/>
    </xf>
    <xf numFmtId="0" fontId="86" fillId="0" borderId="0" xfId="0" applyFont="1">
      <alignment vertical="center"/>
    </xf>
    <xf numFmtId="0" fontId="86" fillId="0" borderId="18" xfId="712" applyFont="1" applyFill="1" applyBorder="1" applyAlignment="1">
      <alignment vertical="center" wrapText="1"/>
    </xf>
    <xf numFmtId="1" fontId="86" fillId="0" borderId="18" xfId="712" applyNumberFormat="1" applyFont="1" applyFill="1" applyBorder="1" applyAlignment="1">
      <alignment horizontal="center" vertical="center"/>
    </xf>
    <xf numFmtId="0" fontId="86" fillId="0" borderId="27" xfId="712" applyFont="1" applyFill="1" applyBorder="1" applyAlignment="1">
      <alignment vertical="center" wrapText="1"/>
    </xf>
    <xf numFmtId="1" fontId="86" fillId="0" borderId="27" xfId="712" applyNumberFormat="1" applyFont="1" applyFill="1" applyBorder="1" applyAlignment="1">
      <alignment horizontal="center" vertical="center"/>
    </xf>
    <xf numFmtId="0" fontId="86" fillId="0" borderId="24" xfId="712" applyFont="1" applyFill="1" applyBorder="1" applyAlignment="1">
      <alignment vertical="center"/>
    </xf>
    <xf numFmtId="0" fontId="86" fillId="0" borderId="18" xfId="712" applyFont="1" applyFill="1" applyBorder="1" applyAlignment="1">
      <alignment horizontal="left" vertical="center" wrapText="1"/>
    </xf>
    <xf numFmtId="0" fontId="86" fillId="0" borderId="34" xfId="712" applyFont="1" applyFill="1" applyBorder="1" applyAlignment="1">
      <alignment vertical="center"/>
    </xf>
    <xf numFmtId="1" fontId="86" fillId="0" borderId="34" xfId="712" applyNumberFormat="1" applyFont="1" applyFill="1" applyBorder="1" applyAlignment="1">
      <alignment horizontal="center" vertical="center"/>
    </xf>
    <xf numFmtId="0" fontId="86" fillId="28" borderId="18" xfId="712" applyFont="1" applyFill="1" applyBorder="1" applyAlignment="1">
      <alignment horizontal="center" vertical="center" wrapText="1"/>
    </xf>
    <xf numFmtId="0" fontId="86" fillId="33" borderId="24" xfId="712" applyFont="1" applyFill="1" applyBorder="1" applyAlignment="1">
      <alignment horizontal="center" vertical="center" wrapText="1"/>
    </xf>
    <xf numFmtId="0" fontId="83" fillId="0" borderId="22" xfId="712" applyFont="1" applyFill="1" applyBorder="1" applyAlignment="1">
      <alignment horizontal="center" vertical="center"/>
    </xf>
    <xf numFmtId="0" fontId="80" fillId="0" borderId="0" xfId="0" applyFont="1" applyFill="1" applyAlignment="1">
      <alignment horizontal="center" vertical="center"/>
    </xf>
    <xf numFmtId="0" fontId="80" fillId="0" borderId="5" xfId="0" applyFont="1" applyFill="1" applyBorder="1">
      <alignment vertical="center"/>
    </xf>
    <xf numFmtId="0" fontId="83" fillId="0" borderId="26" xfId="712" applyFont="1" applyFill="1" applyBorder="1" applyAlignment="1">
      <alignment horizontal="center" vertical="center"/>
    </xf>
    <xf numFmtId="0" fontId="80" fillId="0" borderId="0" xfId="0" applyFont="1" applyFill="1">
      <alignment vertical="center"/>
    </xf>
    <xf numFmtId="0" fontId="81" fillId="31" borderId="5" xfId="712" applyFont="1" applyFill="1" applyBorder="1" applyAlignment="1">
      <alignment vertical="center"/>
    </xf>
    <xf numFmtId="0" fontId="86" fillId="28" borderId="41" xfId="712" applyFont="1" applyFill="1" applyBorder="1" applyAlignment="1">
      <alignment horizontal="center" vertical="center" wrapText="1"/>
    </xf>
    <xf numFmtId="0" fontId="86" fillId="32" borderId="40" xfId="712" applyFont="1" applyFill="1" applyBorder="1" applyAlignment="1">
      <alignment horizontal="center" vertical="center" wrapText="1"/>
    </xf>
    <xf numFmtId="0" fontId="86" fillId="32" borderId="41" xfId="712" applyFont="1" applyFill="1" applyBorder="1" applyAlignment="1">
      <alignment horizontal="center" vertical="center" wrapText="1"/>
    </xf>
    <xf numFmtId="0" fontId="0" fillId="0" borderId="18" xfId="0" applyFill="1" applyBorder="1">
      <alignment vertical="center"/>
    </xf>
    <xf numFmtId="0" fontId="0" fillId="0" borderId="22" xfId="0" applyFill="1" applyBorder="1">
      <alignment vertical="center"/>
    </xf>
    <xf numFmtId="0" fontId="0" fillId="0" borderId="34" xfId="0" applyFill="1" applyBorder="1">
      <alignment vertical="center"/>
    </xf>
    <xf numFmtId="0" fontId="0" fillId="0" borderId="35" xfId="0" applyFill="1" applyBorder="1">
      <alignment vertical="center"/>
    </xf>
    <xf numFmtId="0" fontId="83" fillId="28" borderId="40" xfId="712" applyFont="1" applyFill="1" applyBorder="1" applyAlignment="1">
      <alignment horizontal="center" vertical="center" wrapText="1"/>
    </xf>
    <xf numFmtId="0" fontId="83" fillId="28" borderId="17" xfId="712" applyFont="1" applyFill="1" applyBorder="1" applyAlignment="1">
      <alignment horizontal="center" vertical="center" wrapText="1"/>
    </xf>
    <xf numFmtId="181" fontId="87" fillId="26" borderId="0" xfId="712" applyNumberFormat="1" applyFont="1" applyFill="1" applyBorder="1" applyAlignment="1">
      <alignment horizontal="center" vertical="center"/>
    </xf>
    <xf numFmtId="0" fontId="88" fillId="0" borderId="18" xfId="712" applyFont="1" applyFill="1" applyBorder="1" applyAlignment="1">
      <alignment vertical="center" wrapText="1"/>
    </xf>
    <xf numFmtId="43" fontId="88" fillId="0" borderId="18" xfId="717" applyNumberFormat="1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43" fontId="83" fillId="0" borderId="34" xfId="717" applyNumberFormat="1" applyFont="1" applyFill="1" applyBorder="1" applyAlignment="1">
      <alignment horizontal="center" vertical="center"/>
    </xf>
    <xf numFmtId="0" fontId="83" fillId="34" borderId="22" xfId="712" applyFont="1" applyFill="1" applyBorder="1" applyAlignment="1">
      <alignment horizontal="center" vertical="center"/>
    </xf>
    <xf numFmtId="0" fontId="83" fillId="34" borderId="18" xfId="712" applyFont="1" applyFill="1" applyBorder="1" applyAlignment="1">
      <alignment horizontal="left" vertical="center" wrapText="1"/>
    </xf>
    <xf numFmtId="1" fontId="83" fillId="34" borderId="18" xfId="712" applyNumberFormat="1" applyFont="1" applyFill="1" applyBorder="1" applyAlignment="1">
      <alignment horizontal="center" vertical="center"/>
    </xf>
    <xf numFmtId="174" fontId="83" fillId="34" borderId="18" xfId="717" applyNumberFormat="1" applyFont="1" applyFill="1" applyBorder="1" applyAlignment="1">
      <alignment horizontal="center" vertical="center"/>
    </xf>
    <xf numFmtId="43" fontId="83" fillId="34" borderId="18" xfId="717" applyNumberFormat="1" applyFont="1" applyFill="1" applyBorder="1" applyAlignment="1">
      <alignment horizontal="center" vertical="center"/>
    </xf>
    <xf numFmtId="174" fontId="85" fillId="34" borderId="18" xfId="717" applyNumberFormat="1" applyFont="1" applyFill="1" applyBorder="1" applyAlignment="1">
      <alignment horizontal="center" vertical="center"/>
    </xf>
    <xf numFmtId="174" fontId="83" fillId="34" borderId="23" xfId="717" applyNumberFormat="1" applyFont="1" applyFill="1" applyBorder="1" applyAlignment="1">
      <alignment horizontal="right" vertical="center"/>
    </xf>
    <xf numFmtId="0" fontId="80" fillId="34" borderId="0" xfId="0" applyFont="1" applyFill="1" applyAlignment="1">
      <alignment horizontal="center" vertical="center"/>
    </xf>
    <xf numFmtId="0" fontId="80" fillId="34" borderId="0" xfId="0" applyFont="1" applyFill="1">
      <alignment vertical="center"/>
    </xf>
    <xf numFmtId="0" fontId="88" fillId="34" borderId="22" xfId="712" applyFont="1" applyFill="1" applyBorder="1" applyAlignment="1">
      <alignment horizontal="center" vertical="center"/>
    </xf>
    <xf numFmtId="0" fontId="88" fillId="34" borderId="18" xfId="712" applyFont="1" applyFill="1" applyBorder="1" applyAlignment="1">
      <alignment vertical="center" wrapText="1"/>
    </xf>
    <xf numFmtId="1" fontId="88" fillId="34" borderId="18" xfId="712" applyNumberFormat="1" applyFont="1" applyFill="1" applyBorder="1" applyAlignment="1">
      <alignment horizontal="center" vertical="center"/>
    </xf>
    <xf numFmtId="174" fontId="88" fillId="34" borderId="18" xfId="717" applyNumberFormat="1" applyFont="1" applyFill="1" applyBorder="1" applyAlignment="1">
      <alignment horizontal="center" vertical="center"/>
    </xf>
    <xf numFmtId="43" fontId="88" fillId="34" borderId="18" xfId="717" applyNumberFormat="1" applyFont="1" applyFill="1" applyBorder="1" applyAlignment="1">
      <alignment horizontal="center" vertical="center"/>
    </xf>
    <xf numFmtId="174" fontId="88" fillId="34" borderId="23" xfId="717" applyNumberFormat="1" applyFont="1" applyFill="1" applyBorder="1" applyAlignment="1">
      <alignment horizontal="right" vertical="center"/>
    </xf>
    <xf numFmtId="0" fontId="89" fillId="34" borderId="0" xfId="0" applyFont="1" applyFill="1" applyAlignment="1">
      <alignment horizontal="center" vertical="center"/>
    </xf>
    <xf numFmtId="0" fontId="89" fillId="34" borderId="0" xfId="0" applyFont="1" applyFill="1">
      <alignment vertical="center"/>
    </xf>
    <xf numFmtId="4" fontId="79" fillId="26" borderId="0" xfId="712" applyNumberFormat="1" applyFont="1" applyFill="1" applyBorder="1" applyAlignment="1">
      <alignment vertical="top" wrapText="1"/>
    </xf>
    <xf numFmtId="4" fontId="81" fillId="26" borderId="0" xfId="712" applyNumberFormat="1" applyFont="1" applyFill="1" applyBorder="1" applyAlignment="1">
      <alignment vertical="center"/>
    </xf>
    <xf numFmtId="4" fontId="83" fillId="28" borderId="17" xfId="712" applyNumberFormat="1" applyFont="1" applyFill="1" applyBorder="1" applyAlignment="1">
      <alignment horizontal="center" vertical="center" wrapText="1"/>
    </xf>
    <xf numFmtId="4" fontId="80" fillId="0" borderId="0" xfId="712" applyNumberFormat="1" applyFont="1"/>
    <xf numFmtId="4" fontId="80" fillId="0" borderId="0" xfId="712" applyNumberFormat="1" applyFont="1" applyBorder="1"/>
    <xf numFmtId="4" fontId="80" fillId="0" borderId="0" xfId="0" applyNumberFormat="1" applyFont="1">
      <alignment vertical="center"/>
    </xf>
    <xf numFmtId="4" fontId="86" fillId="35" borderId="24" xfId="712" applyNumberFormat="1" applyFont="1" applyFill="1" applyBorder="1" applyAlignment="1">
      <alignment horizontal="center" vertical="center" wrapText="1"/>
    </xf>
    <xf numFmtId="0" fontId="86" fillId="35" borderId="24" xfId="712" applyFont="1" applyFill="1" applyBorder="1" applyAlignment="1">
      <alignment horizontal="center" vertical="center" wrapText="1"/>
    </xf>
    <xf numFmtId="0" fontId="0" fillId="34" borderId="22" xfId="0" applyFill="1" applyBorder="1">
      <alignment vertical="center"/>
    </xf>
    <xf numFmtId="0" fontId="0" fillId="34" borderId="18" xfId="0" applyFill="1" applyBorder="1">
      <alignment vertical="center"/>
    </xf>
    <xf numFmtId="0" fontId="86" fillId="28" borderId="18" xfId="712" applyFont="1" applyFill="1" applyBorder="1" applyAlignment="1">
      <alignment horizontal="center" vertical="center"/>
    </xf>
    <xf numFmtId="0" fontId="90" fillId="34" borderId="18" xfId="0" applyFont="1" applyFill="1" applyBorder="1">
      <alignment vertical="center"/>
    </xf>
    <xf numFmtId="0" fontId="0" fillId="30" borderId="22" xfId="0" applyFill="1" applyBorder="1">
      <alignment vertical="center"/>
    </xf>
    <xf numFmtId="0" fontId="0" fillId="30" borderId="18" xfId="0" applyFill="1" applyBorder="1">
      <alignment vertical="center"/>
    </xf>
    <xf numFmtId="0" fontId="84" fillId="26" borderId="0" xfId="718" applyFont="1" applyFill="1" applyBorder="1" applyAlignment="1">
      <alignment vertical="top" wrapText="1"/>
    </xf>
    <xf numFmtId="0" fontId="79" fillId="26" borderId="0" xfId="718" applyFont="1" applyFill="1" applyBorder="1" applyAlignment="1">
      <alignment vertical="top" wrapText="1"/>
    </xf>
    <xf numFmtId="4" fontId="79" fillId="26" borderId="0" xfId="718" applyNumberFormat="1" applyFont="1" applyFill="1" applyBorder="1" applyAlignment="1">
      <alignment vertical="top" wrapText="1"/>
    </xf>
    <xf numFmtId="0" fontId="84" fillId="26" borderId="0" xfId="718" applyFont="1" applyFill="1" applyBorder="1" applyAlignment="1">
      <alignment vertical="center" wrapText="1"/>
    </xf>
    <xf numFmtId="0" fontId="81" fillId="26" borderId="0" xfId="718" applyFont="1" applyFill="1" applyBorder="1" applyAlignment="1">
      <alignment vertical="center"/>
    </xf>
    <xf numFmtId="181" fontId="87" fillId="26" borderId="0" xfId="718" applyNumberFormat="1" applyFont="1" applyFill="1" applyBorder="1" applyAlignment="1">
      <alignment horizontal="center" vertical="center"/>
    </xf>
    <xf numFmtId="18" fontId="76" fillId="26" borderId="0" xfId="718" applyNumberFormat="1" applyFont="1" applyFill="1" applyBorder="1" applyAlignment="1">
      <alignment horizontal="left" vertical="center"/>
    </xf>
    <xf numFmtId="0" fontId="82" fillId="26" borderId="0" xfId="718" applyFont="1" applyFill="1" applyBorder="1" applyAlignment="1">
      <alignment vertical="center"/>
    </xf>
    <xf numFmtId="4" fontId="81" fillId="26" borderId="0" xfId="718" applyNumberFormat="1" applyFont="1" applyFill="1" applyBorder="1" applyAlignment="1">
      <alignment vertical="center"/>
    </xf>
    <xf numFmtId="2" fontId="76" fillId="26" borderId="0" xfId="718" applyNumberFormat="1" applyFont="1" applyFill="1" applyBorder="1" applyAlignment="1">
      <alignment horizontal="left" vertical="center"/>
    </xf>
    <xf numFmtId="0" fontId="83" fillId="28" borderId="31" xfId="718" applyFont="1" applyFill="1" applyBorder="1" applyAlignment="1">
      <alignment horizontal="center" vertical="center" wrapText="1"/>
    </xf>
    <xf numFmtId="0" fontId="83" fillId="28" borderId="17" xfId="718" applyFont="1" applyFill="1" applyBorder="1" applyAlignment="1">
      <alignment horizontal="center" vertical="center" wrapText="1"/>
    </xf>
    <xf numFmtId="0" fontId="83" fillId="28" borderId="40" xfId="718" applyFont="1" applyFill="1" applyBorder="1" applyAlignment="1">
      <alignment horizontal="center" vertical="center" wrapText="1"/>
    </xf>
    <xf numFmtId="4" fontId="83" fillId="28" borderId="17" xfId="718" applyNumberFormat="1" applyFont="1" applyFill="1" applyBorder="1" applyAlignment="1">
      <alignment horizontal="center" vertical="center" wrapText="1"/>
    </xf>
    <xf numFmtId="0" fontId="86" fillId="28" borderId="24" xfId="718" applyFont="1" applyFill="1" applyBorder="1" applyAlignment="1">
      <alignment horizontal="center" vertical="center" wrapText="1"/>
    </xf>
    <xf numFmtId="0" fontId="86" fillId="30" borderId="24" xfId="718" applyFont="1" applyFill="1" applyBorder="1" applyAlignment="1">
      <alignment horizontal="center" vertical="center" wrapText="1"/>
    </xf>
    <xf numFmtId="0" fontId="86" fillId="33" borderId="24" xfId="718" applyFont="1" applyFill="1" applyBorder="1" applyAlignment="1">
      <alignment horizontal="center" vertical="center" wrapText="1"/>
    </xf>
    <xf numFmtId="4" fontId="86" fillId="35" borderId="24" xfId="718" applyNumberFormat="1" applyFont="1" applyFill="1" applyBorder="1" applyAlignment="1">
      <alignment horizontal="center" vertical="center" wrapText="1"/>
    </xf>
    <xf numFmtId="0" fontId="86" fillId="35" borderId="24" xfId="718" applyFont="1" applyFill="1" applyBorder="1" applyAlignment="1">
      <alignment horizontal="center" vertical="center" wrapText="1"/>
    </xf>
    <xf numFmtId="0" fontId="83" fillId="26" borderId="22" xfId="718" applyFont="1" applyFill="1" applyBorder="1" applyAlignment="1">
      <alignment horizontal="center" vertical="center"/>
    </xf>
    <xf numFmtId="0" fontId="88" fillId="0" borderId="18" xfId="718" applyFont="1" applyFill="1" applyBorder="1" applyAlignment="1">
      <alignment vertical="center" wrapText="1"/>
    </xf>
    <xf numFmtId="1" fontId="83" fillId="0" borderId="18" xfId="718" applyNumberFormat="1" applyFont="1" applyFill="1" applyBorder="1" applyAlignment="1">
      <alignment horizontal="center" vertical="center"/>
    </xf>
    <xf numFmtId="0" fontId="83" fillId="26" borderId="26" xfId="718" applyFont="1" applyFill="1" applyBorder="1" applyAlignment="1">
      <alignment horizontal="center" vertical="center"/>
    </xf>
    <xf numFmtId="0" fontId="83" fillId="0" borderId="27" xfId="718" applyFont="1" applyFill="1" applyBorder="1" applyAlignment="1">
      <alignment vertical="center" wrapText="1"/>
    </xf>
    <xf numFmtId="1" fontId="83" fillId="0" borderId="27" xfId="718" applyNumberFormat="1" applyFont="1" applyFill="1" applyBorder="1" applyAlignment="1">
      <alignment horizontal="center" vertical="center"/>
    </xf>
    <xf numFmtId="0" fontId="83" fillId="0" borderId="22" xfId="718" applyFont="1" applyFill="1" applyBorder="1" applyAlignment="1">
      <alignment horizontal="center" vertical="center"/>
    </xf>
    <xf numFmtId="0" fontId="83" fillId="0" borderId="18" xfId="718" applyFont="1" applyFill="1" applyBorder="1" applyAlignment="1">
      <alignment vertical="center" wrapText="1"/>
    </xf>
    <xf numFmtId="174" fontId="83" fillId="0" borderId="18" xfId="719" applyNumberFormat="1" applyFont="1" applyFill="1" applyBorder="1" applyAlignment="1">
      <alignment vertical="center"/>
    </xf>
    <xf numFmtId="0" fontId="83" fillId="0" borderId="26" xfId="718" applyFont="1" applyFill="1" applyBorder="1" applyAlignment="1">
      <alignment horizontal="center" vertical="center"/>
    </xf>
    <xf numFmtId="0" fontId="83" fillId="0" borderId="24" xfId="718" applyFont="1" applyFill="1" applyBorder="1" applyAlignment="1">
      <alignment vertical="center"/>
    </xf>
    <xf numFmtId="0" fontId="83" fillId="34" borderId="22" xfId="718" applyFont="1" applyFill="1" applyBorder="1" applyAlignment="1">
      <alignment horizontal="center" vertical="center"/>
    </xf>
    <xf numFmtId="0" fontId="83" fillId="34" borderId="18" xfId="718" applyFont="1" applyFill="1" applyBorder="1" applyAlignment="1">
      <alignment horizontal="left" vertical="center" wrapText="1"/>
    </xf>
    <xf numFmtId="1" fontId="83" fillId="34" borderId="18" xfId="718" applyNumberFormat="1" applyFont="1" applyFill="1" applyBorder="1" applyAlignment="1">
      <alignment horizontal="center" vertical="center"/>
    </xf>
    <xf numFmtId="0" fontId="88" fillId="34" borderId="22" xfId="718" applyFont="1" applyFill="1" applyBorder="1" applyAlignment="1">
      <alignment horizontal="center" vertical="center"/>
    </xf>
    <xf numFmtId="0" fontId="88" fillId="34" borderId="18" xfId="718" applyFont="1" applyFill="1" applyBorder="1" applyAlignment="1">
      <alignment vertical="center" wrapText="1"/>
    </xf>
    <xf numFmtId="1" fontId="88" fillId="34" borderId="18" xfId="718" applyNumberFormat="1" applyFont="1" applyFill="1" applyBorder="1" applyAlignment="1">
      <alignment horizontal="center" vertical="center"/>
    </xf>
    <xf numFmtId="174" fontId="83" fillId="26" borderId="18" xfId="719" applyNumberFormat="1" applyFont="1" applyFill="1" applyBorder="1" applyAlignment="1">
      <alignment vertical="center"/>
    </xf>
    <xf numFmtId="0" fontId="83" fillId="26" borderId="35" xfId="718" applyFont="1" applyFill="1" applyBorder="1" applyAlignment="1">
      <alignment horizontal="center" vertical="center"/>
    </xf>
    <xf numFmtId="0" fontId="83" fillId="0" borderId="34" xfId="718" applyFont="1" applyFill="1" applyBorder="1" applyAlignment="1">
      <alignment vertical="center"/>
    </xf>
    <xf numFmtId="1" fontId="83" fillId="0" borderId="34" xfId="718" applyNumberFormat="1" applyFont="1" applyFill="1" applyBorder="1" applyAlignment="1">
      <alignment horizontal="center" vertical="center"/>
    </xf>
    <xf numFmtId="174" fontId="83" fillId="26" borderId="34" xfId="719" applyNumberFormat="1" applyFont="1" applyFill="1" applyBorder="1" applyAlignment="1">
      <alignment vertical="center"/>
    </xf>
    <xf numFmtId="0" fontId="80" fillId="0" borderId="0" xfId="718" applyFont="1"/>
    <xf numFmtId="0" fontId="80" fillId="0" borderId="0" xfId="718" applyFont="1" applyAlignment="1">
      <alignment horizontal="right"/>
    </xf>
    <xf numFmtId="0" fontId="80" fillId="0" borderId="0" xfId="718" applyFont="1" applyAlignment="1"/>
    <xf numFmtId="4" fontId="80" fillId="0" borderId="0" xfId="718" applyNumberFormat="1" applyFont="1"/>
    <xf numFmtId="2" fontId="80" fillId="0" borderId="0" xfId="718" applyNumberFormat="1" applyFont="1"/>
    <xf numFmtId="0" fontId="81" fillId="31" borderId="5" xfId="718" applyFont="1" applyFill="1" applyBorder="1" applyAlignment="1">
      <alignment horizontal="center" vertical="center"/>
    </xf>
    <xf numFmtId="0" fontId="81" fillId="31" borderId="5" xfId="718" applyFont="1" applyFill="1" applyBorder="1" applyAlignment="1">
      <alignment vertical="center"/>
    </xf>
    <xf numFmtId="0" fontId="80" fillId="0" borderId="0" xfId="718" applyFont="1" applyBorder="1"/>
    <xf numFmtId="0" fontId="80" fillId="0" borderId="0" xfId="718" applyFont="1" applyBorder="1" applyAlignment="1">
      <alignment horizontal="right"/>
    </xf>
    <xf numFmtId="180" fontId="80" fillId="0" borderId="0" xfId="719" applyNumberFormat="1" applyFont="1" applyBorder="1" applyAlignment="1"/>
    <xf numFmtId="4" fontId="80" fillId="0" borderId="0" xfId="718" applyNumberFormat="1" applyFont="1" applyBorder="1"/>
    <xf numFmtId="2" fontId="80" fillId="0" borderId="0" xfId="718" applyNumberFormat="1" applyFont="1" applyBorder="1"/>
    <xf numFmtId="0" fontId="81" fillId="0" borderId="0" xfId="0" applyFont="1">
      <alignment vertical="center"/>
    </xf>
    <xf numFmtId="0" fontId="91" fillId="0" borderId="0" xfId="0" applyFont="1">
      <alignment vertical="center"/>
    </xf>
    <xf numFmtId="174" fontId="81" fillId="0" borderId="0" xfId="0" applyNumberFormat="1" applyFont="1">
      <alignment vertical="center"/>
    </xf>
    <xf numFmtId="0" fontId="27" fillId="0" borderId="0" xfId="0" applyFont="1">
      <alignment vertical="center"/>
    </xf>
    <xf numFmtId="43" fontId="27" fillId="0" borderId="0" xfId="0" applyNumberFormat="1" applyFont="1">
      <alignment vertical="center"/>
    </xf>
    <xf numFmtId="0" fontId="27" fillId="34" borderId="0" xfId="0" applyFont="1" applyFill="1">
      <alignment vertical="center"/>
    </xf>
    <xf numFmtId="0" fontId="92" fillId="34" borderId="0" xfId="0" applyFont="1" applyFill="1">
      <alignment vertical="center"/>
    </xf>
    <xf numFmtId="0" fontId="27" fillId="0" borderId="0" xfId="0" applyFont="1" applyFill="1">
      <alignment vertical="center"/>
    </xf>
    <xf numFmtId="0" fontId="83" fillId="28" borderId="31" xfId="712" applyFont="1" applyFill="1" applyBorder="1" applyAlignment="1">
      <alignment horizontal="center" vertical="center" wrapText="1"/>
    </xf>
    <xf numFmtId="0" fontId="83" fillId="28" borderId="40" xfId="712" applyFont="1" applyFill="1" applyBorder="1" applyAlignment="1">
      <alignment horizontal="center" vertical="center" wrapText="1"/>
    </xf>
    <xf numFmtId="0" fontId="83" fillId="28" borderId="17" xfId="712" applyFont="1" applyFill="1" applyBorder="1" applyAlignment="1">
      <alignment horizontal="center" vertical="center" wrapText="1"/>
    </xf>
    <xf numFmtId="0" fontId="81" fillId="31" borderId="5" xfId="712" applyFont="1" applyFill="1" applyBorder="1" applyAlignment="1">
      <alignment horizontal="center" vertical="center"/>
    </xf>
    <xf numFmtId="3" fontId="76" fillId="26" borderId="0" xfId="712" applyNumberFormat="1" applyFont="1" applyFill="1" applyBorder="1" applyAlignment="1">
      <alignment horizontal="left" vertical="center"/>
    </xf>
    <xf numFmtId="3" fontId="83" fillId="28" borderId="29" xfId="712" applyNumberFormat="1" applyFont="1" applyFill="1" applyBorder="1" applyAlignment="1">
      <alignment horizontal="center" vertical="center" wrapText="1"/>
    </xf>
    <xf numFmtId="3" fontId="83" fillId="28" borderId="43" xfId="712" applyNumberFormat="1" applyFont="1" applyFill="1" applyBorder="1" applyAlignment="1">
      <alignment horizontal="center" vertical="center" wrapText="1"/>
    </xf>
    <xf numFmtId="3" fontId="83" fillId="28" borderId="24" xfId="712" applyNumberFormat="1" applyFont="1" applyFill="1" applyBorder="1" applyAlignment="1">
      <alignment horizontal="center" vertical="center" wrapText="1"/>
    </xf>
    <xf numFmtId="3" fontId="88" fillId="0" borderId="18" xfId="717" applyNumberFormat="1" applyFont="1" applyFill="1" applyBorder="1" applyAlignment="1">
      <alignment horizontal="center" vertical="center"/>
    </xf>
    <xf numFmtId="3" fontId="83" fillId="0" borderId="18" xfId="717" applyNumberFormat="1" applyFont="1" applyFill="1" applyBorder="1" applyAlignment="1">
      <alignment horizontal="center" vertical="center"/>
    </xf>
    <xf numFmtId="3" fontId="83" fillId="34" borderId="18" xfId="717" applyNumberFormat="1" applyFont="1" applyFill="1" applyBorder="1" applyAlignment="1">
      <alignment horizontal="center" vertical="center"/>
    </xf>
    <xf numFmtId="3" fontId="88" fillId="34" borderId="18" xfId="717" applyNumberFormat="1" applyFont="1" applyFill="1" applyBorder="1" applyAlignment="1">
      <alignment horizontal="center" vertical="center"/>
    </xf>
    <xf numFmtId="3" fontId="83" fillId="0" borderId="34" xfId="717" applyNumberFormat="1" applyFont="1" applyFill="1" applyBorder="1" applyAlignment="1">
      <alignment horizontal="center" vertical="center"/>
    </xf>
    <xf numFmtId="3" fontId="80" fillId="0" borderId="0" xfId="712" applyNumberFormat="1" applyFont="1"/>
    <xf numFmtId="3" fontId="80" fillId="0" borderId="0" xfId="712" applyNumberFormat="1" applyFont="1" applyBorder="1"/>
    <xf numFmtId="3" fontId="80" fillId="0" borderId="0" xfId="0" applyNumberFormat="1" applyFont="1">
      <alignment vertical="center"/>
    </xf>
    <xf numFmtId="0" fontId="81" fillId="31" borderId="5" xfId="712" applyFont="1" applyFill="1" applyBorder="1" applyAlignment="1">
      <alignment horizontal="center" vertical="center"/>
    </xf>
    <xf numFmtId="0" fontId="83" fillId="28" borderId="31" xfId="712" applyFont="1" applyFill="1" applyBorder="1" applyAlignment="1">
      <alignment horizontal="center" vertical="center" wrapText="1"/>
    </xf>
    <xf numFmtId="0" fontId="83" fillId="28" borderId="40" xfId="712" applyFont="1" applyFill="1" applyBorder="1" applyAlignment="1">
      <alignment horizontal="center" vertical="center" wrapText="1"/>
    </xf>
    <xf numFmtId="0" fontId="83" fillId="28" borderId="17" xfId="712" applyFont="1" applyFill="1" applyBorder="1" applyAlignment="1">
      <alignment horizontal="center" vertical="center" wrapText="1"/>
    </xf>
    <xf numFmtId="0" fontId="83" fillId="28" borderId="47" xfId="712" applyFont="1" applyFill="1" applyBorder="1" applyAlignment="1">
      <alignment horizontal="center" vertical="center" wrapText="1"/>
    </xf>
    <xf numFmtId="0" fontId="83" fillId="28" borderId="17" xfId="712" applyFont="1" applyFill="1" applyBorder="1" applyAlignment="1">
      <alignment horizontal="center" vertical="center" wrapText="1"/>
    </xf>
    <xf numFmtId="0" fontId="83" fillId="28" borderId="39" xfId="712" applyFont="1" applyFill="1" applyBorder="1" applyAlignment="1">
      <alignment horizontal="center" vertical="center" wrapText="1"/>
    </xf>
    <xf numFmtId="0" fontId="76" fillId="0" borderId="0" xfId="712" applyFont="1" applyBorder="1" applyAlignment="1">
      <alignment horizontal="center" vertical="center"/>
    </xf>
    <xf numFmtId="0" fontId="83" fillId="0" borderId="0" xfId="712" applyFont="1"/>
    <xf numFmtId="0" fontId="86" fillId="35" borderId="40" xfId="712" applyFont="1" applyFill="1" applyBorder="1" applyAlignment="1">
      <alignment horizontal="center" vertical="center" wrapText="1"/>
    </xf>
    <xf numFmtId="2" fontId="83" fillId="0" borderId="38" xfId="717" applyNumberFormat="1" applyFont="1" applyFill="1" applyBorder="1" applyAlignment="1">
      <alignment horizontal="center" vertical="center"/>
    </xf>
    <xf numFmtId="0" fontId="83" fillId="28" borderId="31" xfId="712" applyFont="1" applyFill="1" applyBorder="1" applyAlignment="1">
      <alignment horizontal="center" vertical="center" wrapText="1"/>
    </xf>
    <xf numFmtId="0" fontId="83" fillId="28" borderId="47" xfId="712" applyFont="1" applyFill="1" applyBorder="1" applyAlignment="1">
      <alignment horizontal="center" vertical="center" wrapText="1"/>
    </xf>
    <xf numFmtId="0" fontId="83" fillId="28" borderId="40" xfId="712" applyFont="1" applyFill="1" applyBorder="1" applyAlignment="1">
      <alignment horizontal="center" vertical="center" wrapText="1"/>
    </xf>
    <xf numFmtId="0" fontId="83" fillId="28" borderId="17" xfId="712" applyFont="1" applyFill="1" applyBorder="1" applyAlignment="1">
      <alignment horizontal="center" vertical="center" wrapText="1"/>
    </xf>
    <xf numFmtId="0" fontId="83" fillId="28" borderId="39" xfId="712" applyFont="1" applyFill="1" applyBorder="1" applyAlignment="1">
      <alignment horizontal="center" vertical="center" wrapText="1"/>
    </xf>
    <xf numFmtId="0" fontId="81" fillId="31" borderId="5" xfId="712" applyFont="1" applyFill="1" applyBorder="1" applyAlignment="1">
      <alignment horizontal="center" vertical="center"/>
    </xf>
    <xf numFmtId="0" fontId="76" fillId="0" borderId="0" xfId="712" applyFont="1"/>
    <xf numFmtId="0" fontId="81" fillId="31" borderId="5" xfId="712" applyFont="1" applyFill="1" applyBorder="1" applyAlignment="1">
      <alignment horizontal="center" vertical="center"/>
    </xf>
    <xf numFmtId="0" fontId="83" fillId="28" borderId="31" xfId="712" applyFont="1" applyFill="1" applyBorder="1" applyAlignment="1">
      <alignment horizontal="center" vertical="center" wrapText="1"/>
    </xf>
    <xf numFmtId="0" fontId="83" fillId="28" borderId="40" xfId="712" applyFont="1" applyFill="1" applyBorder="1" applyAlignment="1">
      <alignment horizontal="center" vertical="center" wrapText="1"/>
    </xf>
    <xf numFmtId="0" fontId="83" fillId="28" borderId="17" xfId="712" applyFont="1" applyFill="1" applyBorder="1" applyAlignment="1">
      <alignment horizontal="center" vertical="center" wrapText="1"/>
    </xf>
    <xf numFmtId="0" fontId="83" fillId="28" borderId="39" xfId="712" applyFont="1" applyFill="1" applyBorder="1" applyAlignment="1">
      <alignment horizontal="center" vertical="center" wrapText="1"/>
    </xf>
    <xf numFmtId="3" fontId="84" fillId="26" borderId="0" xfId="712" applyNumberFormat="1" applyFont="1" applyFill="1" applyBorder="1" applyAlignment="1">
      <alignment vertical="center" wrapText="1"/>
    </xf>
    <xf numFmtId="3" fontId="86" fillId="30" borderId="24" xfId="712" applyNumberFormat="1" applyFont="1" applyFill="1" applyBorder="1" applyAlignment="1">
      <alignment horizontal="center" vertical="center" wrapText="1"/>
    </xf>
    <xf numFmtId="3" fontId="83" fillId="0" borderId="38" xfId="717" applyNumberFormat="1" applyFont="1" applyFill="1" applyBorder="1" applyAlignment="1">
      <alignment horizontal="center" vertical="center"/>
    </xf>
    <xf numFmtId="0" fontId="81" fillId="31" borderId="5" xfId="712" applyFont="1" applyFill="1" applyBorder="1" applyAlignment="1">
      <alignment horizontal="center" vertical="center"/>
    </xf>
    <xf numFmtId="0" fontId="83" fillId="28" borderId="24" xfId="712" applyFont="1" applyFill="1" applyBorder="1" applyAlignment="1">
      <alignment horizontal="center" vertical="center" wrapText="1"/>
    </xf>
    <xf numFmtId="0" fontId="83" fillId="28" borderId="31" xfId="712" applyFont="1" applyFill="1" applyBorder="1" applyAlignment="1">
      <alignment horizontal="center" vertical="center" wrapText="1"/>
    </xf>
    <xf numFmtId="0" fontId="83" fillId="28" borderId="40" xfId="712" applyFont="1" applyFill="1" applyBorder="1" applyAlignment="1">
      <alignment horizontal="center" vertical="center" wrapText="1"/>
    </xf>
    <xf numFmtId="0" fontId="83" fillId="28" borderId="17" xfId="712" applyFont="1" applyFill="1" applyBorder="1" applyAlignment="1">
      <alignment horizontal="center" vertical="center" wrapText="1"/>
    </xf>
    <xf numFmtId="0" fontId="83" fillId="28" borderId="39" xfId="712" applyFont="1" applyFill="1" applyBorder="1" applyAlignment="1">
      <alignment horizontal="center" vertical="center" wrapText="1"/>
    </xf>
    <xf numFmtId="0" fontId="0" fillId="34" borderId="0" xfId="0" applyFill="1" applyBorder="1">
      <alignment vertical="center"/>
    </xf>
    <xf numFmtId="0" fontId="84" fillId="26" borderId="0" xfId="718" applyFont="1" applyFill="1" applyBorder="1" applyAlignment="1">
      <alignment horizontal="center" vertical="center" wrapText="1"/>
    </xf>
    <xf numFmtId="0" fontId="83" fillId="28" borderId="33" xfId="718" applyFont="1" applyFill="1" applyBorder="1" applyAlignment="1">
      <alignment horizontal="center" vertical="center" wrapText="1"/>
    </xf>
    <xf numFmtId="0" fontId="83" fillId="28" borderId="42" xfId="718" applyFont="1" applyFill="1" applyBorder="1" applyAlignment="1">
      <alignment horizontal="center" vertical="center" wrapText="1"/>
    </xf>
    <xf numFmtId="0" fontId="83" fillId="28" borderId="28" xfId="718" applyFont="1" applyFill="1" applyBorder="1" applyAlignment="1">
      <alignment horizontal="center" vertical="center" wrapText="1"/>
    </xf>
    <xf numFmtId="0" fontId="83" fillId="28" borderId="29" xfId="718" applyFont="1" applyFill="1" applyBorder="1" applyAlignment="1">
      <alignment horizontal="center" vertical="center" wrapText="1"/>
    </xf>
    <xf numFmtId="0" fontId="83" fillId="28" borderId="43" xfId="718" applyFont="1" applyFill="1" applyBorder="1" applyAlignment="1">
      <alignment horizontal="center" vertical="center" wrapText="1"/>
    </xf>
    <xf numFmtId="0" fontId="83" fillId="28" borderId="24" xfId="718" applyFont="1" applyFill="1" applyBorder="1" applyAlignment="1">
      <alignment horizontal="center" vertical="center" wrapText="1"/>
    </xf>
    <xf numFmtId="0" fontId="83" fillId="29" borderId="29" xfId="718" applyFont="1" applyFill="1" applyBorder="1" applyAlignment="1">
      <alignment horizontal="center" vertical="center" wrapText="1"/>
    </xf>
    <xf numFmtId="0" fontId="83" fillId="29" borderId="43" xfId="718" applyFont="1" applyFill="1" applyBorder="1" applyAlignment="1">
      <alignment horizontal="center" vertical="center" wrapText="1"/>
    </xf>
    <xf numFmtId="0" fontId="83" fillId="29" borderId="24" xfId="718" applyFont="1" applyFill="1" applyBorder="1" applyAlignment="1">
      <alignment horizontal="center" vertical="center" wrapText="1"/>
    </xf>
    <xf numFmtId="0" fontId="83" fillId="35" borderId="29" xfId="718" applyFont="1" applyFill="1" applyBorder="1" applyAlignment="1">
      <alignment horizontal="center" vertical="center" wrapText="1"/>
    </xf>
    <xf numFmtId="0" fontId="83" fillId="35" borderId="43" xfId="718" applyFont="1" applyFill="1" applyBorder="1" applyAlignment="1">
      <alignment horizontal="center" vertical="center" wrapText="1"/>
    </xf>
    <xf numFmtId="0" fontId="83" fillId="35" borderId="24" xfId="718" applyFont="1" applyFill="1" applyBorder="1" applyAlignment="1">
      <alignment horizontal="center" vertical="center" wrapText="1"/>
    </xf>
    <xf numFmtId="0" fontId="83" fillId="28" borderId="46" xfId="718" applyFont="1" applyFill="1" applyBorder="1" applyAlignment="1">
      <alignment horizontal="center" vertical="center" wrapText="1"/>
    </xf>
    <xf numFmtId="0" fontId="83" fillId="28" borderId="47" xfId="718" applyFont="1" applyFill="1" applyBorder="1" applyAlignment="1">
      <alignment horizontal="center" vertical="center" wrapText="1"/>
    </xf>
    <xf numFmtId="0" fontId="83" fillId="28" borderId="48" xfId="718" applyFont="1" applyFill="1" applyBorder="1" applyAlignment="1">
      <alignment horizontal="center" vertical="center" wrapText="1"/>
    </xf>
    <xf numFmtId="0" fontId="83" fillId="28" borderId="40" xfId="718" applyFont="1" applyFill="1" applyBorder="1" applyAlignment="1">
      <alignment horizontal="center" vertical="center" wrapText="1"/>
    </xf>
    <xf numFmtId="0" fontId="83" fillId="28" borderId="17" xfId="718" applyFont="1" applyFill="1" applyBorder="1" applyAlignment="1">
      <alignment horizontal="center" vertical="center" wrapText="1"/>
    </xf>
    <xf numFmtId="0" fontId="83" fillId="28" borderId="44" xfId="718" applyFont="1" applyFill="1" applyBorder="1" applyAlignment="1">
      <alignment horizontal="center" vertical="center" wrapText="1"/>
    </xf>
    <xf numFmtId="0" fontId="83" fillId="28" borderId="30" xfId="718" applyFont="1" applyFill="1" applyBorder="1" applyAlignment="1">
      <alignment horizontal="center" vertical="center" wrapText="1"/>
    </xf>
    <xf numFmtId="0" fontId="83" fillId="28" borderId="31" xfId="718" applyFont="1" applyFill="1" applyBorder="1" applyAlignment="1">
      <alignment horizontal="center" vertical="center" wrapText="1"/>
    </xf>
    <xf numFmtId="0" fontId="83" fillId="28" borderId="32" xfId="718" applyFont="1" applyFill="1" applyBorder="1" applyAlignment="1">
      <alignment horizontal="center" vertical="center" wrapText="1"/>
    </xf>
    <xf numFmtId="0" fontId="83" fillId="28" borderId="37" xfId="718" applyFont="1" applyFill="1" applyBorder="1" applyAlignment="1">
      <alignment horizontal="center" vertical="center" wrapText="1"/>
    </xf>
    <xf numFmtId="0" fontId="83" fillId="28" borderId="45" xfId="718" applyFont="1" applyFill="1" applyBorder="1" applyAlignment="1">
      <alignment horizontal="center" vertical="center" wrapText="1"/>
    </xf>
    <xf numFmtId="0" fontId="83" fillId="28" borderId="25" xfId="718" applyFont="1" applyFill="1" applyBorder="1" applyAlignment="1">
      <alignment horizontal="center" vertical="center" wrapText="1"/>
    </xf>
    <xf numFmtId="0" fontId="83" fillId="28" borderId="38" xfId="718" applyFont="1" applyFill="1" applyBorder="1" applyAlignment="1">
      <alignment horizontal="center" vertical="center" wrapText="1"/>
    </xf>
    <xf numFmtId="0" fontId="83" fillId="28" borderId="5" xfId="718" applyFont="1" applyFill="1" applyBorder="1" applyAlignment="1">
      <alignment horizontal="center" vertical="center" wrapText="1"/>
    </xf>
    <xf numFmtId="0" fontId="83" fillId="28" borderId="39" xfId="718" applyFont="1" applyFill="1" applyBorder="1" applyAlignment="1">
      <alignment horizontal="center" vertical="center" wrapText="1"/>
    </xf>
    <xf numFmtId="0" fontId="81" fillId="31" borderId="38" xfId="718" applyFont="1" applyFill="1" applyBorder="1" applyAlignment="1">
      <alignment horizontal="center" vertical="center"/>
    </xf>
    <xf numFmtId="0" fontId="81" fillId="31" borderId="5" xfId="718" applyFont="1" applyFill="1" applyBorder="1" applyAlignment="1">
      <alignment horizontal="center" vertical="center"/>
    </xf>
    <xf numFmtId="0" fontId="81" fillId="31" borderId="39" xfId="718" applyFont="1" applyFill="1" applyBorder="1" applyAlignment="1">
      <alignment horizontal="center" vertical="center"/>
    </xf>
    <xf numFmtId="0" fontId="81" fillId="31" borderId="38" xfId="712" applyFont="1" applyFill="1" applyBorder="1" applyAlignment="1">
      <alignment horizontal="center" vertical="center"/>
    </xf>
    <xf numFmtId="0" fontId="81" fillId="31" borderId="5" xfId="712" applyFont="1" applyFill="1" applyBorder="1" applyAlignment="1">
      <alignment horizontal="center" vertical="center"/>
    </xf>
    <xf numFmtId="0" fontId="83" fillId="28" borderId="29" xfId="712" applyFont="1" applyFill="1" applyBorder="1" applyAlignment="1">
      <alignment horizontal="center" vertical="center" wrapText="1"/>
    </xf>
    <xf numFmtId="0" fontId="83" fillId="28" borderId="43" xfId="712" applyFont="1" applyFill="1" applyBorder="1" applyAlignment="1">
      <alignment horizontal="center" vertical="center" wrapText="1"/>
    </xf>
    <xf numFmtId="0" fontId="83" fillId="28" borderId="24" xfId="712" applyFont="1" applyFill="1" applyBorder="1" applyAlignment="1">
      <alignment horizontal="center" vertical="center" wrapText="1"/>
    </xf>
    <xf numFmtId="0" fontId="83" fillId="28" borderId="37" xfId="712" applyFont="1" applyFill="1" applyBorder="1" applyAlignment="1">
      <alignment horizontal="center" vertical="center" wrapText="1"/>
    </xf>
    <xf numFmtId="0" fontId="83" fillId="28" borderId="45" xfId="712" applyFont="1" applyFill="1" applyBorder="1" applyAlignment="1">
      <alignment horizontal="center" vertical="center" wrapText="1"/>
    </xf>
    <xf numFmtId="0" fontId="83" fillId="28" borderId="25" xfId="712" applyFont="1" applyFill="1" applyBorder="1" applyAlignment="1">
      <alignment horizontal="center" vertical="center" wrapText="1"/>
    </xf>
    <xf numFmtId="0" fontId="83" fillId="28" borderId="30" xfId="712" applyFont="1" applyFill="1" applyBorder="1" applyAlignment="1">
      <alignment horizontal="center" vertical="center" wrapText="1"/>
    </xf>
    <xf numFmtId="0" fontId="83" fillId="28" borderId="31" xfId="712" applyFont="1" applyFill="1" applyBorder="1" applyAlignment="1">
      <alignment horizontal="center" vertical="center" wrapText="1"/>
    </xf>
    <xf numFmtId="0" fontId="81" fillId="31" borderId="39" xfId="712" applyFont="1" applyFill="1" applyBorder="1" applyAlignment="1">
      <alignment horizontal="center" vertical="center"/>
    </xf>
    <xf numFmtId="0" fontId="84" fillId="26" borderId="0" xfId="712" applyFont="1" applyFill="1" applyBorder="1" applyAlignment="1">
      <alignment horizontal="center" vertical="center" wrapText="1"/>
    </xf>
    <xf numFmtId="0" fontId="83" fillId="28" borderId="33" xfId="712" applyFont="1" applyFill="1" applyBorder="1" applyAlignment="1">
      <alignment horizontal="center" vertical="center" wrapText="1"/>
    </xf>
    <xf numFmtId="0" fontId="83" fillId="28" borderId="42" xfId="712" applyFont="1" applyFill="1" applyBorder="1" applyAlignment="1">
      <alignment horizontal="center" vertical="center" wrapText="1"/>
    </xf>
    <xf numFmtId="0" fontId="83" fillId="28" borderId="28" xfId="712" applyFont="1" applyFill="1" applyBorder="1" applyAlignment="1">
      <alignment horizontal="center" vertical="center" wrapText="1"/>
    </xf>
    <xf numFmtId="0" fontId="83" fillId="29" borderId="29" xfId="712" applyFont="1" applyFill="1" applyBorder="1" applyAlignment="1">
      <alignment horizontal="center" vertical="center" wrapText="1"/>
    </xf>
    <xf numFmtId="0" fontId="83" fillId="29" borderId="43" xfId="712" applyFont="1" applyFill="1" applyBorder="1" applyAlignment="1">
      <alignment horizontal="center" vertical="center" wrapText="1"/>
    </xf>
    <xf numFmtId="0" fontId="83" fillId="29" borderId="24" xfId="712" applyFont="1" applyFill="1" applyBorder="1" applyAlignment="1">
      <alignment horizontal="center" vertical="center" wrapText="1"/>
    </xf>
    <xf numFmtId="0" fontId="83" fillId="28" borderId="32" xfId="712" applyFont="1" applyFill="1" applyBorder="1" applyAlignment="1">
      <alignment horizontal="center" vertical="center" wrapText="1"/>
    </xf>
    <xf numFmtId="0" fontId="83" fillId="28" borderId="46" xfId="712" applyFont="1" applyFill="1" applyBorder="1" applyAlignment="1">
      <alignment horizontal="center" vertical="center" wrapText="1"/>
    </xf>
    <xf numFmtId="0" fontId="83" fillId="28" borderId="47" xfId="712" applyFont="1" applyFill="1" applyBorder="1" applyAlignment="1">
      <alignment horizontal="center" vertical="center" wrapText="1"/>
    </xf>
    <xf numFmtId="0" fontId="83" fillId="28" borderId="48" xfId="712" applyFont="1" applyFill="1" applyBorder="1" applyAlignment="1">
      <alignment horizontal="center" vertical="center" wrapText="1"/>
    </xf>
    <xf numFmtId="0" fontId="83" fillId="28" borderId="40" xfId="712" applyFont="1" applyFill="1" applyBorder="1" applyAlignment="1">
      <alignment horizontal="center" vertical="center" wrapText="1"/>
    </xf>
    <xf numFmtId="0" fontId="83" fillId="28" borderId="17" xfId="712" applyFont="1" applyFill="1" applyBorder="1" applyAlignment="1">
      <alignment horizontal="center" vertical="center" wrapText="1"/>
    </xf>
    <xf numFmtId="0" fontId="83" fillId="28" borderId="44" xfId="712" applyFont="1" applyFill="1" applyBorder="1" applyAlignment="1">
      <alignment horizontal="center" vertical="center" wrapText="1"/>
    </xf>
    <xf numFmtId="0" fontId="83" fillId="28" borderId="38" xfId="712" applyFont="1" applyFill="1" applyBorder="1" applyAlignment="1">
      <alignment horizontal="center" vertical="center" wrapText="1"/>
    </xf>
    <xf numFmtId="0" fontId="83" fillId="28" borderId="5" xfId="712" applyFont="1" applyFill="1" applyBorder="1" applyAlignment="1">
      <alignment horizontal="center" vertical="center" wrapText="1"/>
    </xf>
    <xf numFmtId="0" fontId="83" fillId="28" borderId="39" xfId="712" applyFont="1" applyFill="1" applyBorder="1" applyAlignment="1">
      <alignment horizontal="center" vertical="center" wrapText="1"/>
    </xf>
    <xf numFmtId="0" fontId="83" fillId="35" borderId="29" xfId="712" applyFont="1" applyFill="1" applyBorder="1" applyAlignment="1">
      <alignment horizontal="center" vertical="center" wrapText="1"/>
    </xf>
    <xf numFmtId="0" fontId="83" fillId="35" borderId="43" xfId="712" applyFont="1" applyFill="1" applyBorder="1" applyAlignment="1">
      <alignment horizontal="center" vertical="center" wrapText="1"/>
    </xf>
    <xf numFmtId="0" fontId="83" fillId="35" borderId="24" xfId="712" applyFont="1" applyFill="1" applyBorder="1" applyAlignment="1">
      <alignment horizontal="center" vertical="center" wrapText="1"/>
    </xf>
    <xf numFmtId="3" fontId="83" fillId="28" borderId="46" xfId="712" applyNumberFormat="1" applyFont="1" applyFill="1" applyBorder="1" applyAlignment="1">
      <alignment horizontal="center" vertical="center" wrapText="1"/>
    </xf>
    <xf numFmtId="3" fontId="83" fillId="28" borderId="48" xfId="712" applyNumberFormat="1" applyFont="1" applyFill="1" applyBorder="1" applyAlignment="1">
      <alignment horizontal="center" vertical="center" wrapText="1"/>
    </xf>
    <xf numFmtId="3" fontId="83" fillId="28" borderId="40" xfId="712" applyNumberFormat="1" applyFont="1" applyFill="1" applyBorder="1" applyAlignment="1">
      <alignment horizontal="center" vertical="center" wrapText="1"/>
    </xf>
    <xf numFmtId="3" fontId="83" fillId="28" borderId="44" xfId="712" applyNumberFormat="1" applyFont="1" applyFill="1" applyBorder="1" applyAlignment="1">
      <alignment horizontal="center" vertical="center" wrapText="1"/>
    </xf>
  </cellXfs>
  <cellStyles count="720">
    <cellStyle name="_x0014_" xfId="1"/>
    <cellStyle name="_x0014_ 2" xfId="2"/>
    <cellStyle name="??_kc-elec system check list" xfId="3"/>
    <cellStyle name="_§¸nh Gi¸ SM" xfId="4"/>
    <cellStyle name="_04年2月ー品質レポート" xfId="5"/>
    <cellStyle name="_Bang quan ly nang luc DC-2" xfId="6"/>
    <cellStyle name="_Bang quan ly nang luc DC-3" xfId="7"/>
    <cellStyle name="_Bang quan ly nang luc DC-4" xfId="8"/>
    <cellStyle name="_Bang quan ly nang luc DC-5" xfId="9"/>
    <cellStyle name="_Bang quan ly nang luc DC-6" xfId="10"/>
    <cellStyle name="_Bang quan ly nang luc DC-7" xfId="11"/>
    <cellStyle name="_Bang quan ly nang luc DC-8" xfId="12"/>
    <cellStyle name="_Bang quan ly phe pham trong ASSY-2004" xfId="13"/>
    <cellStyle name="_Bang quan ly phe pham trong ASSY-2004-OK-1" xfId="14"/>
    <cellStyle name="_Bang quan ly phe pham trong ASSY-2004-OK-2" xfId="15"/>
    <cellStyle name="_Bang quan ly phe pham trong DCLR-2004" xfId="16"/>
    <cellStyle name="_Bang quan ly phe pham trong DCLR-2004 2" xfId="17"/>
    <cellStyle name="_Bao cao pp- DC-SM(5-12)" xfId="18"/>
    <cellStyle name="_Bao cao pp- DC-SM(5-12) 2" xfId="19"/>
    <cellStyle name="_Bao cao PP07" xfId="20"/>
    <cellStyle name="_Bao cao PP07 2" xfId="21"/>
    <cellStyle name="_BLKien-12-2002" xfId="22"/>
    <cellStyle name="_BLKien-12-2002 2" xfId="23"/>
    <cellStyle name="_Book1" xfId="24"/>
    <cellStyle name="_Book1_§¸nh Gi¸ SM" xfId="25"/>
    <cellStyle name="_Book1_§¸nh Gi¸ SM 2" xfId="26"/>
    <cellStyle name="_Book1_04年2月ー品質レポート" xfId="27"/>
    <cellStyle name="_Book1_04年2月ー品質レポート 2" xfId="28"/>
    <cellStyle name="_Book1_1" xfId="29"/>
    <cellStyle name="_Book1_1 2" xfId="30"/>
    <cellStyle name="_Book1_Bang quan ly nang luc DC-7" xfId="31"/>
    <cellStyle name="_Book1_Bang quan ly nang luc DC-7 2" xfId="32"/>
    <cellStyle name="_Book1_Bao cao pp- DC-SM(5-12)" xfId="33"/>
    <cellStyle name="_Book1_BLKien-12-2002" xfId="34"/>
    <cellStyle name="_Book1_Copy of Bang quan ly nang luc DC-11" xfId="35"/>
    <cellStyle name="_Book1_Copy of Bang quan ly nang luc DC-11 2" xfId="36"/>
    <cellStyle name="_Book1_Copy of DK ca - SM(New)" xfId="37"/>
    <cellStyle name="_Book1_Copy of DK ca - SM(New) 2" xfId="38"/>
    <cellStyle name="_Book1_Copy of TCCVtruongca" xfId="39"/>
    <cellStyle name="_Book1_Copy of TCCVtruongca 2" xfId="40"/>
    <cellStyle name="_Book1_Danh gia-SM- Jan-2004-OK" xfId="41"/>
    <cellStyle name="_Book1_File-NEW-Thang 5" xfId="42"/>
    <cellStyle name="_Book1_Inves-Total" xfId="43"/>
    <cellStyle name="_Book1_Inves-Total 2" xfId="44"/>
    <cellStyle name="_Book1_INVES-ToTal AS&amp;CORD " xfId="45"/>
    <cellStyle name="_Book1_Layout KK1" xfId="46"/>
    <cellStyle name="_Book1_Layout KK1 2" xfId="47"/>
    <cellStyle name="_Book1_LC-Yangmin" xfId="48"/>
    <cellStyle name="_Book1_LC-Yangmin 2" xfId="49"/>
    <cellStyle name="_Book1_LOCAL-12-2002" xfId="50"/>
    <cellStyle name="_Book1_New-Time-SM(ok)" xfId="51"/>
    <cellStyle name="_Book1_New-Time-SM(ok) 2" xfId="52"/>
    <cellStyle name="_Book1_New-Time-SM(ok-10)" xfId="53"/>
    <cellStyle name="_Book1_New-Time-SM(ok-10) 2" xfId="54"/>
    <cellStyle name="_Book1_NV-SM-11(ok)" xfId="55"/>
    <cellStyle name="_Book1_NV-SM-11(ok) 2" xfId="56"/>
    <cellStyle name="_Book1_NV-SM-2004" xfId="57"/>
    <cellStyle name="_Book1_NV-SM-2004 2" xfId="58"/>
    <cellStyle name="_Book1_PARETO-RC" xfId="59"/>
    <cellStyle name="_Book1_PARETO-RC 2" xfId="60"/>
    <cellStyle name="_Book1_PCKKe (27-Jun-2004)LAST" xfId="61"/>
    <cellStyle name="_Book1_QCL Plan" xfId="62"/>
    <cellStyle name="_Book1_QCL Plan 2" xfId="63"/>
    <cellStyle name="_Book1_Quan ly cong doan-SM" xfId="64"/>
    <cellStyle name="_Book1_Quan ly PP-SM(ok)" xfId="65"/>
    <cellStyle name="_Book1_ST comp-12-2002" xfId="66"/>
    <cellStyle name="_Book1_thongbaoKke" xfId="67"/>
    <cellStyle name="_Book1_Tong hop Overtime-phep 04 &amp; trien khai 05" xfId="68"/>
    <cellStyle name="_bQLNLDC-2-04" xfId="69"/>
    <cellStyle name="_bQLNLDC-4-04" xfId="70"/>
    <cellStyle name="_bQLNLDC-6-04" xfId="71"/>
    <cellStyle name="_bQLNLDC-7-04" xfId="72"/>
    <cellStyle name="_bQLNLDC-8-04" xfId="73"/>
    <cellStyle name="_Code kiem ke 30-06-2004 To Mr Hai" xfId="74"/>
    <cellStyle name="_Copy of Bang quan ly nang luc DC-11" xfId="75"/>
    <cellStyle name="_Copy of Bang quan ly nang luc DC-6" xfId="76"/>
    <cellStyle name="_Copy of Bao cao chat luong" xfId="77"/>
    <cellStyle name="_Copy of Bao cao phe pham  DC-SM(NEW)" xfId="78"/>
    <cellStyle name="_Copy of Bao cao phe pham  DC-SM(NEW) 2" xfId="79"/>
    <cellStyle name="_Copy of DK ca - SM(New)" xfId="80"/>
    <cellStyle name="_Copy of TCCVtruongca" xfId="81"/>
    <cellStyle name="_Danh gia-SM- Jan-2004-OK" xfId="82"/>
    <cellStyle name="_Danh gia-SM- Jan-2004-OK 2" xfId="83"/>
    <cellStyle name="_Data" xfId="84"/>
    <cellStyle name="_EPOXY( 04-2005)" xfId="85"/>
    <cellStyle name="_File-NEW-Thang 5" xfId="86"/>
    <cellStyle name="_File-NEW-Thang 5 2" xfId="87"/>
    <cellStyle name="_Form BC hang ngay da update KHSX" xfId="88"/>
    <cellStyle name="_Inves-Total" xfId="89"/>
    <cellStyle name="_INVES-ToTal AS&amp;CORD " xfId="90"/>
    <cellStyle name="_INVES-ToTal AS&amp;CORD  2" xfId="91"/>
    <cellStyle name="_KFLP-12-2002" xfId="92"/>
    <cellStyle name="_KFLP-12-2002 2" xfId="93"/>
    <cellStyle name="_KFVN-12-2002" xfId="94"/>
    <cellStyle name="_KFVN-12-2002 2" xfId="95"/>
    <cellStyle name="_KFVT-12-2002" xfId="96"/>
    <cellStyle name="_KFVT-12-2002 2" xfId="97"/>
    <cellStyle name="_KH09-02" xfId="98"/>
    <cellStyle name="_KH09-02 2" xfId="99"/>
    <cellStyle name="_KRSA-09-2002" xfId="100"/>
    <cellStyle name="_Layout KK1" xfId="101"/>
    <cellStyle name="_Layout KK1 2" xfId="102"/>
    <cellStyle name="_LC-Yangmin" xfId="103"/>
    <cellStyle name="_LOCAL-12-2002" xfId="104"/>
    <cellStyle name="_LOCAL-12-2002 2" xfId="105"/>
    <cellStyle name="_LT+LC RC+FF" xfId="106"/>
    <cellStyle name="_MAP０４事懇F" xfId="107"/>
    <cellStyle name="_NDIA04-2000" xfId="108"/>
    <cellStyle name="_NDIA04-2000_§¸nh Gi¸ SM" xfId="109"/>
    <cellStyle name="_NDIA04-2000_04年2月ー品質レポート" xfId="110"/>
    <cellStyle name="_NDIA04-2000_Bang quan ly nang luc DC-2" xfId="111"/>
    <cellStyle name="_NDIA04-2000_Bang quan ly nang luc DC-3" xfId="112"/>
    <cellStyle name="_NDIA04-2000_Bang quan ly nang luc DC-4" xfId="113"/>
    <cellStyle name="_NDIA04-2000_Bang quan ly nang luc DC-5" xfId="114"/>
    <cellStyle name="_NDIA04-2000_Bang quan ly nang luc DC-6" xfId="115"/>
    <cellStyle name="_NDIA04-2000_Bang quan ly nang luc DC-7" xfId="116"/>
    <cellStyle name="_NDIA04-2000_Bang quan ly nang luc DC-8" xfId="117"/>
    <cellStyle name="_NDIA04-2000_Bao cao pp- DC-SM(5-12)" xfId="118"/>
    <cellStyle name="_NDIA04-2000_Bao cao pp- DC-SM(5-12) 2" xfId="119"/>
    <cellStyle name="_NDIA04-2000_Bao cao PP07" xfId="120"/>
    <cellStyle name="_NDIA04-2000_Bao cao PP07 2" xfId="121"/>
    <cellStyle name="_NDIA04-2000_BLKien-12-2002" xfId="122"/>
    <cellStyle name="_NDIA04-2000_BLKien-12-2002 2" xfId="123"/>
    <cellStyle name="_NDIA04-2000_Book1" xfId="124"/>
    <cellStyle name="_NDIA04-2000_Book1_§¸nh Gi¸ SM" xfId="125"/>
    <cellStyle name="_NDIA04-2000_Book1_§¸nh Gi¸ SM 2" xfId="126"/>
    <cellStyle name="_NDIA04-2000_Book1_04年2月ー品質レポート" xfId="127"/>
    <cellStyle name="_NDIA04-2000_Book1_04年2月ー品質レポート 2" xfId="128"/>
    <cellStyle name="_NDIA04-2000_Book1_Bang quan ly nang luc DC-7" xfId="129"/>
    <cellStyle name="_NDIA04-2000_Book1_Bang quan ly nang luc DC-7 2" xfId="130"/>
    <cellStyle name="_NDIA04-2000_Book1_Bao cao pp- DC-SM(5-12)" xfId="131"/>
    <cellStyle name="_NDIA04-2000_Book1_BLKien-12-2002" xfId="132"/>
    <cellStyle name="_NDIA04-2000_Book1_Copy of Bang quan ly nang luc DC-11" xfId="133"/>
    <cellStyle name="_NDIA04-2000_Book1_Copy of Bang quan ly nang luc DC-11 2" xfId="134"/>
    <cellStyle name="_NDIA04-2000_Book1_Copy of DK ca - SM(New)" xfId="135"/>
    <cellStyle name="_NDIA04-2000_Book1_Copy of DK ca - SM(New) 2" xfId="136"/>
    <cellStyle name="_NDIA04-2000_Book1_Copy of TCCVtruongca" xfId="137"/>
    <cellStyle name="_NDIA04-2000_Book1_Copy of TCCVtruongca 2" xfId="138"/>
    <cellStyle name="_NDIA04-2000_Book1_Danh gia-SM- Jan-2004-OK" xfId="139"/>
    <cellStyle name="_NDIA04-2000_Book1_File-NEW-Thang 5" xfId="140"/>
    <cellStyle name="_NDIA04-2000_Book1_Inves-Total" xfId="141"/>
    <cellStyle name="_NDIA04-2000_Book1_Inves-Total 2" xfId="142"/>
    <cellStyle name="_NDIA04-2000_Book1_INVES-ToTal AS&amp;CORD " xfId="143"/>
    <cellStyle name="_NDIA04-2000_Book1_Layout KK1" xfId="144"/>
    <cellStyle name="_NDIA04-2000_Book1_Layout KK1 2" xfId="145"/>
    <cellStyle name="_NDIA04-2000_Book1_LC-Yangmin" xfId="146"/>
    <cellStyle name="_NDIA04-2000_Book1_LC-Yangmin 2" xfId="147"/>
    <cellStyle name="_NDIA04-2000_Book1_LOCAL-12-2002" xfId="148"/>
    <cellStyle name="_NDIA04-2000_Book1_New-Time-SM(ok)" xfId="149"/>
    <cellStyle name="_NDIA04-2000_Book1_New-Time-SM(ok) 2" xfId="150"/>
    <cellStyle name="_NDIA04-2000_Book1_New-Time-SM(ok-10)" xfId="151"/>
    <cellStyle name="_NDIA04-2000_Book1_New-Time-SM(ok-10) 2" xfId="152"/>
    <cellStyle name="_NDIA04-2000_Book1_NV-SM-11(ok)" xfId="153"/>
    <cellStyle name="_NDIA04-2000_Book1_NV-SM-11(ok) 2" xfId="154"/>
    <cellStyle name="_NDIA04-2000_Book1_NV-SM-2004" xfId="155"/>
    <cellStyle name="_NDIA04-2000_Book1_NV-SM-2004 2" xfId="156"/>
    <cellStyle name="_NDIA04-2000_Book1_PARETO-RC" xfId="157"/>
    <cellStyle name="_NDIA04-2000_Book1_PARETO-RC 2" xfId="158"/>
    <cellStyle name="_NDIA04-2000_Book1_PCKKe (27-Jun-2004)LAST" xfId="159"/>
    <cellStyle name="_NDIA04-2000_Book1_QCL Plan" xfId="160"/>
    <cellStyle name="_NDIA04-2000_Book1_QCL Plan 2" xfId="161"/>
    <cellStyle name="_NDIA04-2000_Book1_Quan ly cong doan-SM" xfId="162"/>
    <cellStyle name="_NDIA04-2000_Book1_Quan ly PP-SM(ok)" xfId="163"/>
    <cellStyle name="_NDIA04-2000_Book1_ST comp-12-2002" xfId="164"/>
    <cellStyle name="_NDIA04-2000_Book1_thongbaoKke" xfId="165"/>
    <cellStyle name="_NDIA04-2000_Book1_Tong hop Overtime-phep 04 &amp; trien khai 05" xfId="166"/>
    <cellStyle name="_NDIA04-2000_bQLNLDC-2-04" xfId="167"/>
    <cellStyle name="_NDIA04-2000_bQLNLDC-4-04" xfId="168"/>
    <cellStyle name="_NDIA04-2000_bQLNLDC-6-04" xfId="169"/>
    <cellStyle name="_NDIA04-2000_bQLNLDC-7-04" xfId="170"/>
    <cellStyle name="_NDIA04-2000_bQLNLDC-8-04" xfId="171"/>
    <cellStyle name="_NDIA04-2000_Copy of Bang quan ly nang luc DC-11" xfId="172"/>
    <cellStyle name="_NDIA04-2000_Copy of Bang quan ly nang luc DC-6" xfId="173"/>
    <cellStyle name="_NDIA04-2000_Copy of Bao cao chat luong" xfId="174"/>
    <cellStyle name="_NDIA04-2000_Copy of Bao cao phe pham  DC-SM(NEW)" xfId="175"/>
    <cellStyle name="_NDIA04-2000_Copy of Bao cao phe pham  DC-SM(NEW) 2" xfId="176"/>
    <cellStyle name="_NDIA04-2000_Copy of DK ca - SM(New)" xfId="177"/>
    <cellStyle name="_NDIA04-2000_Copy of TCCVtruongca" xfId="178"/>
    <cellStyle name="_NDIA04-2000_Danh gia-SM- Jan-2004-OK" xfId="179"/>
    <cellStyle name="_NDIA04-2000_Danh gia-SM- Jan-2004-OK 2" xfId="180"/>
    <cellStyle name="_NDIA04-2000_EPOXY( 04-2005)" xfId="181"/>
    <cellStyle name="_NDIA04-2000_File-NEW-Thang 5" xfId="182"/>
    <cellStyle name="_NDIA04-2000_File-NEW-Thang 5 2" xfId="183"/>
    <cellStyle name="_NDIA04-2000_Form BC hang ngay da update KHSX" xfId="184"/>
    <cellStyle name="_NDIA04-2000_Inves-Total" xfId="185"/>
    <cellStyle name="_NDIA04-2000_INVES-ToTal AS&amp;CORD " xfId="186"/>
    <cellStyle name="_NDIA04-2000_INVES-ToTal AS&amp;CORD  2" xfId="187"/>
    <cellStyle name="_NDIA04-2000_KRSA-09-2002" xfId="188"/>
    <cellStyle name="_NDIA04-2000_Layout KK1" xfId="189"/>
    <cellStyle name="_NDIA04-2000_Layout KK1 2" xfId="190"/>
    <cellStyle name="_NDIA04-2000_LC-Yangmin" xfId="191"/>
    <cellStyle name="_NDIA04-2000_LOCAL-12-2002" xfId="192"/>
    <cellStyle name="_NDIA04-2000_LOCAL-12-2002 2" xfId="193"/>
    <cellStyle name="_NDIA04-2000_LT+LC RC+FF" xfId="194"/>
    <cellStyle name="_NDIA04-2000_MAP０４事懇F" xfId="195"/>
    <cellStyle name="_NDIA04-2000_New-Time-SM(ok)" xfId="196"/>
    <cellStyle name="_NDIA04-2000_New-Time-SM(ok-10)" xfId="197"/>
    <cellStyle name="_NDIA04-2000_NV-SM-11(ok)" xfId="198"/>
    <cellStyle name="_NDIA04-2000_NV-SM-2004" xfId="199"/>
    <cellStyle name="_NDIA04-2000_PARETO-RC" xfId="200"/>
    <cellStyle name="_NDIA04-2000_PCKKe (27-Jun-2004)LAST" xfId="201"/>
    <cellStyle name="_NDIA04-2000_PCKKe (27-Jun-2004)LAST 2" xfId="202"/>
    <cellStyle name="_NDIA04-2000_QCL Plan" xfId="203"/>
    <cellStyle name="_NDIA04-2000_Quan ly cong doan-SM" xfId="204"/>
    <cellStyle name="_NDIA04-2000_Quan ly cong doan-SM 2" xfId="205"/>
    <cellStyle name="_NDIA04-2000_Quan ly PP-SM(ok)" xfId="206"/>
    <cellStyle name="_NDIA04-2000_Quan ly PP-SM(ok) 2" xfId="207"/>
    <cellStyle name="_NDIA04-2000_Quan ly thuc te 2004" xfId="208"/>
    <cellStyle name="_NDIA04-2000_ST comp-12-2002" xfId="209"/>
    <cellStyle name="_NDIA04-2000_ST comp-12-2002 2" xfId="210"/>
    <cellStyle name="_NDIA04-2000_thongbaoKke" xfId="211"/>
    <cellStyle name="_NDIA04-2000_thongbaoKke 2" xfId="212"/>
    <cellStyle name="_NDIA04-2000_Tong hop Overtime-phep 04 &amp; trien khai 05" xfId="213"/>
    <cellStyle name="_NDIA04-2000_Tong hop Overtime-phep 04 &amp; trien khai 05 2" xfId="214"/>
    <cellStyle name="_NDIA04-2000_Tong ket DACT 2003 " xfId="215"/>
    <cellStyle name="_NDIA04-2000_Tong ket DACT 2003 2003" xfId="216"/>
    <cellStyle name="_NDIA04-2000_Tong ket DACT 2003 2003 2" xfId="217"/>
    <cellStyle name="_NDIA04-2000_Tong ket DAPH-2003" xfId="218"/>
    <cellStyle name="_NDIA04-2000_Xuat-Nhap L.Cord-12-2002" xfId="219"/>
    <cellStyle name="_NDIA04-2000_Xuat-Nhap L.Cord-12-2002 2" xfId="220"/>
    <cellStyle name="_New-Time-SM(ok)" xfId="221"/>
    <cellStyle name="_New-Time-SM(ok-10)" xfId="222"/>
    <cellStyle name="_NV-SM-11(ok)" xfId="223"/>
    <cellStyle name="_NV-SM-2004" xfId="224"/>
    <cellStyle name="_PARETO-RC" xfId="225"/>
    <cellStyle name="_PCKKe (27-Jun-2004)LAST" xfId="226"/>
    <cellStyle name="_PCKKe (27-Jun-2004)LAST 2" xfId="227"/>
    <cellStyle name="_Plan" xfId="228"/>
    <cellStyle name="_Product status M8" xfId="229"/>
    <cellStyle name="_QCL Plan" xfId="230"/>
    <cellStyle name="_Quan ly cong doan-SM" xfId="231"/>
    <cellStyle name="_Quan ly cong doan-SM 2" xfId="232"/>
    <cellStyle name="_Quan ly PP-SM(ok)" xfId="233"/>
    <cellStyle name="_Quan ly PP-SM(ok) 2" xfId="234"/>
    <cellStyle name="_Quan ly thuc te 2004" xfId="235"/>
    <cellStyle name="_ST comp-12-2002" xfId="236"/>
    <cellStyle name="_ST comp-12-2002 2" xfId="237"/>
    <cellStyle name="_thongbaoKke" xfId="238"/>
    <cellStyle name="_thongbaoKke 2" xfId="239"/>
    <cellStyle name="_TketKK29-6-02" xfId="240"/>
    <cellStyle name="_TketKK29-6-02 2" xfId="241"/>
    <cellStyle name="_Tong hop Overtime-phep 04 &amp; trien khai 05" xfId="242"/>
    <cellStyle name="_Tong hop Overtime-phep 04 &amp; trien khai 05 2" xfId="243"/>
    <cellStyle name="_Tong ket DACT 2003 " xfId="244"/>
    <cellStyle name="_Tong ket DACT 2003 2003" xfId="245"/>
    <cellStyle name="_Tong ket DACT 2003 2003 2" xfId="246"/>
    <cellStyle name="_Tong ket DAPH-2003" xfId="247"/>
    <cellStyle name="_XB511-12-2002" xfId="248"/>
    <cellStyle name="_XB511-12-2002 2" xfId="249"/>
    <cellStyle name="_Xuat-Nhap L.Cord-12-2002" xfId="250"/>
    <cellStyle name="_Xuat-Nhap L.Cord-12-2002 2" xfId="251"/>
    <cellStyle name="20% - Accent1" xfId="255"/>
    <cellStyle name="20% - Accent1 2" xfId="256"/>
    <cellStyle name="20% - Accent1 2 2" xfId="257"/>
    <cellStyle name="20% - Accent1 3" xfId="258"/>
    <cellStyle name="20% - Accent1 3 2" xfId="259"/>
    <cellStyle name="20% - Accent1 4" xfId="260"/>
    <cellStyle name="20% - Accent1 4 2" xfId="261"/>
    <cellStyle name="20% - Accent1 5" xfId="262"/>
    <cellStyle name="20% - Accent2" xfId="263"/>
    <cellStyle name="20% - Accent2 2" xfId="264"/>
    <cellStyle name="20% - Accent2 2 2" xfId="265"/>
    <cellStyle name="20% - Accent2 3" xfId="266"/>
    <cellStyle name="20% - Accent2 3 2" xfId="267"/>
    <cellStyle name="20% - Accent2 4" xfId="268"/>
    <cellStyle name="20% - Accent2 4 2" xfId="269"/>
    <cellStyle name="20% - Accent2 5" xfId="270"/>
    <cellStyle name="20% - Accent3" xfId="271"/>
    <cellStyle name="20% - Accent3 2" xfId="272"/>
    <cellStyle name="20% - Accent3 2 2" xfId="273"/>
    <cellStyle name="20% - Accent3 3" xfId="274"/>
    <cellStyle name="20% - Accent3 3 2" xfId="275"/>
    <cellStyle name="20% - Accent3 4" xfId="276"/>
    <cellStyle name="20% - Accent3 4 2" xfId="277"/>
    <cellStyle name="20% - Accent3 5" xfId="278"/>
    <cellStyle name="20% - Accent4" xfId="279"/>
    <cellStyle name="20% - Accent4 2" xfId="280"/>
    <cellStyle name="20% - Accent4 2 2" xfId="281"/>
    <cellStyle name="20% - Accent4 3" xfId="282"/>
    <cellStyle name="20% - Accent4 3 2" xfId="283"/>
    <cellStyle name="20% - Accent4 4" xfId="284"/>
    <cellStyle name="20% - Accent4 4 2" xfId="285"/>
    <cellStyle name="20% - Accent4 5" xfId="286"/>
    <cellStyle name="20% - Accent5" xfId="287"/>
    <cellStyle name="20% - Accent5 2" xfId="288"/>
    <cellStyle name="20% - Accent5 2 2" xfId="289"/>
    <cellStyle name="20% - Accent5 3" xfId="290"/>
    <cellStyle name="20% - Accent5 3 2" xfId="291"/>
    <cellStyle name="20% - Accent5 4" xfId="292"/>
    <cellStyle name="20% - Accent5 4 2" xfId="293"/>
    <cellStyle name="20% - Accent5 5" xfId="294"/>
    <cellStyle name="20% - Accent6" xfId="295"/>
    <cellStyle name="20% - Accent6 2" xfId="296"/>
    <cellStyle name="20% - Accent6 2 2" xfId="297"/>
    <cellStyle name="20% - Accent6 3" xfId="298"/>
    <cellStyle name="20% - Accent6 3 2" xfId="299"/>
    <cellStyle name="20% - Accent6 4" xfId="300"/>
    <cellStyle name="20% - Accent6 4 2" xfId="301"/>
    <cellStyle name="20% - Accent6 5" xfId="302"/>
    <cellStyle name="20% - 강조색1" xfId="303"/>
    <cellStyle name="20% - 강조색2" xfId="304"/>
    <cellStyle name="20% - 강조색3" xfId="305"/>
    <cellStyle name="20% - 강조색4" xfId="306"/>
    <cellStyle name="20% - 강조색5" xfId="307"/>
    <cellStyle name="20% - 강조색6" xfId="308"/>
    <cellStyle name="40% - Accent1" xfId="309"/>
    <cellStyle name="40% - Accent1 2" xfId="310"/>
    <cellStyle name="40% - Accent1 2 2" xfId="311"/>
    <cellStyle name="40% - Accent1 3" xfId="312"/>
    <cellStyle name="40% - Accent1 3 2" xfId="313"/>
    <cellStyle name="40% - Accent1 4" xfId="314"/>
    <cellStyle name="40% - Accent1 4 2" xfId="315"/>
    <cellStyle name="40% - Accent1 5" xfId="316"/>
    <cellStyle name="40% - Accent2" xfId="317"/>
    <cellStyle name="40% - Accent2 2" xfId="318"/>
    <cellStyle name="40% - Accent2 2 2" xfId="319"/>
    <cellStyle name="40% - Accent2 3" xfId="320"/>
    <cellStyle name="40% - Accent2 3 2" xfId="321"/>
    <cellStyle name="40% - Accent2 4" xfId="322"/>
    <cellStyle name="40% - Accent2 4 2" xfId="323"/>
    <cellStyle name="40% - Accent2 5" xfId="324"/>
    <cellStyle name="40% - Accent3" xfId="325"/>
    <cellStyle name="40% - Accent3 2" xfId="326"/>
    <cellStyle name="40% - Accent3 2 2" xfId="327"/>
    <cellStyle name="40% - Accent3 3" xfId="328"/>
    <cellStyle name="40% - Accent3 3 2" xfId="329"/>
    <cellStyle name="40% - Accent3 4" xfId="330"/>
    <cellStyle name="40% - Accent3 4 2" xfId="331"/>
    <cellStyle name="40% - Accent3 5" xfId="332"/>
    <cellStyle name="40% - Accent4" xfId="333"/>
    <cellStyle name="40% - Accent4 2" xfId="334"/>
    <cellStyle name="40% - Accent4 2 2" xfId="335"/>
    <cellStyle name="40% - Accent4 3" xfId="336"/>
    <cellStyle name="40% - Accent4 3 2" xfId="337"/>
    <cellStyle name="40% - Accent4 4" xfId="338"/>
    <cellStyle name="40% - Accent4 4 2" xfId="339"/>
    <cellStyle name="40% - Accent4 5" xfId="340"/>
    <cellStyle name="40% - Accent5" xfId="341"/>
    <cellStyle name="40% - Accent5 2" xfId="342"/>
    <cellStyle name="40% - Accent5 2 2" xfId="343"/>
    <cellStyle name="40% - Accent5 3" xfId="344"/>
    <cellStyle name="40% - Accent5 3 2" xfId="345"/>
    <cellStyle name="40% - Accent5 4" xfId="346"/>
    <cellStyle name="40% - Accent5 4 2" xfId="347"/>
    <cellStyle name="40% - Accent5 5" xfId="348"/>
    <cellStyle name="40% - Accent6" xfId="349"/>
    <cellStyle name="40% - Accent6 2" xfId="350"/>
    <cellStyle name="40% - Accent6 2 2" xfId="351"/>
    <cellStyle name="40% - Accent6 3" xfId="352"/>
    <cellStyle name="40% - Accent6 3 2" xfId="353"/>
    <cellStyle name="40% - Accent6 4" xfId="354"/>
    <cellStyle name="40% - Accent6 4 2" xfId="355"/>
    <cellStyle name="40% - Accent6 5" xfId="356"/>
    <cellStyle name="40% - 강조색1" xfId="357"/>
    <cellStyle name="40% - 강조색2" xfId="358"/>
    <cellStyle name="40% - 강조색3" xfId="359"/>
    <cellStyle name="40% - 강조색4" xfId="360"/>
    <cellStyle name="40% - 강조색5" xfId="361"/>
    <cellStyle name="40% - 강조색6" xfId="362"/>
    <cellStyle name="60% - Accent1" xfId="363"/>
    <cellStyle name="60% - Accent1 2" xfId="364"/>
    <cellStyle name="60% - Accent1 2 2" xfId="365"/>
    <cellStyle name="60% - Accent1 3" xfId="366"/>
    <cellStyle name="60% - Accent1 3 2" xfId="367"/>
    <cellStyle name="60% - Accent1 4" xfId="368"/>
    <cellStyle name="60% - Accent1 4 2" xfId="369"/>
    <cellStyle name="60% - Accent1 5" xfId="370"/>
    <cellStyle name="60% - Accent2" xfId="371"/>
    <cellStyle name="60% - Accent2 2" xfId="372"/>
    <cellStyle name="60% - Accent2 2 2" xfId="373"/>
    <cellStyle name="60% - Accent2 3" xfId="374"/>
    <cellStyle name="60% - Accent2 3 2" xfId="375"/>
    <cellStyle name="60% - Accent2 4" xfId="376"/>
    <cellStyle name="60% - Accent2 4 2" xfId="377"/>
    <cellStyle name="60% - Accent2 5" xfId="378"/>
    <cellStyle name="60% - Accent3" xfId="379"/>
    <cellStyle name="60% - Accent3 2" xfId="380"/>
    <cellStyle name="60% - Accent3 2 2" xfId="381"/>
    <cellStyle name="60% - Accent3 3" xfId="382"/>
    <cellStyle name="60% - Accent3 3 2" xfId="383"/>
    <cellStyle name="60% - Accent3 4" xfId="384"/>
    <cellStyle name="60% - Accent3 4 2" xfId="385"/>
    <cellStyle name="60% - Accent3 5" xfId="386"/>
    <cellStyle name="60% - Accent4" xfId="387"/>
    <cellStyle name="60% - Accent4 2" xfId="388"/>
    <cellStyle name="60% - Accent4 2 2" xfId="389"/>
    <cellStyle name="60% - Accent4 3" xfId="390"/>
    <cellStyle name="60% - Accent4 3 2" xfId="391"/>
    <cellStyle name="60% - Accent4 4" xfId="392"/>
    <cellStyle name="60% - Accent4 4 2" xfId="393"/>
    <cellStyle name="60% - Accent4 5" xfId="394"/>
    <cellStyle name="60% - Accent5" xfId="395"/>
    <cellStyle name="60% - Accent5 2" xfId="396"/>
    <cellStyle name="60% - Accent5 2 2" xfId="397"/>
    <cellStyle name="60% - Accent5 3" xfId="398"/>
    <cellStyle name="60% - Accent5 3 2" xfId="399"/>
    <cellStyle name="60% - Accent5 4" xfId="400"/>
    <cellStyle name="60% - Accent5 4 2" xfId="401"/>
    <cellStyle name="60% - Accent5 5" xfId="402"/>
    <cellStyle name="60% - Accent6" xfId="403"/>
    <cellStyle name="60% - Accent6 2" xfId="404"/>
    <cellStyle name="60% - Accent6 2 2" xfId="405"/>
    <cellStyle name="60% - Accent6 3" xfId="406"/>
    <cellStyle name="60% - Accent6 3 2" xfId="407"/>
    <cellStyle name="60% - Accent6 4" xfId="408"/>
    <cellStyle name="60% - Accent6 4 2" xfId="409"/>
    <cellStyle name="60% - Accent6 5" xfId="410"/>
    <cellStyle name="60% - 강조색1" xfId="411"/>
    <cellStyle name="60% - 강조색2" xfId="412"/>
    <cellStyle name="60% - 강조색3" xfId="413"/>
    <cellStyle name="60% - 강조색4" xfId="414"/>
    <cellStyle name="60% - 강조색5" xfId="415"/>
    <cellStyle name="60% - 강조색6" xfId="416"/>
    <cellStyle name="Accent1" xfId="417"/>
    <cellStyle name="Accent1 2" xfId="418"/>
    <cellStyle name="Accent1 2 2" xfId="419"/>
    <cellStyle name="Accent1 3" xfId="420"/>
    <cellStyle name="Accent1 3 2" xfId="421"/>
    <cellStyle name="Accent1 4" xfId="422"/>
    <cellStyle name="Accent1 4 2" xfId="423"/>
    <cellStyle name="Accent1 5" xfId="424"/>
    <cellStyle name="Accent2" xfId="425"/>
    <cellStyle name="Accent2 2" xfId="426"/>
    <cellStyle name="Accent2 2 2" xfId="427"/>
    <cellStyle name="Accent2 3" xfId="428"/>
    <cellStyle name="Accent2 3 2" xfId="429"/>
    <cellStyle name="Accent2 4" xfId="430"/>
    <cellStyle name="Accent2 4 2" xfId="431"/>
    <cellStyle name="Accent2 5" xfId="432"/>
    <cellStyle name="Accent3" xfId="433"/>
    <cellStyle name="Accent3 2" xfId="434"/>
    <cellStyle name="Accent3 2 2" xfId="435"/>
    <cellStyle name="Accent3 3" xfId="436"/>
    <cellStyle name="Accent3 3 2" xfId="437"/>
    <cellStyle name="Accent3 4" xfId="438"/>
    <cellStyle name="Accent3 4 2" xfId="439"/>
    <cellStyle name="Accent3 5" xfId="440"/>
    <cellStyle name="Accent4" xfId="441"/>
    <cellStyle name="Accent4 2" xfId="442"/>
    <cellStyle name="Accent4 2 2" xfId="443"/>
    <cellStyle name="Accent4 3" xfId="444"/>
    <cellStyle name="Accent4 3 2" xfId="445"/>
    <cellStyle name="Accent4 4" xfId="446"/>
    <cellStyle name="Accent4 4 2" xfId="447"/>
    <cellStyle name="Accent4 5" xfId="448"/>
    <cellStyle name="Accent5" xfId="449"/>
    <cellStyle name="Accent5 2" xfId="450"/>
    <cellStyle name="Accent5 2 2" xfId="451"/>
    <cellStyle name="Accent5 3" xfId="452"/>
    <cellStyle name="Accent5 3 2" xfId="453"/>
    <cellStyle name="Accent5 4" xfId="454"/>
    <cellStyle name="Accent5 4 2" xfId="455"/>
    <cellStyle name="Accent5 5" xfId="456"/>
    <cellStyle name="Accent6" xfId="457"/>
    <cellStyle name="Accent6 2" xfId="458"/>
    <cellStyle name="Accent6 2 2" xfId="459"/>
    <cellStyle name="Accent6 3" xfId="460"/>
    <cellStyle name="Accent6 3 2" xfId="461"/>
    <cellStyle name="Accent6 4" xfId="462"/>
    <cellStyle name="Accent6 4 2" xfId="463"/>
    <cellStyle name="Accent6 5" xfId="464"/>
    <cellStyle name="AeE­ [0]_¼oAI¼º " xfId="465"/>
    <cellStyle name="AeE­_¼oAI¼º " xfId="466"/>
    <cellStyle name="AÞ¸¶ [0]_¼oAI¼º " xfId="467"/>
    <cellStyle name="AÞ¸¶_¼oAI¼º " xfId="468"/>
    <cellStyle name="Bad" xfId="469"/>
    <cellStyle name="Bad 2" xfId="470"/>
    <cellStyle name="Bad 2 2" xfId="471"/>
    <cellStyle name="Bad 3" xfId="472"/>
    <cellStyle name="Bad 3 2" xfId="473"/>
    <cellStyle name="Bad 4" xfId="474"/>
    <cellStyle name="Bad 4 2" xfId="475"/>
    <cellStyle name="Bad 5" xfId="476"/>
    <cellStyle name="C￥AØ_  FAB AIA¤  " xfId="477"/>
    <cellStyle name="Calc Currency (0)" xfId="478"/>
    <cellStyle name="Calculation" xfId="479"/>
    <cellStyle name="Calculation 2" xfId="480"/>
    <cellStyle name="Calculation 2 2" xfId="481"/>
    <cellStyle name="Calculation 3" xfId="482"/>
    <cellStyle name="Calculation 3 2" xfId="483"/>
    <cellStyle name="Calculation 4" xfId="484"/>
    <cellStyle name="Calculation 4 2" xfId="485"/>
    <cellStyle name="Calculation 5" xfId="486"/>
    <cellStyle name="C℀" xfId="487"/>
    <cellStyle name="C℀ 2" xfId="488"/>
    <cellStyle name="Check Cell" xfId="489"/>
    <cellStyle name="Check Cell 2" xfId="490"/>
    <cellStyle name="Check Cell 2 2" xfId="491"/>
    <cellStyle name="Check Cell 3" xfId="492"/>
    <cellStyle name="Check Cell 3 2" xfId="493"/>
    <cellStyle name="Check Cell 4" xfId="494"/>
    <cellStyle name="Check Cell 4 2" xfId="495"/>
    <cellStyle name="Check Cell 5" xfId="496"/>
    <cellStyle name="Comma" xfId="717" builtinId="3"/>
    <cellStyle name="Comma [0] 4" xfId="497"/>
    <cellStyle name="Comma [0] 6" xfId="498"/>
    <cellStyle name="Comma [0] 7" xfId="499"/>
    <cellStyle name="Comma 2" xfId="500"/>
    <cellStyle name="Comma 3" xfId="501"/>
    <cellStyle name="Explanatory Text" xfId="502"/>
    <cellStyle name="Explanatory Text 2" xfId="503"/>
    <cellStyle name="Explanatory Text 2 2" xfId="504"/>
    <cellStyle name="Explanatory Text 3" xfId="505"/>
    <cellStyle name="Explanatory Text 3 2" xfId="506"/>
    <cellStyle name="Explanatory Text 4" xfId="507"/>
    <cellStyle name="Explanatory Text 4 2" xfId="508"/>
    <cellStyle name="Explanatory Text 5" xfId="509"/>
    <cellStyle name="ÊÝ [0.00]_      " xfId="252"/>
    <cellStyle name="ÊÝ_      " xfId="253"/>
    <cellStyle name="Good" xfId="510"/>
    <cellStyle name="Good 2" xfId="511"/>
    <cellStyle name="Good 2 2" xfId="512"/>
    <cellStyle name="Good 3" xfId="513"/>
    <cellStyle name="Good 3 2" xfId="514"/>
    <cellStyle name="Good 4" xfId="515"/>
    <cellStyle name="Good 4 2" xfId="516"/>
    <cellStyle name="Good 5" xfId="517"/>
    <cellStyle name="Gross Margin" xfId="518"/>
    <cellStyle name="Gross Margin 2" xfId="519"/>
    <cellStyle name="Header1" xfId="520"/>
    <cellStyle name="Header2" xfId="521"/>
    <cellStyle name="Heading 1" xfId="522"/>
    <cellStyle name="Heading 1 2" xfId="523"/>
    <cellStyle name="Heading 1 2 2" xfId="524"/>
    <cellStyle name="Heading 1 3" xfId="525"/>
    <cellStyle name="Heading 1 3 2" xfId="526"/>
    <cellStyle name="Heading 1 4" xfId="527"/>
    <cellStyle name="Heading 1 4 2" xfId="528"/>
    <cellStyle name="Heading 1 5" xfId="529"/>
    <cellStyle name="Heading 2" xfId="530"/>
    <cellStyle name="Heading 2 2" xfId="531"/>
    <cellStyle name="Heading 2 2 2" xfId="532"/>
    <cellStyle name="Heading 2 3" xfId="533"/>
    <cellStyle name="Heading 2 3 2" xfId="534"/>
    <cellStyle name="Heading 2 4" xfId="535"/>
    <cellStyle name="Heading 2 4 2" xfId="536"/>
    <cellStyle name="Heading 2 5" xfId="537"/>
    <cellStyle name="Heading 3" xfId="538"/>
    <cellStyle name="Heading 3 2" xfId="539"/>
    <cellStyle name="Heading 3 2 2" xfId="540"/>
    <cellStyle name="Heading 3 3" xfId="541"/>
    <cellStyle name="Heading 3 3 2" xfId="542"/>
    <cellStyle name="Heading 3 4" xfId="543"/>
    <cellStyle name="Heading 3 4 2" xfId="544"/>
    <cellStyle name="Heading 3 5" xfId="545"/>
    <cellStyle name="Heading 4" xfId="546"/>
    <cellStyle name="Heading 4 2" xfId="547"/>
    <cellStyle name="Heading 4 2 2" xfId="548"/>
    <cellStyle name="Heading 4 3" xfId="549"/>
    <cellStyle name="Heading 4 3 2" xfId="550"/>
    <cellStyle name="Heading 4 4" xfId="551"/>
    <cellStyle name="Heading 4 4 2" xfId="552"/>
    <cellStyle name="Heading 4 5" xfId="553"/>
    <cellStyle name="Input" xfId="554"/>
    <cellStyle name="Input 2" xfId="555"/>
    <cellStyle name="Input 2 2" xfId="556"/>
    <cellStyle name="Input 3" xfId="557"/>
    <cellStyle name="Input 3 2" xfId="558"/>
    <cellStyle name="Input 4" xfId="559"/>
    <cellStyle name="Input 4 2" xfId="560"/>
    <cellStyle name="Input 5" xfId="561"/>
    <cellStyle name="Level 2 Total" xfId="562"/>
    <cellStyle name="Level 2 Total 2" xfId="563"/>
    <cellStyle name="Linked Cell" xfId="564"/>
    <cellStyle name="Linked Cell 2" xfId="565"/>
    <cellStyle name="Linked Cell 2 2" xfId="566"/>
    <cellStyle name="Linked Cell 3" xfId="567"/>
    <cellStyle name="Linked Cell 3 2" xfId="568"/>
    <cellStyle name="Linked Cell 4" xfId="569"/>
    <cellStyle name="Linked Cell 4 2" xfId="570"/>
    <cellStyle name="Linked Cell 5" xfId="571"/>
    <cellStyle name="Major Total" xfId="572"/>
    <cellStyle name="Major Total 2" xfId="573"/>
    <cellStyle name="Neutral" xfId="574"/>
    <cellStyle name="Neutral 2" xfId="575"/>
    <cellStyle name="Neutral 2 2" xfId="576"/>
    <cellStyle name="Neutral 3" xfId="577"/>
    <cellStyle name="Neutral 3 2" xfId="578"/>
    <cellStyle name="Neutral 4" xfId="579"/>
    <cellStyle name="Neutral 4 2" xfId="580"/>
    <cellStyle name="Neutral 5" xfId="581"/>
    <cellStyle name="Normal" xfId="0" builtinId="0"/>
    <cellStyle name="Normal 10" xfId="582"/>
    <cellStyle name="Normal 11" xfId="583"/>
    <cellStyle name="Normal 12" xfId="584"/>
    <cellStyle name="Normal 14" xfId="585"/>
    <cellStyle name="Normal 2" xfId="586"/>
    <cellStyle name="Normal 2 2" xfId="587"/>
    <cellStyle name="Normal 4" xfId="588"/>
    <cellStyle name="Normal 5" xfId="589"/>
    <cellStyle name="Normal 5 2" xfId="590"/>
    <cellStyle name="Normal 6" xfId="591"/>
    <cellStyle name="Normal 7" xfId="592"/>
    <cellStyle name="Normal 9" xfId="593"/>
    <cellStyle name="Note" xfId="594"/>
    <cellStyle name="Note 2" xfId="595"/>
    <cellStyle name="Note 2 2" xfId="596"/>
    <cellStyle name="Note 3" xfId="597"/>
    <cellStyle name="Note 3 2" xfId="598"/>
    <cellStyle name="Note 4" xfId="599"/>
    <cellStyle name="Note 4 2" xfId="600"/>
    <cellStyle name="Note 5" xfId="601"/>
    <cellStyle name="Output" xfId="602"/>
    <cellStyle name="Output 2" xfId="603"/>
    <cellStyle name="Output 2 2" xfId="604"/>
    <cellStyle name="Output 3" xfId="605"/>
    <cellStyle name="Output 3 2" xfId="606"/>
    <cellStyle name="Output 4" xfId="607"/>
    <cellStyle name="Output 4 2" xfId="608"/>
    <cellStyle name="Output 5" xfId="609"/>
    <cellStyle name="Percent 2" xfId="610"/>
    <cellStyle name="Percent 2 2" xfId="611"/>
    <cellStyle name="Style 1" xfId="612"/>
    <cellStyle name="Style 1 2" xfId="613"/>
    <cellStyle name="Title" xfId="614"/>
    <cellStyle name="Title 2" xfId="615"/>
    <cellStyle name="Title 2 2" xfId="616"/>
    <cellStyle name="Title 3" xfId="617"/>
    <cellStyle name="Title 3 2" xfId="618"/>
    <cellStyle name="Title 4" xfId="619"/>
    <cellStyle name="Title 4 2" xfId="620"/>
    <cellStyle name="Title 5" xfId="621"/>
    <cellStyle name="Total" xfId="622"/>
    <cellStyle name="Total (blue)" xfId="623"/>
    <cellStyle name="Total (Gray)" xfId="624"/>
    <cellStyle name="Total 2" xfId="625"/>
    <cellStyle name="Total 2 2" xfId="626"/>
    <cellStyle name="Total 3" xfId="627"/>
    <cellStyle name="Total 3 2" xfId="628"/>
    <cellStyle name="Total 4" xfId="629"/>
    <cellStyle name="Total 4 2" xfId="630"/>
    <cellStyle name="Total 5" xfId="631"/>
    <cellStyle name="Total_1공장 품질현황" xfId="632"/>
    <cellStyle name="_x0014_ur℀" xfId="633"/>
    <cellStyle name="_x0014_ur℀ 2" xfId="634"/>
    <cellStyle name="W_\" xfId="254"/>
    <cellStyle name="Warning Text" xfId="635"/>
    <cellStyle name="Warning Text 2" xfId="636"/>
    <cellStyle name="Warning Text 2 2" xfId="637"/>
    <cellStyle name="Warning Text 3" xfId="638"/>
    <cellStyle name="Warning Text 3 2" xfId="639"/>
    <cellStyle name="Warning Text 4" xfId="640"/>
    <cellStyle name="Warning Text 4 2" xfId="641"/>
    <cellStyle name="Warning Text 5" xfId="642"/>
    <cellStyle name="ปกติ_NF110MT(A)KH" xfId="645"/>
    <cellStyle name="ハイパーリンク" xfId="643"/>
    <cellStyle name="ハイパーリンク 2" xfId="644"/>
    <cellStyle name="강조색1" xfId="646"/>
    <cellStyle name="강조색2" xfId="647"/>
    <cellStyle name="강조색3" xfId="648"/>
    <cellStyle name="강조색4" xfId="649"/>
    <cellStyle name="강조색5" xfId="650"/>
    <cellStyle name="강조색6" xfId="651"/>
    <cellStyle name="경고문" xfId="652"/>
    <cellStyle name="계산" xfId="653"/>
    <cellStyle name="나쁨" xfId="654"/>
    <cellStyle name="똿뗦먛귟 [0.00]_PRODUCT DETAIL Q1" xfId="655"/>
    <cellStyle name="똿뗦먛귟_PRODUCT DETAIL Q1" xfId="656"/>
    <cellStyle name="메모" xfId="657"/>
    <cellStyle name="믅됞 [0.00]_PRODUCT DETAIL Q1" xfId="658"/>
    <cellStyle name="믅됞_PRODUCT DETAIL Q1" xfId="659"/>
    <cellStyle name="백분율 2" xfId="660"/>
    <cellStyle name="백분율 2 2" xfId="661"/>
    <cellStyle name="백분율 3" xfId="662"/>
    <cellStyle name="백분율 3 2" xfId="663"/>
    <cellStyle name="백분율 4" xfId="664"/>
    <cellStyle name="백분율 5" xfId="665"/>
    <cellStyle name="보통" xfId="666"/>
    <cellStyle name="뷭?_BOOKSHIP" xfId="667"/>
    <cellStyle name="설명 텍스트" xfId="668"/>
    <cellStyle name="셀 확인" xfId="669"/>
    <cellStyle name="쉼표 [0] 2" xfId="670"/>
    <cellStyle name="쉼표 [0] 3" xfId="671"/>
    <cellStyle name="쉼표 2" xfId="672"/>
    <cellStyle name="쉼표 2 2" xfId="673"/>
    <cellStyle name="쉼표 3" xfId="674"/>
    <cellStyle name="쉼표 4" xfId="675"/>
    <cellStyle name="쉼표 5" xfId="676"/>
    <cellStyle name="쉼표 6" xfId="677"/>
    <cellStyle name="쉼표 7" xfId="678"/>
    <cellStyle name="쉼표_Sheet1" xfId="679"/>
    <cellStyle name="쉼표_Sheet1 2" xfId="719"/>
    <cellStyle name="스타일 1" xfId="680"/>
    <cellStyle name="연결된 셀" xfId="681"/>
    <cellStyle name="요약" xfId="682"/>
    <cellStyle name="입력" xfId="684"/>
    <cellStyle name="제목" xfId="685"/>
    <cellStyle name="제목 1" xfId="686"/>
    <cellStyle name="제목 2" xfId="687"/>
    <cellStyle name="제목 3" xfId="688"/>
    <cellStyle name="제목 4" xfId="689"/>
    <cellStyle name="좋음" xfId="690"/>
    <cellStyle name="一般_Book1" xfId="683"/>
    <cellStyle name="출력" xfId="694"/>
    <cellStyle name="千位分隔_Physical Stocktaking Report" xfId="693"/>
    <cellStyle name="千分位[0]_Book1" xfId="691"/>
    <cellStyle name="千分位_Book1" xfId="692"/>
    <cellStyle name="콤마 [0]_1202" xfId="695"/>
    <cellStyle name="콤마_1202" xfId="696"/>
    <cellStyle name="통화 2" xfId="698"/>
    <cellStyle name="통화 3" xfId="699"/>
    <cellStyle name="통화 4" xfId="700"/>
    <cellStyle name="표 1" xfId="702"/>
    <cellStyle name="표준 2" xfId="705"/>
    <cellStyle name="표준 3" xfId="706"/>
    <cellStyle name="표준 3 2" xfId="707"/>
    <cellStyle name="표준 3 2 2" xfId="708"/>
    <cellStyle name="표준 3 2_2012년 7월 4주차" xfId="709"/>
    <cellStyle name="표준 3_1공장 품질현황" xfId="710"/>
    <cellStyle name="표준_Sheet1" xfId="712"/>
    <cellStyle name="표준_Sheet1 2" xfId="718"/>
    <cellStyle name="桁区切り [0.00]_††††† " xfId="713"/>
    <cellStyle name="桁区切り_††††† " xfId="714"/>
    <cellStyle name="標準_††††† " xfId="711"/>
    <cellStyle name="表示済みのハイパーリンク" xfId="703"/>
    <cellStyle name="表示済みのハイパーリンク 2" xfId="704"/>
    <cellStyle name="貨幣 [0]_Book1" xfId="715"/>
    <cellStyle name="貨幣_Book1" xfId="716"/>
    <cellStyle name="通貨 [0.00]_††††† " xfId="697"/>
    <cellStyle name="通貨_††††† " xfId="701"/>
  </cellStyles>
  <dxfs count="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9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34" Type="http://schemas.openxmlformats.org/officeDocument/2006/relationships/externalLink" Target="externalLinks/externalLink17.xml"/><Relationship Id="rId42" Type="http://schemas.openxmlformats.org/officeDocument/2006/relationships/externalLink" Target="externalLinks/externalLink2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33" Type="http://schemas.openxmlformats.org/officeDocument/2006/relationships/externalLink" Target="externalLinks/externalLink16.xml"/><Relationship Id="rId38" Type="http://schemas.openxmlformats.org/officeDocument/2006/relationships/externalLink" Target="externalLinks/externalLink21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externalLink" Target="externalLinks/externalLink12.xml"/><Relationship Id="rId41" Type="http://schemas.openxmlformats.org/officeDocument/2006/relationships/externalLink" Target="externalLinks/externalLink2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32" Type="http://schemas.openxmlformats.org/officeDocument/2006/relationships/externalLink" Target="externalLinks/externalLink15.xml"/><Relationship Id="rId37" Type="http://schemas.openxmlformats.org/officeDocument/2006/relationships/externalLink" Target="externalLinks/externalLink20.xml"/><Relationship Id="rId40" Type="http://schemas.openxmlformats.org/officeDocument/2006/relationships/externalLink" Target="externalLinks/externalLink23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externalLink" Target="externalLinks/externalLink11.xml"/><Relationship Id="rId36" Type="http://schemas.openxmlformats.org/officeDocument/2006/relationships/externalLink" Target="externalLinks/externalLink19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externalLink" Target="externalLinks/externalLink14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externalLink" Target="externalLinks/externalLink13.xml"/><Relationship Id="rId35" Type="http://schemas.openxmlformats.org/officeDocument/2006/relationships/externalLink" Target="externalLinks/externalLink18.xml"/><Relationship Id="rId43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580181790580467E-2"/>
          <c:y val="6.7813621225136719E-2"/>
          <c:w val="0.96837380853709165"/>
          <c:h val="0.53746550086147216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FF0000"/>
            </a:solidFill>
          </c:spPr>
          <c:dPt>
            <c:idx val="2"/>
            <c:spPr>
              <a:solidFill>
                <a:srgbClr val="00B050"/>
              </a:solidFill>
            </c:spPr>
          </c:dPt>
          <c:dPt>
            <c:idx val="4"/>
            <c:spPr>
              <a:solidFill>
                <a:srgbClr val="00B050"/>
              </a:solidFill>
            </c:spPr>
          </c:dPt>
          <c:dPt>
            <c:idx val="5"/>
            <c:spPr>
              <a:solidFill>
                <a:srgbClr val="00B050"/>
              </a:solidFill>
            </c:spPr>
          </c:dPt>
          <c:dPt>
            <c:idx val="6"/>
            <c:spPr>
              <a:solidFill>
                <a:srgbClr val="00B050"/>
              </a:solidFill>
            </c:spPr>
          </c:dPt>
          <c:dPt>
            <c:idx val="7"/>
            <c:spPr>
              <a:solidFill>
                <a:srgbClr val="00B050"/>
              </a:solidFill>
            </c:spPr>
          </c:dPt>
          <c:dPt>
            <c:idx val="9"/>
            <c:spPr>
              <a:solidFill>
                <a:srgbClr val="00B050"/>
              </a:solidFill>
            </c:spPr>
          </c:dPt>
          <c:dPt>
            <c:idx val="10"/>
            <c:spPr>
              <a:solidFill>
                <a:srgbClr val="00B050"/>
              </a:solidFill>
            </c:spPr>
          </c:dPt>
          <c:dPt>
            <c:idx val="11"/>
            <c:spPr>
              <a:solidFill>
                <a:srgbClr val="00B050"/>
              </a:solidFill>
            </c:spPr>
          </c:dPt>
          <c:dPt>
            <c:idx val="12"/>
            <c:spPr>
              <a:solidFill>
                <a:srgbClr val="00B050"/>
              </a:solidFill>
            </c:spPr>
          </c:dPt>
          <c:dPt>
            <c:idx val="13"/>
            <c:spPr>
              <a:solidFill>
                <a:srgbClr val="00B050"/>
              </a:solidFill>
            </c:spPr>
          </c:dPt>
          <c:dPt>
            <c:idx val="14"/>
            <c:spPr>
              <a:solidFill>
                <a:srgbClr val="00B050"/>
              </a:solidFill>
            </c:spPr>
          </c:dPt>
          <c:dPt>
            <c:idx val="15"/>
            <c:spPr>
              <a:solidFill>
                <a:srgbClr val="00B050"/>
              </a:solidFill>
            </c:spPr>
          </c:dPt>
          <c:dPt>
            <c:idx val="16"/>
            <c:spPr>
              <a:solidFill>
                <a:srgbClr val="00B050"/>
              </a:solidFill>
            </c:spPr>
          </c:dPt>
          <c:dPt>
            <c:idx val="17"/>
            <c:spPr>
              <a:solidFill>
                <a:srgbClr val="00B050"/>
              </a:solidFill>
            </c:spPr>
          </c:dPt>
          <c:dPt>
            <c:idx val="18"/>
            <c:spPr>
              <a:solidFill>
                <a:srgbClr val="00B050"/>
              </a:solidFill>
            </c:spPr>
          </c:dPt>
          <c:dPt>
            <c:idx val="19"/>
            <c:spPr>
              <a:solidFill>
                <a:srgbClr val="00B050"/>
              </a:solidFill>
            </c:spPr>
          </c:dPt>
          <c:dPt>
            <c:idx val="20"/>
            <c:spPr>
              <a:solidFill>
                <a:srgbClr val="00B050"/>
              </a:solidFill>
            </c:spPr>
          </c:dPt>
          <c:cat>
            <c:strRef>
              <c:f>'01.7'!$B$8:$B$28</c:f>
              <c:strCache>
                <c:ptCount val="21"/>
                <c:pt idx="0">
                  <c:v>CMP HOLDER</c:v>
                </c:pt>
                <c:pt idx="1">
                  <c:v>CKP BOBBIN </c:v>
                </c:pt>
                <c:pt idx="2">
                  <c:v>ETC Shaft_Kappa</c:v>
                </c:pt>
                <c:pt idx="3">
                  <c:v>ETC Shaft - Gamma</c:v>
                </c:pt>
                <c:pt idx="4">
                  <c:v> Map Housing</c:v>
                </c:pt>
                <c:pt idx="5">
                  <c:v>6ATSS HOLDER (OUT)-068</c:v>
                </c:pt>
                <c:pt idx="6">
                  <c:v>6ATSS  CUP (OUT)-043</c:v>
                </c:pt>
                <c:pt idx="7">
                  <c:v> Map Cover</c:v>
                </c:pt>
                <c:pt idx="8">
                  <c:v>6ATSS  CUP (IN)-054</c:v>
                </c:pt>
                <c:pt idx="9">
                  <c:v>6ATSS  CUP (OUT)-060</c:v>
                </c:pt>
                <c:pt idx="10">
                  <c:v> PRO.CAP (RED)</c:v>
                </c:pt>
                <c:pt idx="11">
                  <c:v> PRO.CAP (GRAY)</c:v>
                </c:pt>
                <c:pt idx="12">
                  <c:v>6ATSS  CUP(IN)-042</c:v>
                </c:pt>
                <c:pt idx="13">
                  <c:v>6ATSS  CUP(OUT)-046</c:v>
                </c:pt>
                <c:pt idx="14">
                  <c:v>CMP TAU- CUP</c:v>
                </c:pt>
                <c:pt idx="15">
                  <c:v>6ATSS HOLDER (OUT)-058</c:v>
                </c:pt>
                <c:pt idx="16">
                  <c:v>6ATSS HOLDER (IN)-052</c:v>
                </c:pt>
                <c:pt idx="17">
                  <c:v>6ATSS HOLDER (IN)-022</c:v>
                </c:pt>
                <c:pt idx="18">
                  <c:v>6ATSS HOLDER (OUT)-026</c:v>
                </c:pt>
                <c:pt idx="19">
                  <c:v>CMP Gamma-CUP</c:v>
                </c:pt>
                <c:pt idx="20">
                  <c:v>ETC Shaft_Kappa</c:v>
                </c:pt>
              </c:strCache>
            </c:strRef>
          </c:cat>
          <c:val>
            <c:numRef>
              <c:f>'01.7'!$Z$8:$Z$28</c:f>
              <c:numCache>
                <c:formatCode>0.00</c:formatCode>
                <c:ptCount val="21"/>
                <c:pt idx="0">
                  <c:v>5.2664960000000001</c:v>
                </c:pt>
                <c:pt idx="1">
                  <c:v>1.8720000000000001</c:v>
                </c:pt>
                <c:pt idx="3">
                  <c:v>4.1384375000000002</c:v>
                </c:pt>
                <c:pt idx="4">
                  <c:v>10.851111111111111</c:v>
                </c:pt>
                <c:pt idx="5">
                  <c:v>14.273684210526316</c:v>
                </c:pt>
                <c:pt idx="6">
                  <c:v>20.55</c:v>
                </c:pt>
                <c:pt idx="7">
                  <c:v>6.8776119402985074</c:v>
                </c:pt>
                <c:pt idx="8">
                  <c:v>5.9571428571428564</c:v>
                </c:pt>
                <c:pt idx="9">
                  <c:v>10.097560975609756</c:v>
                </c:pt>
                <c:pt idx="10">
                  <c:v>21.114503816793896</c:v>
                </c:pt>
                <c:pt idx="11">
                  <c:v>15.611111111111111</c:v>
                </c:pt>
                <c:pt idx="12">
                  <c:v>15.698823529411765</c:v>
                </c:pt>
                <c:pt idx="13">
                  <c:v>11.106</c:v>
                </c:pt>
                <c:pt idx="14">
                  <c:v>9.3727810650887573</c:v>
                </c:pt>
                <c:pt idx="15">
                  <c:v>6.1756097560975611</c:v>
                </c:pt>
                <c:pt idx="16">
                  <c:v>8.7934426229508205</c:v>
                </c:pt>
                <c:pt idx="17">
                  <c:v>11.774117647058825</c:v>
                </c:pt>
                <c:pt idx="18">
                  <c:v>11.19</c:v>
                </c:pt>
                <c:pt idx="19">
                  <c:v>33.15</c:v>
                </c:pt>
                <c:pt idx="20">
                  <c:v>64.743529411764712</c:v>
                </c:pt>
              </c:numCache>
            </c:numRef>
          </c:val>
        </c:ser>
        <c:axId val="68535424"/>
        <c:axId val="68536960"/>
      </c:barChart>
      <c:lineChart>
        <c:grouping val="standard"/>
        <c:ser>
          <c:idx val="1"/>
          <c:order val="1"/>
          <c:spPr>
            <a:ln w="50800">
              <a:solidFill>
                <a:srgbClr val="7030A0"/>
              </a:solidFill>
            </a:ln>
          </c:spPr>
          <c:cat>
            <c:strRef>
              <c:f>'01.7'!$B$8:$B$28</c:f>
              <c:strCache>
                <c:ptCount val="21"/>
                <c:pt idx="0">
                  <c:v>CMP HOLDER</c:v>
                </c:pt>
                <c:pt idx="1">
                  <c:v>CKP BOBBIN </c:v>
                </c:pt>
                <c:pt idx="2">
                  <c:v>ETC Shaft_Kappa</c:v>
                </c:pt>
                <c:pt idx="3">
                  <c:v>ETC Shaft - Gamma</c:v>
                </c:pt>
                <c:pt idx="4">
                  <c:v> Map Housing</c:v>
                </c:pt>
                <c:pt idx="5">
                  <c:v>6ATSS HOLDER (OUT)-068</c:v>
                </c:pt>
                <c:pt idx="6">
                  <c:v>6ATSS  CUP (OUT)-043</c:v>
                </c:pt>
                <c:pt idx="7">
                  <c:v> Map Cover</c:v>
                </c:pt>
                <c:pt idx="8">
                  <c:v>6ATSS  CUP (IN)-054</c:v>
                </c:pt>
                <c:pt idx="9">
                  <c:v>6ATSS  CUP (OUT)-060</c:v>
                </c:pt>
                <c:pt idx="10">
                  <c:v> PRO.CAP (RED)</c:v>
                </c:pt>
                <c:pt idx="11">
                  <c:v> PRO.CAP (GRAY)</c:v>
                </c:pt>
                <c:pt idx="12">
                  <c:v>6ATSS  CUP(IN)-042</c:v>
                </c:pt>
                <c:pt idx="13">
                  <c:v>6ATSS  CUP(OUT)-046</c:v>
                </c:pt>
                <c:pt idx="14">
                  <c:v>CMP TAU- CUP</c:v>
                </c:pt>
                <c:pt idx="15">
                  <c:v>6ATSS HOLDER (OUT)-058</c:v>
                </c:pt>
                <c:pt idx="16">
                  <c:v>6ATSS HOLDER (IN)-052</c:v>
                </c:pt>
                <c:pt idx="17">
                  <c:v>6ATSS HOLDER (IN)-022</c:v>
                </c:pt>
                <c:pt idx="18">
                  <c:v>6ATSS HOLDER (OUT)-026</c:v>
                </c:pt>
                <c:pt idx="19">
                  <c:v>CMP Gamma-CUP</c:v>
                </c:pt>
                <c:pt idx="20">
                  <c:v>ETC Shaft_Kappa</c:v>
                </c:pt>
              </c:strCache>
            </c:strRef>
          </c:cat>
          <c:val>
            <c:numRef>
              <c:f>'01.7'!$AC$8:$AC$28</c:f>
              <c:numCache>
                <c:formatCode>General</c:formatCode>
                <c:ptCount val="2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</c:numCache>
            </c:numRef>
          </c:val>
        </c:ser>
        <c:marker val="1"/>
        <c:axId val="68535424"/>
        <c:axId val="68536960"/>
      </c:lineChart>
      <c:catAx>
        <c:axId val="68535424"/>
        <c:scaling>
          <c:orientation val="minMax"/>
        </c:scaling>
        <c:axPos val="b"/>
        <c:numFmt formatCode="General" sourceLinked="1"/>
        <c:tickLblPos val="nextTo"/>
        <c:crossAx val="68536960"/>
        <c:crosses val="autoZero"/>
        <c:auto val="1"/>
        <c:lblAlgn val="ctr"/>
        <c:lblOffset val="100"/>
      </c:catAx>
      <c:valAx>
        <c:axId val="68536960"/>
        <c:scaling>
          <c:orientation val="minMax"/>
          <c:max val="14"/>
          <c:min val="1"/>
        </c:scaling>
        <c:axPos val="l"/>
        <c:majorGridlines/>
        <c:numFmt formatCode="0.00" sourceLinked="1"/>
        <c:tickLblPos val="nextTo"/>
        <c:crossAx val="68535424"/>
        <c:crosses val="autoZero"/>
        <c:crossBetween val="between"/>
        <c:majorUnit val="1"/>
      </c:val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288995338947829E-2"/>
          <c:y val="4.0183693683654147E-2"/>
          <c:w val="0.93153838039748549"/>
          <c:h val="0.59581042435832732"/>
        </c:manualLayout>
      </c:layout>
      <c:barChart>
        <c:barDir val="col"/>
        <c:grouping val="clustered"/>
        <c:ser>
          <c:idx val="0"/>
          <c:order val="0"/>
          <c:spPr>
            <a:ln>
              <a:solidFill>
                <a:srgbClr val="00B050"/>
              </a:solidFill>
            </a:ln>
          </c:spPr>
          <c:dPt>
            <c:idx val="0"/>
            <c:spPr>
              <a:solidFill>
                <a:srgbClr val="FF0000"/>
              </a:solidFill>
              <a:ln>
                <a:solidFill>
                  <a:srgbClr val="00B050"/>
                </a:solidFill>
              </a:ln>
            </c:spPr>
          </c:dPt>
          <c:dPt>
            <c:idx val="1"/>
            <c:spPr>
              <a:solidFill>
                <a:srgbClr val="FF0000"/>
              </a:solidFill>
              <a:ln>
                <a:solidFill>
                  <a:srgbClr val="00B050"/>
                </a:solidFill>
              </a:ln>
            </c:spPr>
          </c:dPt>
          <c:dPt>
            <c:idx val="2"/>
            <c:spPr>
              <a:solidFill>
                <a:srgbClr val="FF0000"/>
              </a:solidFill>
              <a:ln>
                <a:solidFill>
                  <a:srgbClr val="00B050"/>
                </a:solidFill>
              </a:ln>
            </c:spPr>
          </c:dPt>
          <c:dPt>
            <c:idx val="3"/>
            <c:spPr>
              <a:solidFill>
                <a:srgbClr val="FF0000"/>
              </a:solidFill>
              <a:ln>
                <a:solidFill>
                  <a:srgbClr val="00B050"/>
                </a:solidFill>
              </a:ln>
            </c:spPr>
          </c:dPt>
          <c:dPt>
            <c:idx val="4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dPt>
            <c:idx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dPt>
            <c:idx val="6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dPt>
            <c:idx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dPt>
            <c:idx val="8"/>
            <c:spPr>
              <a:solidFill>
                <a:srgbClr val="FF0000"/>
              </a:solidFill>
              <a:ln>
                <a:solidFill>
                  <a:srgbClr val="00B050"/>
                </a:solidFill>
              </a:ln>
            </c:spPr>
          </c:dPt>
          <c:dPt>
            <c:idx val="9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dPt>
            <c:idx val="1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dPt>
            <c:idx val="11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dPt>
            <c:idx val="12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dPt>
            <c:idx val="13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dPt>
            <c:idx val="14"/>
            <c:spPr>
              <a:solidFill>
                <a:srgbClr val="FF0000"/>
              </a:solidFill>
              <a:ln>
                <a:solidFill>
                  <a:srgbClr val="00B050"/>
                </a:solidFill>
              </a:ln>
            </c:spPr>
          </c:dPt>
          <c:dPt>
            <c:idx val="1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dPt>
            <c:idx val="16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dPt>
            <c:idx val="1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dPt>
            <c:idx val="18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dPt>
            <c:idx val="19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dPt>
            <c:idx val="2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cat>
            <c:strRef>
              <c:f>'03.7'!$B$8:$B$28</c:f>
              <c:strCache>
                <c:ptCount val="21"/>
                <c:pt idx="0">
                  <c:v>CMP HOLDER</c:v>
                </c:pt>
                <c:pt idx="1">
                  <c:v>CKP BOBBIN </c:v>
                </c:pt>
                <c:pt idx="2">
                  <c:v>ETC Shaft_Kappa</c:v>
                </c:pt>
                <c:pt idx="3">
                  <c:v>ETC Shaft - Gamma</c:v>
                </c:pt>
                <c:pt idx="4">
                  <c:v> Map Housing</c:v>
                </c:pt>
                <c:pt idx="5">
                  <c:v>6ATSS HOLDER (OUT)-068</c:v>
                </c:pt>
                <c:pt idx="6">
                  <c:v>6ATSS  CUP (OUT)-043</c:v>
                </c:pt>
                <c:pt idx="7">
                  <c:v> Map Cover</c:v>
                </c:pt>
                <c:pt idx="8">
                  <c:v>6ATSS  CUP (IN)-054</c:v>
                </c:pt>
                <c:pt idx="9">
                  <c:v>6ATSS  CUP (OUT)-060</c:v>
                </c:pt>
                <c:pt idx="10">
                  <c:v> PRO.CAP (RED)</c:v>
                </c:pt>
                <c:pt idx="11">
                  <c:v> PRO.CAP (GRAY)</c:v>
                </c:pt>
                <c:pt idx="12">
                  <c:v>6ATSS  CUP(IN)-042</c:v>
                </c:pt>
                <c:pt idx="13">
                  <c:v>6ATSS  CUP(OUT)-046</c:v>
                </c:pt>
                <c:pt idx="14">
                  <c:v>CMP TAU- CUP</c:v>
                </c:pt>
                <c:pt idx="15">
                  <c:v>6ATSS HOLDER (OUT)-058</c:v>
                </c:pt>
                <c:pt idx="16">
                  <c:v>6ATSS HOLDER (IN)-052</c:v>
                </c:pt>
                <c:pt idx="17">
                  <c:v>6ATSS HOLDER (IN)-022</c:v>
                </c:pt>
                <c:pt idx="18">
                  <c:v>6ATSS HOLDER (OUT)-026</c:v>
                </c:pt>
                <c:pt idx="19">
                  <c:v>CMP Gamma-CUP</c:v>
                </c:pt>
                <c:pt idx="20">
                  <c:v>ETC Shaft_Kappa</c:v>
                </c:pt>
              </c:strCache>
            </c:strRef>
          </c:cat>
          <c:val>
            <c:numRef>
              <c:f>'03.7'!$AG$8:$AG$28</c:f>
              <c:numCache>
                <c:formatCode>_(* #,##0.00_);_(* \(#,##0.00\);_(* "-"??_);_(@_)</c:formatCode>
                <c:ptCount val="21"/>
                <c:pt idx="0">
                  <c:v>6.6564480000000001</c:v>
                </c:pt>
                <c:pt idx="1">
                  <c:v>3.0144000000000002</c:v>
                </c:pt>
                <c:pt idx="3">
                  <c:v>6.7834374999999998</c:v>
                </c:pt>
                <c:pt idx="4">
                  <c:v>13.224444444444444</c:v>
                </c:pt>
                <c:pt idx="5">
                  <c:v>17.305263157894736</c:v>
                </c:pt>
                <c:pt idx="6">
                  <c:v>19.920000000000002</c:v>
                </c:pt>
                <c:pt idx="7">
                  <c:v>14.149253731343283</c:v>
                </c:pt>
                <c:pt idx="8">
                  <c:v>7.9499999999999993</c:v>
                </c:pt>
                <c:pt idx="9">
                  <c:v>13.053658536585367</c:v>
                </c:pt>
                <c:pt idx="10">
                  <c:v>21.297709923664122</c:v>
                </c:pt>
                <c:pt idx="11">
                  <c:v>20.833333333333332</c:v>
                </c:pt>
                <c:pt idx="12">
                  <c:v>26.31529411764706</c:v>
                </c:pt>
                <c:pt idx="13">
                  <c:v>18.081</c:v>
                </c:pt>
                <c:pt idx="14">
                  <c:v>9.3372781065088759</c:v>
                </c:pt>
                <c:pt idx="15">
                  <c:v>12.087804878048782</c:v>
                </c:pt>
                <c:pt idx="16">
                  <c:v>11.252459016393443</c:v>
                </c:pt>
                <c:pt idx="17">
                  <c:v>16.32</c:v>
                </c:pt>
                <c:pt idx="18">
                  <c:v>15.69</c:v>
                </c:pt>
                <c:pt idx="19">
                  <c:v>35.85</c:v>
                </c:pt>
                <c:pt idx="20">
                  <c:v>64.743529411764712</c:v>
                </c:pt>
              </c:numCache>
            </c:numRef>
          </c:val>
        </c:ser>
        <c:gapWidth val="100"/>
        <c:axId val="59052032"/>
        <c:axId val="59053568"/>
      </c:barChart>
      <c:lineChart>
        <c:grouping val="standard"/>
        <c:ser>
          <c:idx val="1"/>
          <c:order val="1"/>
          <c:cat>
            <c:strRef>
              <c:f>'03.7'!$B$8:$B$28</c:f>
              <c:strCache>
                <c:ptCount val="21"/>
                <c:pt idx="0">
                  <c:v>CMP HOLDER</c:v>
                </c:pt>
                <c:pt idx="1">
                  <c:v>CKP BOBBIN </c:v>
                </c:pt>
                <c:pt idx="2">
                  <c:v>ETC Shaft_Kappa</c:v>
                </c:pt>
                <c:pt idx="3">
                  <c:v>ETC Shaft - Gamma</c:v>
                </c:pt>
                <c:pt idx="4">
                  <c:v> Map Housing</c:v>
                </c:pt>
                <c:pt idx="5">
                  <c:v>6ATSS HOLDER (OUT)-068</c:v>
                </c:pt>
                <c:pt idx="6">
                  <c:v>6ATSS  CUP (OUT)-043</c:v>
                </c:pt>
                <c:pt idx="7">
                  <c:v> Map Cover</c:v>
                </c:pt>
                <c:pt idx="8">
                  <c:v>6ATSS  CUP (IN)-054</c:v>
                </c:pt>
                <c:pt idx="9">
                  <c:v>6ATSS  CUP (OUT)-060</c:v>
                </c:pt>
                <c:pt idx="10">
                  <c:v> PRO.CAP (RED)</c:v>
                </c:pt>
                <c:pt idx="11">
                  <c:v> PRO.CAP (GRAY)</c:v>
                </c:pt>
                <c:pt idx="12">
                  <c:v>6ATSS  CUP(IN)-042</c:v>
                </c:pt>
                <c:pt idx="13">
                  <c:v>6ATSS  CUP(OUT)-046</c:v>
                </c:pt>
                <c:pt idx="14">
                  <c:v>CMP TAU- CUP</c:v>
                </c:pt>
                <c:pt idx="15">
                  <c:v>6ATSS HOLDER (OUT)-058</c:v>
                </c:pt>
                <c:pt idx="16">
                  <c:v>6ATSS HOLDER (IN)-052</c:v>
                </c:pt>
                <c:pt idx="17">
                  <c:v>6ATSS HOLDER (IN)-022</c:v>
                </c:pt>
                <c:pt idx="18">
                  <c:v>6ATSS HOLDER (OUT)-026</c:v>
                </c:pt>
                <c:pt idx="19">
                  <c:v>CMP Gamma-CUP</c:v>
                </c:pt>
                <c:pt idx="20">
                  <c:v>ETC Shaft_Kappa</c:v>
                </c:pt>
              </c:strCache>
            </c:strRef>
          </c:cat>
          <c:val>
            <c:numRef>
              <c:f>'03.7'!$AH$8:$AH$28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</c:numCache>
            </c:numRef>
          </c:val>
        </c:ser>
        <c:marker val="1"/>
        <c:axId val="59052032"/>
        <c:axId val="59053568"/>
      </c:lineChart>
      <c:catAx>
        <c:axId val="59052032"/>
        <c:scaling>
          <c:orientation val="minMax"/>
        </c:scaling>
        <c:axPos val="b"/>
        <c:tickLblPos val="nextTo"/>
        <c:crossAx val="59053568"/>
        <c:crosses val="autoZero"/>
        <c:auto val="1"/>
        <c:lblAlgn val="ctr"/>
        <c:lblOffset val="100"/>
      </c:catAx>
      <c:valAx>
        <c:axId val="59053568"/>
        <c:scaling>
          <c:orientation val="minMax"/>
          <c:max val="20"/>
          <c:min val="0"/>
        </c:scaling>
        <c:axPos val="l"/>
        <c:majorGridlines/>
        <c:numFmt formatCode="_(* #,##0.00_);_(* \(#,##0.00\);_(* &quot;-&quot;??_);_(@_)" sourceLinked="1"/>
        <c:tickLblPos val="nextTo"/>
        <c:crossAx val="59052032"/>
        <c:crosses val="autoZero"/>
        <c:crossBetween val="between"/>
      </c:valAx>
    </c:plotArea>
    <c:plotVisOnly val="1"/>
    <c:dispBlanksAs val="zero"/>
  </c:chart>
  <c:printSettings>
    <c:headerFooter/>
    <c:pageMargins b="0.75000000000000233" l="0.70000000000000062" r="0.70000000000000062" t="0.75000000000000233" header="0.30000000000000032" footer="0.30000000000000032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5.2081147024518333E-2"/>
          <c:y val="0.11915350745091308"/>
          <c:w val="0.96837380853709165"/>
          <c:h val="0.53746550086147216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FF0000"/>
            </a:solidFill>
          </c:spPr>
          <c:dPt>
            <c:idx val="2"/>
            <c:spPr>
              <a:solidFill>
                <a:srgbClr val="00B050"/>
              </a:solidFill>
            </c:spPr>
          </c:dPt>
          <c:dPt>
            <c:idx val="4"/>
            <c:spPr>
              <a:solidFill>
                <a:srgbClr val="00B050"/>
              </a:solidFill>
            </c:spPr>
          </c:dPt>
          <c:dPt>
            <c:idx val="5"/>
            <c:spPr>
              <a:solidFill>
                <a:srgbClr val="00B050"/>
              </a:solidFill>
            </c:spPr>
          </c:dPt>
          <c:dPt>
            <c:idx val="6"/>
            <c:spPr>
              <a:solidFill>
                <a:srgbClr val="00B050"/>
              </a:solidFill>
            </c:spPr>
          </c:dPt>
          <c:dPt>
            <c:idx val="7"/>
            <c:spPr>
              <a:solidFill>
                <a:srgbClr val="00B050"/>
              </a:solidFill>
            </c:spPr>
          </c:dPt>
          <c:dPt>
            <c:idx val="9"/>
            <c:spPr>
              <a:solidFill>
                <a:srgbClr val="00B050"/>
              </a:solidFill>
            </c:spPr>
          </c:dPt>
          <c:dPt>
            <c:idx val="10"/>
            <c:spPr>
              <a:solidFill>
                <a:srgbClr val="00B050"/>
              </a:solidFill>
            </c:spPr>
          </c:dPt>
          <c:dPt>
            <c:idx val="11"/>
            <c:spPr>
              <a:solidFill>
                <a:srgbClr val="00B050"/>
              </a:solidFill>
            </c:spPr>
          </c:dPt>
          <c:dPt>
            <c:idx val="12"/>
            <c:spPr>
              <a:solidFill>
                <a:srgbClr val="00B050"/>
              </a:solidFill>
            </c:spPr>
          </c:dPt>
          <c:dPt>
            <c:idx val="13"/>
            <c:spPr>
              <a:solidFill>
                <a:srgbClr val="00B050"/>
              </a:solidFill>
            </c:spPr>
          </c:dPt>
          <c:dPt>
            <c:idx val="16"/>
            <c:spPr>
              <a:solidFill>
                <a:srgbClr val="00B050"/>
              </a:solidFill>
            </c:spPr>
          </c:dPt>
          <c:dPt>
            <c:idx val="17"/>
            <c:spPr>
              <a:solidFill>
                <a:srgbClr val="00B050"/>
              </a:solidFill>
            </c:spPr>
          </c:dPt>
          <c:dPt>
            <c:idx val="18"/>
            <c:spPr>
              <a:solidFill>
                <a:srgbClr val="00B050"/>
              </a:solidFill>
            </c:spPr>
          </c:dPt>
          <c:dPt>
            <c:idx val="19"/>
            <c:spPr>
              <a:solidFill>
                <a:srgbClr val="00B050"/>
              </a:solidFill>
            </c:spPr>
          </c:dPt>
          <c:dPt>
            <c:idx val="20"/>
            <c:spPr>
              <a:solidFill>
                <a:srgbClr val="00B050"/>
              </a:solidFill>
            </c:spPr>
          </c:dPt>
          <c:cat>
            <c:strRef>
              <c:f>'04.7'!$B$8:$B$28</c:f>
              <c:strCache>
                <c:ptCount val="21"/>
                <c:pt idx="0">
                  <c:v>CMP HOLDER</c:v>
                </c:pt>
                <c:pt idx="1">
                  <c:v>CKP BOBBIN </c:v>
                </c:pt>
                <c:pt idx="2">
                  <c:v>ETC Shaft_Kappa</c:v>
                </c:pt>
                <c:pt idx="3">
                  <c:v>ETC Shaft - Gamma</c:v>
                </c:pt>
                <c:pt idx="4">
                  <c:v> Map Housing</c:v>
                </c:pt>
                <c:pt idx="5">
                  <c:v>6ATSS HOLDER (OUT)-068</c:v>
                </c:pt>
                <c:pt idx="6">
                  <c:v>6ATSS  CUP (OUT)-043</c:v>
                </c:pt>
                <c:pt idx="7">
                  <c:v> Map Cover</c:v>
                </c:pt>
                <c:pt idx="8">
                  <c:v>6ATSS  CUP (IN)-054</c:v>
                </c:pt>
                <c:pt idx="9">
                  <c:v>6ATSS  CUP (OUT)-060</c:v>
                </c:pt>
                <c:pt idx="10">
                  <c:v> PRO.CAP (RED)</c:v>
                </c:pt>
                <c:pt idx="11">
                  <c:v> PRO.CAP (GRAY)</c:v>
                </c:pt>
                <c:pt idx="12">
                  <c:v>6ATSS  CUP(IN)-042</c:v>
                </c:pt>
                <c:pt idx="13">
                  <c:v>6ATSS  CUP(OUT)-046</c:v>
                </c:pt>
                <c:pt idx="14">
                  <c:v>CMP TAU- CUP</c:v>
                </c:pt>
                <c:pt idx="15">
                  <c:v>6ATSS HOLDER (OUT)-058</c:v>
                </c:pt>
                <c:pt idx="16">
                  <c:v>6ATSS HOLDER (IN)-052</c:v>
                </c:pt>
                <c:pt idx="17">
                  <c:v>6ATSS HOLDER (IN)-022</c:v>
                </c:pt>
                <c:pt idx="18">
                  <c:v>6ATSS HOLDER (OUT)-026</c:v>
                </c:pt>
                <c:pt idx="19">
                  <c:v>CMP Gamma-CUP</c:v>
                </c:pt>
                <c:pt idx="20">
                  <c:v>ETC Shaft_Kappa</c:v>
                </c:pt>
              </c:strCache>
            </c:strRef>
          </c:cat>
          <c:val>
            <c:numRef>
              <c:f>'04.7'!$AB$8:$AB$28</c:f>
              <c:numCache>
                <c:formatCode>0.00</c:formatCode>
                <c:ptCount val="21"/>
                <c:pt idx="0">
                  <c:v>4.7262079999999997</c:v>
                </c:pt>
                <c:pt idx="1">
                  <c:v>0.64319999999999999</c:v>
                </c:pt>
                <c:pt idx="3">
                  <c:v>3.7567187500000001</c:v>
                </c:pt>
                <c:pt idx="4">
                  <c:v>10.522222222222222</c:v>
                </c:pt>
                <c:pt idx="5">
                  <c:v>14.96842105263158</c:v>
                </c:pt>
                <c:pt idx="6">
                  <c:v>15.149999999999999</c:v>
                </c:pt>
                <c:pt idx="7">
                  <c:v>10.065671641791043</c:v>
                </c:pt>
                <c:pt idx="8">
                  <c:v>5.0999999999999996</c:v>
                </c:pt>
                <c:pt idx="9">
                  <c:v>7.6829268292682933</c:v>
                </c:pt>
                <c:pt idx="10">
                  <c:v>17.437374045801526</c:v>
                </c:pt>
                <c:pt idx="11">
                  <c:v>18.268666666666668</c:v>
                </c:pt>
                <c:pt idx="12">
                  <c:v>19.877647058823531</c:v>
                </c:pt>
                <c:pt idx="13">
                  <c:v>13.356</c:v>
                </c:pt>
                <c:pt idx="14">
                  <c:v>6.1242603550295858</c:v>
                </c:pt>
                <c:pt idx="15">
                  <c:v>6.0292682926829269</c:v>
                </c:pt>
                <c:pt idx="16">
                  <c:v>7.947540983606558</c:v>
                </c:pt>
                <c:pt idx="17">
                  <c:v>11.774117647058825</c:v>
                </c:pt>
                <c:pt idx="18">
                  <c:v>11.19</c:v>
                </c:pt>
                <c:pt idx="19">
                  <c:v>33.15</c:v>
                </c:pt>
                <c:pt idx="20">
                  <c:v>64.743529411764712</c:v>
                </c:pt>
              </c:numCache>
            </c:numRef>
          </c:val>
        </c:ser>
        <c:axId val="59133952"/>
        <c:axId val="59135488"/>
      </c:barChart>
      <c:lineChart>
        <c:grouping val="standard"/>
        <c:ser>
          <c:idx val="1"/>
          <c:order val="1"/>
          <c:spPr>
            <a:ln w="50800">
              <a:solidFill>
                <a:srgbClr val="7030A0"/>
              </a:solidFill>
            </a:ln>
          </c:spPr>
          <c:cat>
            <c:strRef>
              <c:f>'04.7'!$B$8:$B$28</c:f>
              <c:strCache>
                <c:ptCount val="21"/>
                <c:pt idx="0">
                  <c:v>CMP HOLDER</c:v>
                </c:pt>
                <c:pt idx="1">
                  <c:v>CKP BOBBIN </c:v>
                </c:pt>
                <c:pt idx="2">
                  <c:v>ETC Shaft_Kappa</c:v>
                </c:pt>
                <c:pt idx="3">
                  <c:v>ETC Shaft - Gamma</c:v>
                </c:pt>
                <c:pt idx="4">
                  <c:v> Map Housing</c:v>
                </c:pt>
                <c:pt idx="5">
                  <c:v>6ATSS HOLDER (OUT)-068</c:v>
                </c:pt>
                <c:pt idx="6">
                  <c:v>6ATSS  CUP (OUT)-043</c:v>
                </c:pt>
                <c:pt idx="7">
                  <c:v> Map Cover</c:v>
                </c:pt>
                <c:pt idx="8">
                  <c:v>6ATSS  CUP (IN)-054</c:v>
                </c:pt>
                <c:pt idx="9">
                  <c:v>6ATSS  CUP (OUT)-060</c:v>
                </c:pt>
                <c:pt idx="10">
                  <c:v> PRO.CAP (RED)</c:v>
                </c:pt>
                <c:pt idx="11">
                  <c:v> PRO.CAP (GRAY)</c:v>
                </c:pt>
                <c:pt idx="12">
                  <c:v>6ATSS  CUP(IN)-042</c:v>
                </c:pt>
                <c:pt idx="13">
                  <c:v>6ATSS  CUP(OUT)-046</c:v>
                </c:pt>
                <c:pt idx="14">
                  <c:v>CMP TAU- CUP</c:v>
                </c:pt>
                <c:pt idx="15">
                  <c:v>6ATSS HOLDER (OUT)-058</c:v>
                </c:pt>
                <c:pt idx="16">
                  <c:v>6ATSS HOLDER (IN)-052</c:v>
                </c:pt>
                <c:pt idx="17">
                  <c:v>6ATSS HOLDER (IN)-022</c:v>
                </c:pt>
                <c:pt idx="18">
                  <c:v>6ATSS HOLDER (OUT)-026</c:v>
                </c:pt>
                <c:pt idx="19">
                  <c:v>CMP Gamma-CUP</c:v>
                </c:pt>
                <c:pt idx="20">
                  <c:v>ETC Shaft_Kappa</c:v>
                </c:pt>
              </c:strCache>
            </c:strRef>
          </c:cat>
          <c:val>
            <c:numRef>
              <c:f>'04.7'!$AF$8:$AF$28</c:f>
              <c:numCache>
                <c:formatCode>General</c:formatCode>
                <c:ptCount val="2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</c:numCache>
            </c:numRef>
          </c:val>
        </c:ser>
        <c:marker val="1"/>
        <c:axId val="59133952"/>
        <c:axId val="59135488"/>
      </c:lineChart>
      <c:catAx>
        <c:axId val="59133952"/>
        <c:scaling>
          <c:orientation val="minMax"/>
        </c:scaling>
        <c:axPos val="b"/>
        <c:numFmt formatCode="_(* #,##0_);_(* \(#,##0\);_(* &quot;-&quot;??_);_(@_)" sourceLinked="1"/>
        <c:tickLblPos val="nextTo"/>
        <c:crossAx val="59135488"/>
        <c:crosses val="autoZero"/>
        <c:auto val="1"/>
        <c:lblAlgn val="ctr"/>
        <c:lblOffset val="100"/>
      </c:catAx>
      <c:valAx>
        <c:axId val="59135488"/>
        <c:scaling>
          <c:orientation val="minMax"/>
          <c:max val="14"/>
          <c:min val="1"/>
        </c:scaling>
        <c:axPos val="l"/>
        <c:majorGridlines/>
        <c:numFmt formatCode="0.00" sourceLinked="1"/>
        <c:tickLblPos val="nextTo"/>
        <c:crossAx val="59133952"/>
        <c:crosses val="autoZero"/>
        <c:crossBetween val="between"/>
        <c:majorUnit val="1"/>
      </c:val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 paperSize="9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6.5087103846691391E-2"/>
          <c:y val="0.15058232513704878"/>
          <c:w val="0.93476837321724759"/>
          <c:h val="0.51155177055698531"/>
        </c:manualLayout>
      </c:layout>
      <c:barChart>
        <c:barDir val="col"/>
        <c:grouping val="stacked"/>
        <c:ser>
          <c:idx val="0"/>
          <c:order val="0"/>
          <c:spPr>
            <a:solidFill>
              <a:srgbClr val="FF0000"/>
            </a:solidFill>
          </c:spPr>
          <c:dPt>
            <c:idx val="3"/>
            <c:spPr>
              <a:solidFill>
                <a:srgbClr val="00B050"/>
              </a:solidFill>
            </c:spPr>
          </c:dPt>
          <c:dPt>
            <c:idx val="5"/>
            <c:spPr>
              <a:solidFill>
                <a:srgbClr val="00B050"/>
              </a:solidFill>
            </c:spPr>
          </c:dPt>
          <c:dPt>
            <c:idx val="7"/>
            <c:spPr>
              <a:solidFill>
                <a:srgbClr val="00B050"/>
              </a:solidFill>
            </c:spPr>
          </c:dPt>
          <c:dPt>
            <c:idx val="8"/>
            <c:spPr>
              <a:solidFill>
                <a:srgbClr val="00B050"/>
              </a:solidFill>
            </c:spPr>
          </c:dPt>
          <c:dPt>
            <c:idx val="9"/>
            <c:spPr>
              <a:solidFill>
                <a:srgbClr val="00B050"/>
              </a:solidFill>
            </c:spPr>
          </c:dPt>
          <c:dPt>
            <c:idx val="10"/>
            <c:spPr>
              <a:solidFill>
                <a:srgbClr val="00B050"/>
              </a:solidFill>
            </c:spPr>
          </c:dPt>
          <c:dPt>
            <c:idx val="11"/>
            <c:spPr>
              <a:solidFill>
                <a:srgbClr val="00B050"/>
              </a:solidFill>
            </c:spPr>
          </c:dPt>
          <c:dPt>
            <c:idx val="12"/>
            <c:spPr>
              <a:solidFill>
                <a:srgbClr val="00B050"/>
              </a:solidFill>
            </c:spPr>
          </c:dPt>
          <c:dPt>
            <c:idx val="13"/>
            <c:spPr>
              <a:solidFill>
                <a:srgbClr val="00B050"/>
              </a:solidFill>
            </c:spPr>
          </c:dPt>
          <c:dPt>
            <c:idx val="15"/>
            <c:spPr>
              <a:solidFill>
                <a:srgbClr val="00B050"/>
              </a:solidFill>
            </c:spPr>
          </c:dPt>
          <c:dPt>
            <c:idx val="16"/>
            <c:spPr>
              <a:solidFill>
                <a:srgbClr val="00B050"/>
              </a:solidFill>
            </c:spPr>
          </c:dPt>
          <c:dPt>
            <c:idx val="17"/>
            <c:spPr>
              <a:solidFill>
                <a:srgbClr val="00B050"/>
              </a:solidFill>
            </c:spPr>
          </c:dPt>
          <c:dPt>
            <c:idx val="18"/>
            <c:spPr>
              <a:solidFill>
                <a:srgbClr val="00B050"/>
              </a:solidFill>
            </c:spPr>
          </c:dPt>
          <c:cat>
            <c:strRef>
              <c:f>'04.7'!$B$8:$B$28</c:f>
              <c:strCache>
                <c:ptCount val="21"/>
                <c:pt idx="0">
                  <c:v>CMP HOLDER</c:v>
                </c:pt>
                <c:pt idx="1">
                  <c:v>CKP BOBBIN </c:v>
                </c:pt>
                <c:pt idx="2">
                  <c:v>ETC Shaft_Kappa</c:v>
                </c:pt>
                <c:pt idx="3">
                  <c:v>ETC Shaft - Gamma</c:v>
                </c:pt>
                <c:pt idx="4">
                  <c:v> Map Housing</c:v>
                </c:pt>
                <c:pt idx="5">
                  <c:v>6ATSS HOLDER (OUT)-068</c:v>
                </c:pt>
                <c:pt idx="6">
                  <c:v>6ATSS  CUP (OUT)-043</c:v>
                </c:pt>
                <c:pt idx="7">
                  <c:v> Map Cover</c:v>
                </c:pt>
                <c:pt idx="8">
                  <c:v>6ATSS  CUP (IN)-054</c:v>
                </c:pt>
                <c:pt idx="9">
                  <c:v>6ATSS  CUP (OUT)-060</c:v>
                </c:pt>
                <c:pt idx="10">
                  <c:v> PRO.CAP (RED)</c:v>
                </c:pt>
                <c:pt idx="11">
                  <c:v> PRO.CAP (GRAY)</c:v>
                </c:pt>
                <c:pt idx="12">
                  <c:v>6ATSS  CUP(IN)-042</c:v>
                </c:pt>
                <c:pt idx="13">
                  <c:v>6ATSS  CUP(OUT)-046</c:v>
                </c:pt>
                <c:pt idx="14">
                  <c:v>CMP TAU- CUP</c:v>
                </c:pt>
                <c:pt idx="15">
                  <c:v>6ATSS HOLDER (OUT)-058</c:v>
                </c:pt>
                <c:pt idx="16">
                  <c:v>6ATSS HOLDER (IN)-052</c:v>
                </c:pt>
                <c:pt idx="17">
                  <c:v>6ATSS HOLDER (IN)-022</c:v>
                </c:pt>
                <c:pt idx="18">
                  <c:v>6ATSS HOLDER (OUT)-026</c:v>
                </c:pt>
                <c:pt idx="19">
                  <c:v>CMP Gamma-CUP</c:v>
                </c:pt>
                <c:pt idx="20">
                  <c:v>ETC Shaft_Kappa</c:v>
                </c:pt>
              </c:strCache>
            </c:strRef>
          </c:cat>
          <c:val>
            <c:numRef>
              <c:f>'04.7'!$E$8:$E$28</c:f>
              <c:numCache>
                <c:formatCode>_(* #,##0.00_);_(* \(#,##0.00\);_(* "-"??_);_(@_)</c:formatCode>
                <c:ptCount val="21"/>
                <c:pt idx="0">
                  <c:v>1.4963200000000001</c:v>
                </c:pt>
                <c:pt idx="1">
                  <c:v>1.5648000000000002</c:v>
                </c:pt>
                <c:pt idx="3">
                  <c:v>3.4968750000000002</c:v>
                </c:pt>
                <c:pt idx="4">
                  <c:v>2.6844444444444444</c:v>
                </c:pt>
                <c:pt idx="5">
                  <c:v>3.8526315789473684</c:v>
                </c:pt>
                <c:pt idx="6">
                  <c:v>2.25</c:v>
                </c:pt>
                <c:pt idx="7">
                  <c:v>3.008955223880597</c:v>
                </c:pt>
                <c:pt idx="8">
                  <c:v>4.3928571428571423</c:v>
                </c:pt>
                <c:pt idx="9">
                  <c:v>5.5609756097560981</c:v>
                </c:pt>
                <c:pt idx="10">
                  <c:v>3.6771297709923667</c:v>
                </c:pt>
                <c:pt idx="11">
                  <c:v>3.8888888888888888</c:v>
                </c:pt>
                <c:pt idx="12">
                  <c:v>6.4376470588235293</c:v>
                </c:pt>
                <c:pt idx="13">
                  <c:v>4.7249999999999996</c:v>
                </c:pt>
                <c:pt idx="14">
                  <c:v>1.7751479289940828</c:v>
                </c:pt>
                <c:pt idx="15">
                  <c:v>5.4146341463414638</c:v>
                </c:pt>
                <c:pt idx="16">
                  <c:v>3.4229508196721312</c:v>
                </c:pt>
                <c:pt idx="17">
                  <c:v>4.5176470588235293</c:v>
                </c:pt>
                <c:pt idx="18">
                  <c:v>4.5</c:v>
                </c:pt>
                <c:pt idx="19">
                  <c:v>2.7576000000000001</c:v>
                </c:pt>
                <c:pt idx="20">
                  <c:v>0</c:v>
                </c:pt>
              </c:numCache>
            </c:numRef>
          </c:val>
        </c:ser>
        <c:gapWidth val="108"/>
        <c:overlap val="100"/>
        <c:axId val="59153024"/>
        <c:axId val="59158912"/>
      </c:barChart>
      <c:lineChart>
        <c:grouping val="stacked"/>
        <c:ser>
          <c:idx val="1"/>
          <c:order val="1"/>
          <c:spPr>
            <a:ln>
              <a:solidFill>
                <a:srgbClr val="7030A0"/>
              </a:solidFill>
            </a:ln>
          </c:spPr>
          <c:cat>
            <c:strRef>
              <c:f>'04.7'!$B$8:$B$28</c:f>
              <c:strCache>
                <c:ptCount val="21"/>
                <c:pt idx="0">
                  <c:v>CMP HOLDER</c:v>
                </c:pt>
                <c:pt idx="1">
                  <c:v>CKP BOBBIN </c:v>
                </c:pt>
                <c:pt idx="2">
                  <c:v>ETC Shaft_Kappa</c:v>
                </c:pt>
                <c:pt idx="3">
                  <c:v>ETC Shaft - Gamma</c:v>
                </c:pt>
                <c:pt idx="4">
                  <c:v> Map Housing</c:v>
                </c:pt>
                <c:pt idx="5">
                  <c:v>6ATSS HOLDER (OUT)-068</c:v>
                </c:pt>
                <c:pt idx="6">
                  <c:v>6ATSS  CUP (OUT)-043</c:v>
                </c:pt>
                <c:pt idx="7">
                  <c:v> Map Cover</c:v>
                </c:pt>
                <c:pt idx="8">
                  <c:v>6ATSS  CUP (IN)-054</c:v>
                </c:pt>
                <c:pt idx="9">
                  <c:v>6ATSS  CUP (OUT)-060</c:v>
                </c:pt>
                <c:pt idx="10">
                  <c:v> PRO.CAP (RED)</c:v>
                </c:pt>
                <c:pt idx="11">
                  <c:v> PRO.CAP (GRAY)</c:v>
                </c:pt>
                <c:pt idx="12">
                  <c:v>6ATSS  CUP(IN)-042</c:v>
                </c:pt>
                <c:pt idx="13">
                  <c:v>6ATSS  CUP(OUT)-046</c:v>
                </c:pt>
                <c:pt idx="14">
                  <c:v>CMP TAU- CUP</c:v>
                </c:pt>
                <c:pt idx="15">
                  <c:v>6ATSS HOLDER (OUT)-058</c:v>
                </c:pt>
                <c:pt idx="16">
                  <c:v>6ATSS HOLDER (IN)-052</c:v>
                </c:pt>
                <c:pt idx="17">
                  <c:v>6ATSS HOLDER (IN)-022</c:v>
                </c:pt>
                <c:pt idx="18">
                  <c:v>6ATSS HOLDER (OUT)-026</c:v>
                </c:pt>
                <c:pt idx="19">
                  <c:v>CMP Gamma-CUP</c:v>
                </c:pt>
                <c:pt idx="20">
                  <c:v>ETC Shaft_Kappa</c:v>
                </c:pt>
              </c:strCache>
            </c:strRef>
          </c:cat>
          <c:val>
            <c:numRef>
              <c:f>'04.7'!$AG$8:$AG$28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</c:ser>
        <c:marker val="1"/>
        <c:axId val="59153024"/>
        <c:axId val="59158912"/>
      </c:lineChart>
      <c:catAx>
        <c:axId val="59153024"/>
        <c:scaling>
          <c:orientation val="minMax"/>
        </c:scaling>
        <c:axPos val="b"/>
        <c:tickLblPos val="nextTo"/>
        <c:crossAx val="59158912"/>
        <c:crosses val="autoZero"/>
        <c:auto val="1"/>
        <c:lblAlgn val="ctr"/>
        <c:lblOffset val="100"/>
      </c:catAx>
      <c:valAx>
        <c:axId val="59158912"/>
        <c:scaling>
          <c:orientation val="minMax"/>
          <c:max val="7"/>
          <c:min val="1"/>
        </c:scaling>
        <c:axPos val="l"/>
        <c:majorGridlines/>
        <c:numFmt formatCode="_(* #,##0.00_);_(* \(#,##0.00\);_(* &quot;-&quot;??_);_(@_)" sourceLinked="1"/>
        <c:tickLblPos val="nextTo"/>
        <c:crossAx val="59153024"/>
        <c:crosses val="autoZero"/>
        <c:crossBetween val="between"/>
        <c:majorUnit val="1"/>
      </c:valAx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 paperSize="9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>
        <c:manualLayout>
          <c:layoutTarget val="inner"/>
          <c:xMode val="edge"/>
          <c:yMode val="edge"/>
          <c:x val="6.0422292932935127E-2"/>
          <c:y val="0.10216272619310619"/>
          <c:w val="0.91506312668998502"/>
          <c:h val="0.47123541043318723"/>
        </c:manualLayout>
      </c:layout>
      <c:barChart>
        <c:barDir val="col"/>
        <c:grouping val="clustered"/>
        <c:axId val="59172352"/>
        <c:axId val="59173888"/>
      </c:barChart>
      <c:catAx>
        <c:axId val="59172352"/>
        <c:scaling>
          <c:orientation val="minMax"/>
        </c:scaling>
        <c:axPos val="b"/>
        <c:tickLblPos val="nextTo"/>
        <c:crossAx val="59173888"/>
        <c:crosses val="autoZero"/>
        <c:auto val="1"/>
        <c:lblAlgn val="ctr"/>
        <c:lblOffset val="100"/>
      </c:catAx>
      <c:valAx>
        <c:axId val="59173888"/>
        <c:scaling>
          <c:orientation val="minMax"/>
          <c:max val="30"/>
          <c:min val="0"/>
        </c:scaling>
        <c:axPos val="l"/>
        <c:majorGridlines/>
        <c:numFmt formatCode="_(* #,##0_);_(* \(#,##0\);_(* &quot;-&quot;??_);_(@_)" sourceLinked="1"/>
        <c:tickLblPos val="nextTo"/>
        <c:crossAx val="59172352"/>
        <c:crosses val="autoZero"/>
        <c:crossBetween val="between"/>
      </c:valAx>
      <c:spPr>
        <a:noFill/>
        <a:ln w="25400">
          <a:noFill/>
        </a:ln>
      </c:spPr>
    </c:plotArea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288995338947829E-2"/>
          <c:y val="4.0183693683654147E-2"/>
          <c:w val="0.93153838039748549"/>
          <c:h val="0.59581042435832732"/>
        </c:manualLayout>
      </c:layout>
      <c:barChart>
        <c:barDir val="col"/>
        <c:grouping val="clustered"/>
        <c:ser>
          <c:idx val="0"/>
          <c:order val="0"/>
          <c:spPr>
            <a:ln>
              <a:solidFill>
                <a:srgbClr val="00B050"/>
              </a:solidFill>
            </a:ln>
          </c:spPr>
          <c:dPt>
            <c:idx val="0"/>
            <c:spPr>
              <a:solidFill>
                <a:srgbClr val="FF0000"/>
              </a:solidFill>
              <a:ln>
                <a:solidFill>
                  <a:srgbClr val="00B050"/>
                </a:solidFill>
              </a:ln>
            </c:spPr>
          </c:dPt>
          <c:dPt>
            <c:idx val="1"/>
            <c:spPr>
              <a:solidFill>
                <a:srgbClr val="FF0000"/>
              </a:solidFill>
              <a:ln>
                <a:solidFill>
                  <a:srgbClr val="00B050"/>
                </a:solidFill>
              </a:ln>
            </c:spPr>
          </c:dPt>
          <c:dPt>
            <c:idx val="2"/>
            <c:spPr>
              <a:solidFill>
                <a:srgbClr val="FF0000"/>
              </a:solidFill>
              <a:ln>
                <a:solidFill>
                  <a:srgbClr val="00B050"/>
                </a:solidFill>
              </a:ln>
            </c:spPr>
          </c:dPt>
          <c:dPt>
            <c:idx val="3"/>
            <c:spPr>
              <a:solidFill>
                <a:srgbClr val="FF0000"/>
              </a:solidFill>
              <a:ln>
                <a:solidFill>
                  <a:srgbClr val="00B050"/>
                </a:solidFill>
              </a:ln>
            </c:spPr>
          </c:dPt>
          <c:dPt>
            <c:idx val="4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dPt>
            <c:idx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dPt>
            <c:idx val="6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dPt>
            <c:idx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dPt>
            <c:idx val="8"/>
            <c:spPr>
              <a:solidFill>
                <a:srgbClr val="FF0000"/>
              </a:solidFill>
              <a:ln>
                <a:solidFill>
                  <a:srgbClr val="00B050"/>
                </a:solidFill>
              </a:ln>
            </c:spPr>
          </c:dPt>
          <c:dPt>
            <c:idx val="9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dPt>
            <c:idx val="1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dPt>
            <c:idx val="11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dPt>
            <c:idx val="12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dPt>
            <c:idx val="13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dPt>
            <c:idx val="14"/>
            <c:spPr>
              <a:solidFill>
                <a:srgbClr val="FF0000"/>
              </a:solidFill>
              <a:ln>
                <a:solidFill>
                  <a:srgbClr val="00B050"/>
                </a:solidFill>
              </a:ln>
            </c:spPr>
          </c:dPt>
          <c:dPt>
            <c:idx val="1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dPt>
            <c:idx val="16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dPt>
            <c:idx val="1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dPt>
            <c:idx val="18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dPt>
            <c:idx val="19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dPt>
            <c:idx val="2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cat>
            <c:strRef>
              <c:f>'04.7'!$B$8:$B$28</c:f>
              <c:strCache>
                <c:ptCount val="21"/>
                <c:pt idx="0">
                  <c:v>CMP HOLDER</c:v>
                </c:pt>
                <c:pt idx="1">
                  <c:v>CKP BOBBIN </c:v>
                </c:pt>
                <c:pt idx="2">
                  <c:v>ETC Shaft_Kappa</c:v>
                </c:pt>
                <c:pt idx="3">
                  <c:v>ETC Shaft - Gamma</c:v>
                </c:pt>
                <c:pt idx="4">
                  <c:v> Map Housing</c:v>
                </c:pt>
                <c:pt idx="5">
                  <c:v>6ATSS HOLDER (OUT)-068</c:v>
                </c:pt>
                <c:pt idx="6">
                  <c:v>6ATSS  CUP (OUT)-043</c:v>
                </c:pt>
                <c:pt idx="7">
                  <c:v> Map Cover</c:v>
                </c:pt>
                <c:pt idx="8">
                  <c:v>6ATSS  CUP (IN)-054</c:v>
                </c:pt>
                <c:pt idx="9">
                  <c:v>6ATSS  CUP (OUT)-060</c:v>
                </c:pt>
                <c:pt idx="10">
                  <c:v> PRO.CAP (RED)</c:v>
                </c:pt>
                <c:pt idx="11">
                  <c:v> PRO.CAP (GRAY)</c:v>
                </c:pt>
                <c:pt idx="12">
                  <c:v>6ATSS  CUP(IN)-042</c:v>
                </c:pt>
                <c:pt idx="13">
                  <c:v>6ATSS  CUP(OUT)-046</c:v>
                </c:pt>
                <c:pt idx="14">
                  <c:v>CMP TAU- CUP</c:v>
                </c:pt>
                <c:pt idx="15">
                  <c:v>6ATSS HOLDER (OUT)-058</c:v>
                </c:pt>
                <c:pt idx="16">
                  <c:v>6ATSS HOLDER (IN)-052</c:v>
                </c:pt>
                <c:pt idx="17">
                  <c:v>6ATSS HOLDER (IN)-022</c:v>
                </c:pt>
                <c:pt idx="18">
                  <c:v>6ATSS HOLDER (OUT)-026</c:v>
                </c:pt>
                <c:pt idx="19">
                  <c:v>CMP Gamma-CUP</c:v>
                </c:pt>
                <c:pt idx="20">
                  <c:v>ETC Shaft_Kappa</c:v>
                </c:pt>
              </c:strCache>
            </c:strRef>
          </c:cat>
          <c:val>
            <c:numRef>
              <c:f>'04.7'!$AD$8:$AD$28</c:f>
              <c:numCache>
                <c:formatCode>0.00</c:formatCode>
                <c:ptCount val="21"/>
                <c:pt idx="0">
                  <c:v>6.2225279999999996</c:v>
                </c:pt>
                <c:pt idx="1">
                  <c:v>2.2080000000000002</c:v>
                </c:pt>
                <c:pt idx="3">
                  <c:v>7.2535937500000003</c:v>
                </c:pt>
                <c:pt idx="4">
                  <c:v>13.206666666666667</c:v>
                </c:pt>
                <c:pt idx="5">
                  <c:v>18.821052631578947</c:v>
                </c:pt>
                <c:pt idx="6">
                  <c:v>17.399999999999999</c:v>
                </c:pt>
                <c:pt idx="7">
                  <c:v>13.074626865671641</c:v>
                </c:pt>
                <c:pt idx="8">
                  <c:v>9.492857142857142</c:v>
                </c:pt>
                <c:pt idx="9">
                  <c:v>13.24390243902439</c:v>
                </c:pt>
                <c:pt idx="10">
                  <c:v>21.114503816793896</c:v>
                </c:pt>
                <c:pt idx="11">
                  <c:v>22.157555555555554</c:v>
                </c:pt>
                <c:pt idx="12">
                  <c:v>26.31529411764706</c:v>
                </c:pt>
                <c:pt idx="13">
                  <c:v>18.081</c:v>
                </c:pt>
                <c:pt idx="14">
                  <c:v>7.8994082840236679</c:v>
                </c:pt>
                <c:pt idx="15">
                  <c:v>11.443902439024392</c:v>
                </c:pt>
                <c:pt idx="16">
                  <c:v>11.370491803278689</c:v>
                </c:pt>
                <c:pt idx="17">
                  <c:v>16.291764705882354</c:v>
                </c:pt>
                <c:pt idx="18">
                  <c:v>15.69</c:v>
                </c:pt>
                <c:pt idx="19">
                  <c:v>35.907599999999995</c:v>
                </c:pt>
                <c:pt idx="20">
                  <c:v>64.743529411764712</c:v>
                </c:pt>
              </c:numCache>
            </c:numRef>
          </c:val>
        </c:ser>
        <c:gapWidth val="132"/>
        <c:axId val="59224448"/>
        <c:axId val="59225984"/>
      </c:barChart>
      <c:lineChart>
        <c:grouping val="standard"/>
        <c:ser>
          <c:idx val="1"/>
          <c:order val="1"/>
          <c:cat>
            <c:strRef>
              <c:f>'04.7'!$B$8:$B$28</c:f>
              <c:strCache>
                <c:ptCount val="21"/>
                <c:pt idx="0">
                  <c:v>CMP HOLDER</c:v>
                </c:pt>
                <c:pt idx="1">
                  <c:v>CKP BOBBIN </c:v>
                </c:pt>
                <c:pt idx="2">
                  <c:v>ETC Shaft_Kappa</c:v>
                </c:pt>
                <c:pt idx="3">
                  <c:v>ETC Shaft - Gamma</c:v>
                </c:pt>
                <c:pt idx="4">
                  <c:v> Map Housing</c:v>
                </c:pt>
                <c:pt idx="5">
                  <c:v>6ATSS HOLDER (OUT)-068</c:v>
                </c:pt>
                <c:pt idx="6">
                  <c:v>6ATSS  CUP (OUT)-043</c:v>
                </c:pt>
                <c:pt idx="7">
                  <c:v> Map Cover</c:v>
                </c:pt>
                <c:pt idx="8">
                  <c:v>6ATSS  CUP (IN)-054</c:v>
                </c:pt>
                <c:pt idx="9">
                  <c:v>6ATSS  CUP (OUT)-060</c:v>
                </c:pt>
                <c:pt idx="10">
                  <c:v> PRO.CAP (RED)</c:v>
                </c:pt>
                <c:pt idx="11">
                  <c:v> PRO.CAP (GRAY)</c:v>
                </c:pt>
                <c:pt idx="12">
                  <c:v>6ATSS  CUP(IN)-042</c:v>
                </c:pt>
                <c:pt idx="13">
                  <c:v>6ATSS  CUP(OUT)-046</c:v>
                </c:pt>
                <c:pt idx="14">
                  <c:v>CMP TAU- CUP</c:v>
                </c:pt>
                <c:pt idx="15">
                  <c:v>6ATSS HOLDER (OUT)-058</c:v>
                </c:pt>
                <c:pt idx="16">
                  <c:v>6ATSS HOLDER (IN)-052</c:v>
                </c:pt>
                <c:pt idx="17">
                  <c:v>6ATSS HOLDER (IN)-022</c:v>
                </c:pt>
                <c:pt idx="18">
                  <c:v>6ATSS HOLDER (OUT)-026</c:v>
                </c:pt>
                <c:pt idx="19">
                  <c:v>CMP Gamma-CUP</c:v>
                </c:pt>
                <c:pt idx="20">
                  <c:v>ETC Shaft_Kappa</c:v>
                </c:pt>
              </c:strCache>
            </c:strRef>
          </c:cat>
          <c:val>
            <c:numRef>
              <c:f>'04.7'!$AJ$8:$AJ$28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</c:numCache>
            </c:numRef>
          </c:val>
        </c:ser>
        <c:marker val="1"/>
        <c:axId val="59224448"/>
        <c:axId val="59225984"/>
      </c:lineChart>
      <c:catAx>
        <c:axId val="59224448"/>
        <c:scaling>
          <c:orientation val="minMax"/>
        </c:scaling>
        <c:axPos val="b"/>
        <c:tickLblPos val="nextTo"/>
        <c:crossAx val="59225984"/>
        <c:crosses val="autoZero"/>
        <c:auto val="1"/>
        <c:lblAlgn val="ctr"/>
        <c:lblOffset val="100"/>
      </c:catAx>
      <c:valAx>
        <c:axId val="59225984"/>
        <c:scaling>
          <c:orientation val="minMax"/>
          <c:max val="20"/>
          <c:min val="0"/>
        </c:scaling>
        <c:axPos val="l"/>
        <c:majorGridlines/>
        <c:numFmt formatCode="0.00" sourceLinked="1"/>
        <c:tickLblPos val="nextTo"/>
        <c:crossAx val="59224448"/>
        <c:crosses val="autoZero"/>
        <c:crossBetween val="between"/>
      </c:valAx>
    </c:plotArea>
    <c:plotVisOnly val="1"/>
    <c:dispBlanksAs val="zero"/>
  </c:chart>
  <c:printSettings>
    <c:headerFooter/>
    <c:pageMargins b="0.75000000000000255" l="0.70000000000000062" r="0.70000000000000062" t="0.75000000000000255" header="0.30000000000000032" footer="0.30000000000000032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5.2081147024518333E-2"/>
          <c:y val="0.11915350745091312"/>
          <c:w val="0.96837380853709165"/>
          <c:h val="0.53746550086147216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FF0000"/>
            </a:solidFill>
          </c:spPr>
          <c:dPt>
            <c:idx val="2"/>
            <c:spPr>
              <a:solidFill>
                <a:srgbClr val="00B050"/>
              </a:solidFill>
            </c:spPr>
          </c:dPt>
          <c:dPt>
            <c:idx val="4"/>
            <c:spPr>
              <a:solidFill>
                <a:srgbClr val="00B050"/>
              </a:solidFill>
            </c:spPr>
          </c:dPt>
          <c:dPt>
            <c:idx val="5"/>
            <c:spPr>
              <a:solidFill>
                <a:srgbClr val="00B050"/>
              </a:solidFill>
            </c:spPr>
          </c:dPt>
          <c:dPt>
            <c:idx val="6"/>
            <c:spPr>
              <a:solidFill>
                <a:srgbClr val="00B050"/>
              </a:solidFill>
            </c:spPr>
          </c:dPt>
          <c:dPt>
            <c:idx val="7"/>
            <c:spPr>
              <a:solidFill>
                <a:srgbClr val="00B050"/>
              </a:solidFill>
            </c:spPr>
          </c:dPt>
          <c:dPt>
            <c:idx val="8"/>
            <c:spPr>
              <a:solidFill>
                <a:srgbClr val="00B050"/>
              </a:solidFill>
            </c:spPr>
          </c:dPt>
          <c:dPt>
            <c:idx val="9"/>
            <c:spPr>
              <a:solidFill>
                <a:srgbClr val="00B050"/>
              </a:solidFill>
            </c:spPr>
          </c:dPt>
          <c:dPt>
            <c:idx val="10"/>
            <c:spPr>
              <a:solidFill>
                <a:srgbClr val="00B050"/>
              </a:solidFill>
            </c:spPr>
          </c:dPt>
          <c:dPt>
            <c:idx val="11"/>
            <c:spPr>
              <a:solidFill>
                <a:srgbClr val="00B050"/>
              </a:solidFill>
            </c:spPr>
          </c:dPt>
          <c:dPt>
            <c:idx val="12"/>
            <c:spPr>
              <a:solidFill>
                <a:srgbClr val="00B050"/>
              </a:solidFill>
            </c:spPr>
          </c:dPt>
          <c:dPt>
            <c:idx val="13"/>
            <c:spPr>
              <a:solidFill>
                <a:srgbClr val="00B050"/>
              </a:solidFill>
            </c:spPr>
          </c:dPt>
          <c:dPt>
            <c:idx val="15"/>
            <c:spPr>
              <a:solidFill>
                <a:srgbClr val="00B050"/>
              </a:solidFill>
            </c:spPr>
          </c:dPt>
          <c:dPt>
            <c:idx val="16"/>
            <c:spPr>
              <a:solidFill>
                <a:srgbClr val="00B050"/>
              </a:solidFill>
            </c:spPr>
          </c:dPt>
          <c:dPt>
            <c:idx val="17"/>
            <c:spPr>
              <a:solidFill>
                <a:srgbClr val="00B050"/>
              </a:solidFill>
            </c:spPr>
          </c:dPt>
          <c:dPt>
            <c:idx val="18"/>
            <c:spPr>
              <a:solidFill>
                <a:srgbClr val="00B050"/>
              </a:solidFill>
            </c:spPr>
          </c:dPt>
          <c:dPt>
            <c:idx val="19"/>
            <c:spPr>
              <a:solidFill>
                <a:srgbClr val="00B050"/>
              </a:solidFill>
            </c:spPr>
          </c:dPt>
          <c:dPt>
            <c:idx val="20"/>
            <c:spPr>
              <a:solidFill>
                <a:srgbClr val="00B050"/>
              </a:solidFill>
            </c:spPr>
          </c:dPt>
          <c:cat>
            <c:strRef>
              <c:f>'05.7'!$B$8:$B$28</c:f>
              <c:strCache>
                <c:ptCount val="21"/>
                <c:pt idx="0">
                  <c:v>CMP HOLDER</c:v>
                </c:pt>
                <c:pt idx="1">
                  <c:v>CKP BOBBIN </c:v>
                </c:pt>
                <c:pt idx="2">
                  <c:v>ETC Shaft_Kappa</c:v>
                </c:pt>
                <c:pt idx="3">
                  <c:v>ETC Shaft - Gamma</c:v>
                </c:pt>
                <c:pt idx="4">
                  <c:v> Map Housing</c:v>
                </c:pt>
                <c:pt idx="5">
                  <c:v>6ATSS HOLDER (OUT)-068</c:v>
                </c:pt>
                <c:pt idx="6">
                  <c:v>6ATSS  CUP (OUT)-043</c:v>
                </c:pt>
                <c:pt idx="7">
                  <c:v> Map Cover</c:v>
                </c:pt>
                <c:pt idx="8">
                  <c:v>6ATSS  CUP (IN)-054</c:v>
                </c:pt>
                <c:pt idx="9">
                  <c:v>6ATSS  CUP (OUT)-060</c:v>
                </c:pt>
                <c:pt idx="10">
                  <c:v> PRO.CAP (RED)</c:v>
                </c:pt>
                <c:pt idx="11">
                  <c:v> PRO.CAP (GRAY)</c:v>
                </c:pt>
                <c:pt idx="12">
                  <c:v>6ATSS  CUP(IN)-042</c:v>
                </c:pt>
                <c:pt idx="13">
                  <c:v>6ATSS  CUP(OUT)-046</c:v>
                </c:pt>
                <c:pt idx="14">
                  <c:v>CMP TAU- CUP</c:v>
                </c:pt>
                <c:pt idx="15">
                  <c:v>6ATSS HOLDER (OUT)-058</c:v>
                </c:pt>
                <c:pt idx="16">
                  <c:v>6ATSS HOLDER (IN)-052</c:v>
                </c:pt>
                <c:pt idx="17">
                  <c:v>6ATSS HOLDER (IN)-022</c:v>
                </c:pt>
                <c:pt idx="18">
                  <c:v>6ATSS HOLDER (OUT)-026</c:v>
                </c:pt>
                <c:pt idx="19">
                  <c:v>CMP Gamma-CUP</c:v>
                </c:pt>
                <c:pt idx="20">
                  <c:v>ETC Shaft_Kappa</c:v>
                </c:pt>
              </c:strCache>
            </c:strRef>
          </c:cat>
          <c:val>
            <c:numRef>
              <c:f>'05.7'!$AB$8:$AB$28</c:f>
              <c:numCache>
                <c:formatCode>0.00</c:formatCode>
                <c:ptCount val="21"/>
                <c:pt idx="0">
                  <c:v>5.456448</c:v>
                </c:pt>
                <c:pt idx="1">
                  <c:v>0.30720000000000003</c:v>
                </c:pt>
                <c:pt idx="3">
                  <c:v>3.5617187499999998</c:v>
                </c:pt>
                <c:pt idx="4">
                  <c:v>10.406666666666666</c:v>
                </c:pt>
                <c:pt idx="5">
                  <c:v>18.947368421052634</c:v>
                </c:pt>
                <c:pt idx="6">
                  <c:v>12.75</c:v>
                </c:pt>
                <c:pt idx="7">
                  <c:v>10.316417910447761</c:v>
                </c:pt>
                <c:pt idx="8">
                  <c:v>6.8999999999999995</c:v>
                </c:pt>
                <c:pt idx="9">
                  <c:v>7.6829268292682933</c:v>
                </c:pt>
                <c:pt idx="10">
                  <c:v>13.773251908396947</c:v>
                </c:pt>
                <c:pt idx="11">
                  <c:v>16.268666666666668</c:v>
                </c:pt>
                <c:pt idx="12">
                  <c:v>20.103529411764708</c:v>
                </c:pt>
                <c:pt idx="13">
                  <c:v>13.356</c:v>
                </c:pt>
                <c:pt idx="14">
                  <c:v>2.6449704142011834</c:v>
                </c:pt>
                <c:pt idx="15">
                  <c:v>9.1317073170731717</c:v>
                </c:pt>
                <c:pt idx="16">
                  <c:v>8.5967213114754095</c:v>
                </c:pt>
                <c:pt idx="17">
                  <c:v>11.774117647058825</c:v>
                </c:pt>
                <c:pt idx="18">
                  <c:v>11.19</c:v>
                </c:pt>
                <c:pt idx="19">
                  <c:v>33.15</c:v>
                </c:pt>
                <c:pt idx="20">
                  <c:v>64.743529411764712</c:v>
                </c:pt>
              </c:numCache>
            </c:numRef>
          </c:val>
        </c:ser>
        <c:axId val="59290752"/>
        <c:axId val="59292288"/>
      </c:barChart>
      <c:lineChart>
        <c:grouping val="standard"/>
        <c:ser>
          <c:idx val="1"/>
          <c:order val="1"/>
          <c:spPr>
            <a:ln w="50800">
              <a:solidFill>
                <a:srgbClr val="7030A0"/>
              </a:solidFill>
            </a:ln>
          </c:spPr>
          <c:cat>
            <c:strRef>
              <c:f>'05.7'!$B$8:$B$28</c:f>
              <c:strCache>
                <c:ptCount val="21"/>
                <c:pt idx="0">
                  <c:v>CMP HOLDER</c:v>
                </c:pt>
                <c:pt idx="1">
                  <c:v>CKP BOBBIN </c:v>
                </c:pt>
                <c:pt idx="2">
                  <c:v>ETC Shaft_Kappa</c:v>
                </c:pt>
                <c:pt idx="3">
                  <c:v>ETC Shaft - Gamma</c:v>
                </c:pt>
                <c:pt idx="4">
                  <c:v> Map Housing</c:v>
                </c:pt>
                <c:pt idx="5">
                  <c:v>6ATSS HOLDER (OUT)-068</c:v>
                </c:pt>
                <c:pt idx="6">
                  <c:v>6ATSS  CUP (OUT)-043</c:v>
                </c:pt>
                <c:pt idx="7">
                  <c:v> Map Cover</c:v>
                </c:pt>
                <c:pt idx="8">
                  <c:v>6ATSS  CUP (IN)-054</c:v>
                </c:pt>
                <c:pt idx="9">
                  <c:v>6ATSS  CUP (OUT)-060</c:v>
                </c:pt>
                <c:pt idx="10">
                  <c:v> PRO.CAP (RED)</c:v>
                </c:pt>
                <c:pt idx="11">
                  <c:v> PRO.CAP (GRAY)</c:v>
                </c:pt>
                <c:pt idx="12">
                  <c:v>6ATSS  CUP(IN)-042</c:v>
                </c:pt>
                <c:pt idx="13">
                  <c:v>6ATSS  CUP(OUT)-046</c:v>
                </c:pt>
                <c:pt idx="14">
                  <c:v>CMP TAU- CUP</c:v>
                </c:pt>
                <c:pt idx="15">
                  <c:v>6ATSS HOLDER (OUT)-058</c:v>
                </c:pt>
                <c:pt idx="16">
                  <c:v>6ATSS HOLDER (IN)-052</c:v>
                </c:pt>
                <c:pt idx="17">
                  <c:v>6ATSS HOLDER (IN)-022</c:v>
                </c:pt>
                <c:pt idx="18">
                  <c:v>6ATSS HOLDER (OUT)-026</c:v>
                </c:pt>
                <c:pt idx="19">
                  <c:v>CMP Gamma-CUP</c:v>
                </c:pt>
                <c:pt idx="20">
                  <c:v>ETC Shaft_Kappa</c:v>
                </c:pt>
              </c:strCache>
            </c:strRef>
          </c:cat>
          <c:val>
            <c:numRef>
              <c:f>'05.7'!$AF$8:$AF$28</c:f>
              <c:numCache>
                <c:formatCode>General</c:formatCode>
                <c:ptCount val="2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</c:numCache>
            </c:numRef>
          </c:val>
        </c:ser>
        <c:marker val="1"/>
        <c:axId val="59290752"/>
        <c:axId val="59292288"/>
      </c:lineChart>
      <c:catAx>
        <c:axId val="59290752"/>
        <c:scaling>
          <c:orientation val="minMax"/>
        </c:scaling>
        <c:axPos val="b"/>
        <c:numFmt formatCode="_(* #,##0_);_(* \(#,##0\);_(* &quot;-&quot;??_);_(@_)" sourceLinked="1"/>
        <c:tickLblPos val="nextTo"/>
        <c:crossAx val="59292288"/>
        <c:crosses val="autoZero"/>
        <c:auto val="1"/>
        <c:lblAlgn val="ctr"/>
        <c:lblOffset val="100"/>
      </c:catAx>
      <c:valAx>
        <c:axId val="59292288"/>
        <c:scaling>
          <c:orientation val="minMax"/>
          <c:max val="14"/>
          <c:min val="1"/>
        </c:scaling>
        <c:axPos val="l"/>
        <c:majorGridlines/>
        <c:numFmt formatCode="0.00" sourceLinked="1"/>
        <c:tickLblPos val="nextTo"/>
        <c:crossAx val="59290752"/>
        <c:crosses val="autoZero"/>
        <c:crossBetween val="between"/>
        <c:majorUnit val="1"/>
      </c:val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 paperSize="9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6.5087103846691419E-2"/>
          <c:y val="0.15058232513704883"/>
          <c:w val="0.93476837321724759"/>
          <c:h val="0.51155177055698531"/>
        </c:manualLayout>
      </c:layout>
      <c:barChart>
        <c:barDir val="col"/>
        <c:grouping val="stacked"/>
        <c:ser>
          <c:idx val="0"/>
          <c:order val="0"/>
          <c:spPr>
            <a:solidFill>
              <a:srgbClr val="FF0000"/>
            </a:solidFill>
          </c:spPr>
          <c:dPt>
            <c:idx val="3"/>
            <c:spPr>
              <a:solidFill>
                <a:srgbClr val="00B050"/>
              </a:solidFill>
            </c:spPr>
          </c:dPt>
          <c:dPt>
            <c:idx val="5"/>
            <c:spPr>
              <a:solidFill>
                <a:srgbClr val="00B050"/>
              </a:solidFill>
            </c:spPr>
          </c:dPt>
          <c:dPt>
            <c:idx val="7"/>
            <c:spPr>
              <a:solidFill>
                <a:srgbClr val="00B050"/>
              </a:solidFill>
            </c:spPr>
          </c:dPt>
          <c:dPt>
            <c:idx val="9"/>
            <c:spPr>
              <a:solidFill>
                <a:srgbClr val="00B050"/>
              </a:solidFill>
            </c:spPr>
          </c:dPt>
          <c:dPt>
            <c:idx val="10"/>
            <c:spPr>
              <a:solidFill>
                <a:srgbClr val="00B050"/>
              </a:solidFill>
            </c:spPr>
          </c:dPt>
          <c:dPt>
            <c:idx val="11"/>
            <c:spPr>
              <a:solidFill>
                <a:srgbClr val="00B050"/>
              </a:solidFill>
            </c:spPr>
          </c:dPt>
          <c:dPt>
            <c:idx val="12"/>
            <c:spPr>
              <a:solidFill>
                <a:srgbClr val="00B050"/>
              </a:solidFill>
            </c:spPr>
          </c:dPt>
          <c:dPt>
            <c:idx val="13"/>
            <c:spPr>
              <a:solidFill>
                <a:srgbClr val="00B050"/>
              </a:solidFill>
            </c:spPr>
          </c:dPt>
          <c:dPt>
            <c:idx val="15"/>
            <c:spPr>
              <a:solidFill>
                <a:srgbClr val="00B050"/>
              </a:solidFill>
            </c:spPr>
          </c:dPt>
          <c:dPt>
            <c:idx val="17"/>
            <c:spPr>
              <a:solidFill>
                <a:srgbClr val="00B050"/>
              </a:solidFill>
            </c:spPr>
          </c:dPt>
          <c:dPt>
            <c:idx val="18"/>
            <c:spPr>
              <a:solidFill>
                <a:srgbClr val="00B050"/>
              </a:solidFill>
            </c:spPr>
          </c:dPt>
          <c:cat>
            <c:strRef>
              <c:f>'05.7'!$B$8:$B$28</c:f>
              <c:strCache>
                <c:ptCount val="21"/>
                <c:pt idx="0">
                  <c:v>CMP HOLDER</c:v>
                </c:pt>
                <c:pt idx="1">
                  <c:v>CKP BOBBIN </c:v>
                </c:pt>
                <c:pt idx="2">
                  <c:v>ETC Shaft_Kappa</c:v>
                </c:pt>
                <c:pt idx="3">
                  <c:v>ETC Shaft - Gamma</c:v>
                </c:pt>
                <c:pt idx="4">
                  <c:v> Map Housing</c:v>
                </c:pt>
                <c:pt idx="5">
                  <c:v>6ATSS HOLDER (OUT)-068</c:v>
                </c:pt>
                <c:pt idx="6">
                  <c:v>6ATSS  CUP (OUT)-043</c:v>
                </c:pt>
                <c:pt idx="7">
                  <c:v> Map Cover</c:v>
                </c:pt>
                <c:pt idx="8">
                  <c:v>6ATSS  CUP (IN)-054</c:v>
                </c:pt>
                <c:pt idx="9">
                  <c:v>6ATSS  CUP (OUT)-060</c:v>
                </c:pt>
                <c:pt idx="10">
                  <c:v> PRO.CAP (RED)</c:v>
                </c:pt>
                <c:pt idx="11">
                  <c:v> PRO.CAP (GRAY)</c:v>
                </c:pt>
                <c:pt idx="12">
                  <c:v>6ATSS  CUP(IN)-042</c:v>
                </c:pt>
                <c:pt idx="13">
                  <c:v>6ATSS  CUP(OUT)-046</c:v>
                </c:pt>
                <c:pt idx="14">
                  <c:v>CMP TAU- CUP</c:v>
                </c:pt>
                <c:pt idx="15">
                  <c:v>6ATSS HOLDER (OUT)-058</c:v>
                </c:pt>
                <c:pt idx="16">
                  <c:v>6ATSS HOLDER (IN)-052</c:v>
                </c:pt>
                <c:pt idx="17">
                  <c:v>6ATSS HOLDER (IN)-022</c:v>
                </c:pt>
                <c:pt idx="18">
                  <c:v>6ATSS HOLDER (OUT)-026</c:v>
                </c:pt>
                <c:pt idx="19">
                  <c:v>CMP Gamma-CUP</c:v>
                </c:pt>
                <c:pt idx="20">
                  <c:v>ETC Shaft_Kappa</c:v>
                </c:pt>
              </c:strCache>
            </c:strRef>
          </c:cat>
          <c:val>
            <c:numRef>
              <c:f>'05.7'!$E$8:$E$28</c:f>
              <c:numCache>
                <c:formatCode>_(* #,##0.00_);_(* \(#,##0.00\);_(* "-"??_);_(@_)</c:formatCode>
                <c:ptCount val="21"/>
                <c:pt idx="0">
                  <c:v>0.48383999999999999</c:v>
                </c:pt>
                <c:pt idx="1">
                  <c:v>1.6224000000000001</c:v>
                </c:pt>
                <c:pt idx="3">
                  <c:v>3.3875000000000002</c:v>
                </c:pt>
                <c:pt idx="4">
                  <c:v>2.7111111111111112</c:v>
                </c:pt>
                <c:pt idx="5">
                  <c:v>1.0105263157894737</c:v>
                </c:pt>
                <c:pt idx="6">
                  <c:v>2.1</c:v>
                </c:pt>
                <c:pt idx="7">
                  <c:v>4.8</c:v>
                </c:pt>
                <c:pt idx="8">
                  <c:v>2.5714285714285712</c:v>
                </c:pt>
                <c:pt idx="9">
                  <c:v>4.3170731707317076</c:v>
                </c:pt>
                <c:pt idx="10">
                  <c:v>5.6007938931297714</c:v>
                </c:pt>
                <c:pt idx="11">
                  <c:v>6.2222222222222223</c:v>
                </c:pt>
                <c:pt idx="12">
                  <c:v>6.4376470588235293</c:v>
                </c:pt>
                <c:pt idx="13">
                  <c:v>4.7249999999999996</c:v>
                </c:pt>
                <c:pt idx="14">
                  <c:v>0.5502958579881656</c:v>
                </c:pt>
                <c:pt idx="15">
                  <c:v>4.0682926829268293</c:v>
                </c:pt>
                <c:pt idx="16">
                  <c:v>1.6918032786885246</c:v>
                </c:pt>
                <c:pt idx="17">
                  <c:v>4.5176470588235293</c:v>
                </c:pt>
                <c:pt idx="18">
                  <c:v>4.5</c:v>
                </c:pt>
                <c:pt idx="19">
                  <c:v>2.7576000000000001</c:v>
                </c:pt>
                <c:pt idx="20">
                  <c:v>0</c:v>
                </c:pt>
              </c:numCache>
            </c:numRef>
          </c:val>
        </c:ser>
        <c:gapWidth val="108"/>
        <c:overlap val="100"/>
        <c:axId val="59313152"/>
        <c:axId val="59327232"/>
      </c:barChart>
      <c:lineChart>
        <c:grouping val="stacked"/>
        <c:ser>
          <c:idx val="1"/>
          <c:order val="1"/>
          <c:spPr>
            <a:ln>
              <a:solidFill>
                <a:srgbClr val="7030A0"/>
              </a:solidFill>
            </a:ln>
          </c:spPr>
          <c:cat>
            <c:strRef>
              <c:f>'05.7'!$B$8:$B$28</c:f>
              <c:strCache>
                <c:ptCount val="21"/>
                <c:pt idx="0">
                  <c:v>CMP HOLDER</c:v>
                </c:pt>
                <c:pt idx="1">
                  <c:v>CKP BOBBIN </c:v>
                </c:pt>
                <c:pt idx="2">
                  <c:v>ETC Shaft_Kappa</c:v>
                </c:pt>
                <c:pt idx="3">
                  <c:v>ETC Shaft - Gamma</c:v>
                </c:pt>
                <c:pt idx="4">
                  <c:v> Map Housing</c:v>
                </c:pt>
                <c:pt idx="5">
                  <c:v>6ATSS HOLDER (OUT)-068</c:v>
                </c:pt>
                <c:pt idx="6">
                  <c:v>6ATSS  CUP (OUT)-043</c:v>
                </c:pt>
                <c:pt idx="7">
                  <c:v> Map Cover</c:v>
                </c:pt>
                <c:pt idx="8">
                  <c:v>6ATSS  CUP (IN)-054</c:v>
                </c:pt>
                <c:pt idx="9">
                  <c:v>6ATSS  CUP (OUT)-060</c:v>
                </c:pt>
                <c:pt idx="10">
                  <c:v> PRO.CAP (RED)</c:v>
                </c:pt>
                <c:pt idx="11">
                  <c:v> PRO.CAP (GRAY)</c:v>
                </c:pt>
                <c:pt idx="12">
                  <c:v>6ATSS  CUP(IN)-042</c:v>
                </c:pt>
                <c:pt idx="13">
                  <c:v>6ATSS  CUP(OUT)-046</c:v>
                </c:pt>
                <c:pt idx="14">
                  <c:v>CMP TAU- CUP</c:v>
                </c:pt>
                <c:pt idx="15">
                  <c:v>6ATSS HOLDER (OUT)-058</c:v>
                </c:pt>
                <c:pt idx="16">
                  <c:v>6ATSS HOLDER (IN)-052</c:v>
                </c:pt>
                <c:pt idx="17">
                  <c:v>6ATSS HOLDER (IN)-022</c:v>
                </c:pt>
                <c:pt idx="18">
                  <c:v>6ATSS HOLDER (OUT)-026</c:v>
                </c:pt>
                <c:pt idx="19">
                  <c:v>CMP Gamma-CUP</c:v>
                </c:pt>
                <c:pt idx="20">
                  <c:v>ETC Shaft_Kappa</c:v>
                </c:pt>
              </c:strCache>
            </c:strRef>
          </c:cat>
          <c:val>
            <c:numRef>
              <c:f>'05.7'!$AG$8:$AG$28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</c:ser>
        <c:marker val="1"/>
        <c:axId val="59313152"/>
        <c:axId val="59327232"/>
      </c:lineChart>
      <c:catAx>
        <c:axId val="59313152"/>
        <c:scaling>
          <c:orientation val="minMax"/>
        </c:scaling>
        <c:axPos val="b"/>
        <c:tickLblPos val="nextTo"/>
        <c:crossAx val="59327232"/>
        <c:crosses val="autoZero"/>
        <c:auto val="1"/>
        <c:lblAlgn val="ctr"/>
        <c:lblOffset val="100"/>
      </c:catAx>
      <c:valAx>
        <c:axId val="59327232"/>
        <c:scaling>
          <c:orientation val="minMax"/>
          <c:max val="7"/>
          <c:min val="1"/>
        </c:scaling>
        <c:axPos val="l"/>
        <c:majorGridlines/>
        <c:numFmt formatCode="_(* #,##0.00_);_(* \(#,##0.00\);_(* &quot;-&quot;??_);_(@_)" sourceLinked="1"/>
        <c:tickLblPos val="nextTo"/>
        <c:crossAx val="59313152"/>
        <c:crosses val="autoZero"/>
        <c:crossBetween val="between"/>
        <c:majorUnit val="1"/>
      </c:valAx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 paperSize="9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6.8461646708406501E-2"/>
          <c:y val="2.0671403879393181E-2"/>
          <c:w val="0.93153838039748549"/>
          <c:h val="0.65759912937712062"/>
        </c:manualLayout>
      </c:layout>
      <c:barChart>
        <c:barDir val="col"/>
        <c:grouping val="clustered"/>
        <c:ser>
          <c:idx val="0"/>
          <c:order val="0"/>
          <c:spPr>
            <a:ln>
              <a:solidFill>
                <a:srgbClr val="00B050"/>
              </a:solidFill>
            </a:ln>
          </c:spPr>
          <c:dPt>
            <c:idx val="0"/>
            <c:spPr>
              <a:solidFill>
                <a:srgbClr val="FF0000"/>
              </a:solidFill>
              <a:ln>
                <a:solidFill>
                  <a:srgbClr val="00B050"/>
                </a:solidFill>
              </a:ln>
            </c:spPr>
          </c:dPt>
          <c:dPt>
            <c:idx val="1"/>
            <c:spPr>
              <a:solidFill>
                <a:srgbClr val="FF0000"/>
              </a:solidFill>
              <a:ln>
                <a:solidFill>
                  <a:srgbClr val="00B050"/>
                </a:solidFill>
              </a:ln>
            </c:spPr>
          </c:dPt>
          <c:dPt>
            <c:idx val="2"/>
            <c:spPr>
              <a:solidFill>
                <a:srgbClr val="FF0000"/>
              </a:solidFill>
              <a:ln>
                <a:solidFill>
                  <a:srgbClr val="00B050"/>
                </a:solidFill>
              </a:ln>
            </c:spPr>
          </c:dPt>
          <c:dPt>
            <c:idx val="3"/>
            <c:spPr>
              <a:solidFill>
                <a:srgbClr val="FF0000"/>
              </a:solidFill>
              <a:ln>
                <a:solidFill>
                  <a:srgbClr val="00B050"/>
                </a:solidFill>
              </a:ln>
            </c:spPr>
          </c:dPt>
          <c:dPt>
            <c:idx val="4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dPt>
            <c:idx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dPt>
            <c:idx val="6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dPt>
            <c:idx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dPt>
            <c:idx val="8"/>
            <c:spPr>
              <a:solidFill>
                <a:srgbClr val="FF0000"/>
              </a:solidFill>
              <a:ln>
                <a:solidFill>
                  <a:srgbClr val="00B050"/>
                </a:solidFill>
              </a:ln>
            </c:spPr>
          </c:dPt>
          <c:dPt>
            <c:idx val="9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dPt>
            <c:idx val="1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dPt>
            <c:idx val="11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dPt>
            <c:idx val="12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dPt>
            <c:idx val="13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dPt>
            <c:idx val="14"/>
            <c:spPr>
              <a:solidFill>
                <a:srgbClr val="FF0000"/>
              </a:solidFill>
              <a:ln>
                <a:solidFill>
                  <a:srgbClr val="00B050"/>
                </a:solidFill>
              </a:ln>
            </c:spPr>
          </c:dPt>
          <c:dPt>
            <c:idx val="1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dPt>
            <c:idx val="16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dPt>
            <c:idx val="1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dPt>
            <c:idx val="18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dPt>
            <c:idx val="19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dPt>
            <c:idx val="2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cat>
            <c:strRef>
              <c:f>'05.7'!$B$8:$B$28</c:f>
              <c:strCache>
                <c:ptCount val="21"/>
                <c:pt idx="0">
                  <c:v>CMP HOLDER</c:v>
                </c:pt>
                <c:pt idx="1">
                  <c:v>CKP BOBBIN </c:v>
                </c:pt>
                <c:pt idx="2">
                  <c:v>ETC Shaft_Kappa</c:v>
                </c:pt>
                <c:pt idx="3">
                  <c:v>ETC Shaft - Gamma</c:v>
                </c:pt>
                <c:pt idx="4">
                  <c:v> Map Housing</c:v>
                </c:pt>
                <c:pt idx="5">
                  <c:v>6ATSS HOLDER (OUT)-068</c:v>
                </c:pt>
                <c:pt idx="6">
                  <c:v>6ATSS  CUP (OUT)-043</c:v>
                </c:pt>
                <c:pt idx="7">
                  <c:v> Map Cover</c:v>
                </c:pt>
                <c:pt idx="8">
                  <c:v>6ATSS  CUP (IN)-054</c:v>
                </c:pt>
                <c:pt idx="9">
                  <c:v>6ATSS  CUP (OUT)-060</c:v>
                </c:pt>
                <c:pt idx="10">
                  <c:v> PRO.CAP (RED)</c:v>
                </c:pt>
                <c:pt idx="11">
                  <c:v> PRO.CAP (GRAY)</c:v>
                </c:pt>
                <c:pt idx="12">
                  <c:v>6ATSS  CUP(IN)-042</c:v>
                </c:pt>
                <c:pt idx="13">
                  <c:v>6ATSS  CUP(OUT)-046</c:v>
                </c:pt>
                <c:pt idx="14">
                  <c:v>CMP TAU- CUP</c:v>
                </c:pt>
                <c:pt idx="15">
                  <c:v>6ATSS HOLDER (OUT)-058</c:v>
                </c:pt>
                <c:pt idx="16">
                  <c:v>6ATSS HOLDER (IN)-052</c:v>
                </c:pt>
                <c:pt idx="17">
                  <c:v>6ATSS HOLDER (IN)-022</c:v>
                </c:pt>
                <c:pt idx="18">
                  <c:v>6ATSS HOLDER (OUT)-026</c:v>
                </c:pt>
                <c:pt idx="19">
                  <c:v>CMP Gamma-CUP</c:v>
                </c:pt>
                <c:pt idx="20">
                  <c:v>ETC Shaft_Kappa</c:v>
                </c:pt>
              </c:strCache>
            </c:strRef>
          </c:cat>
          <c:val>
            <c:numRef>
              <c:f>'05.7'!$AD$8:$AD$28</c:f>
              <c:numCache>
                <c:formatCode>0.00</c:formatCode>
                <c:ptCount val="21"/>
                <c:pt idx="0">
                  <c:v>5.9402879999999998</c:v>
                </c:pt>
                <c:pt idx="1">
                  <c:v>1.9296000000000002</c:v>
                </c:pt>
                <c:pt idx="3">
                  <c:v>6.94921875</c:v>
                </c:pt>
                <c:pt idx="4">
                  <c:v>13.117777777777778</c:v>
                </c:pt>
                <c:pt idx="5">
                  <c:v>19.957894736842107</c:v>
                </c:pt>
                <c:pt idx="6">
                  <c:v>14.85</c:v>
                </c:pt>
                <c:pt idx="7">
                  <c:v>15.11641791044776</c:v>
                </c:pt>
                <c:pt idx="8">
                  <c:v>9.4714285714285715</c:v>
                </c:pt>
                <c:pt idx="9">
                  <c:v>12</c:v>
                </c:pt>
                <c:pt idx="10">
                  <c:v>19.374045801526719</c:v>
                </c:pt>
                <c:pt idx="11">
                  <c:v>22.49088888888889</c:v>
                </c:pt>
                <c:pt idx="12">
                  <c:v>26.541176470588237</c:v>
                </c:pt>
                <c:pt idx="13">
                  <c:v>18.081</c:v>
                </c:pt>
                <c:pt idx="14">
                  <c:v>3.195266272189349</c:v>
                </c:pt>
                <c:pt idx="15">
                  <c:v>13.200000000000001</c:v>
                </c:pt>
                <c:pt idx="16">
                  <c:v>10.288524590163934</c:v>
                </c:pt>
                <c:pt idx="17">
                  <c:v>16.291764705882354</c:v>
                </c:pt>
                <c:pt idx="18">
                  <c:v>15.69</c:v>
                </c:pt>
                <c:pt idx="19">
                  <c:v>35.907599999999995</c:v>
                </c:pt>
                <c:pt idx="20">
                  <c:v>64.743529411764712</c:v>
                </c:pt>
              </c:numCache>
            </c:numRef>
          </c:val>
        </c:ser>
        <c:gapWidth val="145"/>
        <c:axId val="59344000"/>
        <c:axId val="59345536"/>
      </c:barChart>
      <c:lineChart>
        <c:grouping val="standard"/>
        <c:ser>
          <c:idx val="1"/>
          <c:order val="1"/>
          <c:cat>
            <c:strRef>
              <c:f>'05.7'!$B$8:$B$28</c:f>
              <c:strCache>
                <c:ptCount val="21"/>
                <c:pt idx="0">
                  <c:v>CMP HOLDER</c:v>
                </c:pt>
                <c:pt idx="1">
                  <c:v>CKP BOBBIN </c:v>
                </c:pt>
                <c:pt idx="2">
                  <c:v>ETC Shaft_Kappa</c:v>
                </c:pt>
                <c:pt idx="3">
                  <c:v>ETC Shaft - Gamma</c:v>
                </c:pt>
                <c:pt idx="4">
                  <c:v> Map Housing</c:v>
                </c:pt>
                <c:pt idx="5">
                  <c:v>6ATSS HOLDER (OUT)-068</c:v>
                </c:pt>
                <c:pt idx="6">
                  <c:v>6ATSS  CUP (OUT)-043</c:v>
                </c:pt>
                <c:pt idx="7">
                  <c:v> Map Cover</c:v>
                </c:pt>
                <c:pt idx="8">
                  <c:v>6ATSS  CUP (IN)-054</c:v>
                </c:pt>
                <c:pt idx="9">
                  <c:v>6ATSS  CUP (OUT)-060</c:v>
                </c:pt>
                <c:pt idx="10">
                  <c:v> PRO.CAP (RED)</c:v>
                </c:pt>
                <c:pt idx="11">
                  <c:v> PRO.CAP (GRAY)</c:v>
                </c:pt>
                <c:pt idx="12">
                  <c:v>6ATSS  CUP(IN)-042</c:v>
                </c:pt>
                <c:pt idx="13">
                  <c:v>6ATSS  CUP(OUT)-046</c:v>
                </c:pt>
                <c:pt idx="14">
                  <c:v>CMP TAU- CUP</c:v>
                </c:pt>
                <c:pt idx="15">
                  <c:v>6ATSS HOLDER (OUT)-058</c:v>
                </c:pt>
                <c:pt idx="16">
                  <c:v>6ATSS HOLDER (IN)-052</c:v>
                </c:pt>
                <c:pt idx="17">
                  <c:v>6ATSS HOLDER (IN)-022</c:v>
                </c:pt>
                <c:pt idx="18">
                  <c:v>6ATSS HOLDER (OUT)-026</c:v>
                </c:pt>
                <c:pt idx="19">
                  <c:v>CMP Gamma-CUP</c:v>
                </c:pt>
                <c:pt idx="20">
                  <c:v>ETC Shaft_Kappa</c:v>
                </c:pt>
              </c:strCache>
            </c:strRef>
          </c:cat>
          <c:val>
            <c:numRef>
              <c:f>'05.7'!$AJ$8:$AJ$28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</c:numCache>
            </c:numRef>
          </c:val>
        </c:ser>
        <c:marker val="1"/>
        <c:axId val="59344000"/>
        <c:axId val="59345536"/>
      </c:lineChart>
      <c:catAx>
        <c:axId val="59344000"/>
        <c:scaling>
          <c:orientation val="minMax"/>
        </c:scaling>
        <c:axPos val="b"/>
        <c:tickLblPos val="nextTo"/>
        <c:crossAx val="59345536"/>
        <c:crosses val="autoZero"/>
        <c:auto val="1"/>
        <c:lblAlgn val="ctr"/>
        <c:lblOffset val="100"/>
      </c:catAx>
      <c:valAx>
        <c:axId val="59345536"/>
        <c:scaling>
          <c:orientation val="minMax"/>
          <c:max val="20"/>
          <c:min val="0"/>
        </c:scaling>
        <c:axPos val="l"/>
        <c:majorGridlines/>
        <c:numFmt formatCode="0.00" sourceLinked="1"/>
        <c:tickLblPos val="nextTo"/>
        <c:crossAx val="59344000"/>
        <c:crosses val="autoZero"/>
        <c:crossBetween val="between"/>
      </c:valAx>
    </c:plotArea>
    <c:plotVisOnly val="1"/>
    <c:dispBlanksAs val="zero"/>
  </c:chart>
  <c:printSettings>
    <c:headerFooter/>
    <c:pageMargins b="0.75000000000000278" l="0.70000000000000062" r="0.70000000000000062" t="0.75000000000000278" header="0.30000000000000032" footer="0.30000000000000032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5.2081147024518333E-2"/>
          <c:y val="0.11915350745091315"/>
          <c:w val="0.96837380853709165"/>
          <c:h val="0.53746550086147216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FF0000"/>
            </a:solidFill>
          </c:spPr>
          <c:dPt>
            <c:idx val="2"/>
            <c:spPr>
              <a:solidFill>
                <a:srgbClr val="00B050"/>
              </a:solidFill>
            </c:spPr>
          </c:dPt>
          <c:dPt>
            <c:idx val="4"/>
            <c:spPr>
              <a:solidFill>
                <a:srgbClr val="00B050"/>
              </a:solidFill>
            </c:spPr>
          </c:dPt>
          <c:dPt>
            <c:idx val="5"/>
            <c:spPr>
              <a:solidFill>
                <a:srgbClr val="00B050"/>
              </a:solidFill>
            </c:spPr>
          </c:dPt>
          <c:dPt>
            <c:idx val="6"/>
            <c:spPr>
              <a:solidFill>
                <a:srgbClr val="00B050"/>
              </a:solidFill>
            </c:spPr>
          </c:dPt>
          <c:dPt>
            <c:idx val="7"/>
            <c:spPr>
              <a:solidFill>
                <a:srgbClr val="00B050"/>
              </a:solidFill>
            </c:spPr>
          </c:dPt>
          <c:dPt>
            <c:idx val="8"/>
            <c:spPr>
              <a:solidFill>
                <a:srgbClr val="00B050"/>
              </a:solidFill>
            </c:spPr>
          </c:dPt>
          <c:dPt>
            <c:idx val="9"/>
            <c:spPr>
              <a:solidFill>
                <a:srgbClr val="00B050"/>
              </a:solidFill>
            </c:spPr>
          </c:dPt>
          <c:dPt>
            <c:idx val="10"/>
            <c:spPr>
              <a:solidFill>
                <a:srgbClr val="00B050"/>
              </a:solidFill>
            </c:spPr>
          </c:dPt>
          <c:dPt>
            <c:idx val="11"/>
            <c:spPr>
              <a:solidFill>
                <a:srgbClr val="00B050"/>
              </a:solidFill>
            </c:spPr>
          </c:dPt>
          <c:dPt>
            <c:idx val="12"/>
            <c:spPr>
              <a:solidFill>
                <a:srgbClr val="00B050"/>
              </a:solidFill>
            </c:spPr>
          </c:dPt>
          <c:dPt>
            <c:idx val="13"/>
            <c:spPr>
              <a:solidFill>
                <a:srgbClr val="00B050"/>
              </a:solidFill>
            </c:spPr>
          </c:dPt>
          <c:dPt>
            <c:idx val="15"/>
            <c:spPr>
              <a:solidFill>
                <a:srgbClr val="00B050"/>
              </a:solidFill>
            </c:spPr>
          </c:dPt>
          <c:dPt>
            <c:idx val="16"/>
            <c:spPr>
              <a:solidFill>
                <a:srgbClr val="00B050"/>
              </a:solidFill>
            </c:spPr>
          </c:dPt>
          <c:dPt>
            <c:idx val="17"/>
            <c:spPr>
              <a:solidFill>
                <a:srgbClr val="00B050"/>
              </a:solidFill>
            </c:spPr>
          </c:dPt>
          <c:dPt>
            <c:idx val="18"/>
            <c:spPr>
              <a:solidFill>
                <a:srgbClr val="00B050"/>
              </a:solidFill>
            </c:spPr>
          </c:dPt>
          <c:dPt>
            <c:idx val="19"/>
            <c:spPr>
              <a:solidFill>
                <a:srgbClr val="00B050"/>
              </a:solidFill>
            </c:spPr>
          </c:dPt>
          <c:dPt>
            <c:idx val="20"/>
            <c:spPr>
              <a:solidFill>
                <a:srgbClr val="00B050"/>
              </a:solidFill>
            </c:spPr>
          </c:dPt>
          <c:cat>
            <c:strRef>
              <c:f>'06.7'!$B$8:$B$28</c:f>
              <c:strCache>
                <c:ptCount val="21"/>
                <c:pt idx="0">
                  <c:v>CMP HOLDER</c:v>
                </c:pt>
                <c:pt idx="1">
                  <c:v>CKP BOBBIN </c:v>
                </c:pt>
                <c:pt idx="2">
                  <c:v>ETC Shaft_Kappa</c:v>
                </c:pt>
                <c:pt idx="3">
                  <c:v>ETC Shaft - Gamma</c:v>
                </c:pt>
                <c:pt idx="4">
                  <c:v> Map Housing</c:v>
                </c:pt>
                <c:pt idx="5">
                  <c:v>6ATSS HOLDER (OUT)-068</c:v>
                </c:pt>
                <c:pt idx="6">
                  <c:v>6ATSS  CUP (OUT)-043</c:v>
                </c:pt>
                <c:pt idx="7">
                  <c:v> Map Cover</c:v>
                </c:pt>
                <c:pt idx="8">
                  <c:v>6ATSS  CUP (IN)-054</c:v>
                </c:pt>
                <c:pt idx="9">
                  <c:v>6ATSS  CUP (OUT)-060</c:v>
                </c:pt>
                <c:pt idx="10">
                  <c:v> PRO.CAP (RED)</c:v>
                </c:pt>
                <c:pt idx="11">
                  <c:v> PRO.CAP (GRAY)</c:v>
                </c:pt>
                <c:pt idx="12">
                  <c:v>6ATSS  CUP(IN)-042</c:v>
                </c:pt>
                <c:pt idx="13">
                  <c:v>6ATSS  CUP(OUT)-046</c:v>
                </c:pt>
                <c:pt idx="14">
                  <c:v>CMP TAU- CUP</c:v>
                </c:pt>
                <c:pt idx="15">
                  <c:v>6ATSS HOLDER (OUT)-058</c:v>
                </c:pt>
                <c:pt idx="16">
                  <c:v>6ATSS HOLDER (IN)-052</c:v>
                </c:pt>
                <c:pt idx="17">
                  <c:v>6ATSS HOLDER (IN)-022</c:v>
                </c:pt>
                <c:pt idx="18">
                  <c:v>6ATSS HOLDER (OUT)-026</c:v>
                </c:pt>
                <c:pt idx="19">
                  <c:v>CMP Gamma-CUP</c:v>
                </c:pt>
                <c:pt idx="20">
                  <c:v>ETC Shaft_Kappa</c:v>
                </c:pt>
              </c:strCache>
            </c:strRef>
          </c:cat>
          <c:val>
            <c:numRef>
              <c:f>'06.7'!$AA$8:$AA$28</c:f>
              <c:numCache>
                <c:formatCode>0.00</c:formatCode>
                <c:ptCount val="21"/>
                <c:pt idx="0">
                  <c:v>5.3802880000000002</c:v>
                </c:pt>
                <c:pt idx="1">
                  <c:v>6.0288000000000004</c:v>
                </c:pt>
                <c:pt idx="3">
                  <c:v>3.6214062500000002</c:v>
                </c:pt>
                <c:pt idx="4">
                  <c:v>10.762222222222222</c:v>
                </c:pt>
                <c:pt idx="5">
                  <c:v>22.231578947368423</c:v>
                </c:pt>
                <c:pt idx="6">
                  <c:v>12.75</c:v>
                </c:pt>
                <c:pt idx="7">
                  <c:v>10.423880597014925</c:v>
                </c:pt>
                <c:pt idx="8">
                  <c:v>9.6428571428571423</c:v>
                </c:pt>
                <c:pt idx="9">
                  <c:v>7.6829268292682933</c:v>
                </c:pt>
                <c:pt idx="10">
                  <c:v>14.139664122137406</c:v>
                </c:pt>
                <c:pt idx="11">
                  <c:v>16.268666666666668</c:v>
                </c:pt>
                <c:pt idx="12">
                  <c:v>20.216470588235296</c:v>
                </c:pt>
                <c:pt idx="13">
                  <c:v>13.356</c:v>
                </c:pt>
                <c:pt idx="14">
                  <c:v>4.668639053254438</c:v>
                </c:pt>
                <c:pt idx="15">
                  <c:v>11.18048780487805</c:v>
                </c:pt>
                <c:pt idx="16">
                  <c:v>8.5967213114754095</c:v>
                </c:pt>
                <c:pt idx="17">
                  <c:v>11.774117647058825</c:v>
                </c:pt>
                <c:pt idx="18">
                  <c:v>11.19</c:v>
                </c:pt>
                <c:pt idx="19">
                  <c:v>33.15</c:v>
                </c:pt>
                <c:pt idx="20">
                  <c:v>64.743529411764712</c:v>
                </c:pt>
              </c:numCache>
            </c:numRef>
          </c:val>
        </c:ser>
        <c:axId val="59422592"/>
        <c:axId val="59424128"/>
      </c:barChart>
      <c:lineChart>
        <c:grouping val="standard"/>
        <c:ser>
          <c:idx val="1"/>
          <c:order val="1"/>
          <c:spPr>
            <a:ln w="50800">
              <a:solidFill>
                <a:srgbClr val="7030A0"/>
              </a:solidFill>
            </a:ln>
          </c:spPr>
          <c:cat>
            <c:strRef>
              <c:f>'06.7'!$B$8:$B$28</c:f>
              <c:strCache>
                <c:ptCount val="21"/>
                <c:pt idx="0">
                  <c:v>CMP HOLDER</c:v>
                </c:pt>
                <c:pt idx="1">
                  <c:v>CKP BOBBIN </c:v>
                </c:pt>
                <c:pt idx="2">
                  <c:v>ETC Shaft_Kappa</c:v>
                </c:pt>
                <c:pt idx="3">
                  <c:v>ETC Shaft - Gamma</c:v>
                </c:pt>
                <c:pt idx="4">
                  <c:v> Map Housing</c:v>
                </c:pt>
                <c:pt idx="5">
                  <c:v>6ATSS HOLDER (OUT)-068</c:v>
                </c:pt>
                <c:pt idx="6">
                  <c:v>6ATSS  CUP (OUT)-043</c:v>
                </c:pt>
                <c:pt idx="7">
                  <c:v> Map Cover</c:v>
                </c:pt>
                <c:pt idx="8">
                  <c:v>6ATSS  CUP (IN)-054</c:v>
                </c:pt>
                <c:pt idx="9">
                  <c:v>6ATSS  CUP (OUT)-060</c:v>
                </c:pt>
                <c:pt idx="10">
                  <c:v> PRO.CAP (RED)</c:v>
                </c:pt>
                <c:pt idx="11">
                  <c:v> PRO.CAP (GRAY)</c:v>
                </c:pt>
                <c:pt idx="12">
                  <c:v>6ATSS  CUP(IN)-042</c:v>
                </c:pt>
                <c:pt idx="13">
                  <c:v>6ATSS  CUP(OUT)-046</c:v>
                </c:pt>
                <c:pt idx="14">
                  <c:v>CMP TAU- CUP</c:v>
                </c:pt>
                <c:pt idx="15">
                  <c:v>6ATSS HOLDER (OUT)-058</c:v>
                </c:pt>
                <c:pt idx="16">
                  <c:v>6ATSS HOLDER (IN)-052</c:v>
                </c:pt>
                <c:pt idx="17">
                  <c:v>6ATSS HOLDER (IN)-022</c:v>
                </c:pt>
                <c:pt idx="18">
                  <c:v>6ATSS HOLDER (OUT)-026</c:v>
                </c:pt>
                <c:pt idx="19">
                  <c:v>CMP Gamma-CUP</c:v>
                </c:pt>
                <c:pt idx="20">
                  <c:v>ETC Shaft_Kappa</c:v>
                </c:pt>
              </c:strCache>
            </c:strRef>
          </c:cat>
          <c:val>
            <c:numRef>
              <c:f>'06.7'!$AF$8:$AF$28</c:f>
              <c:numCache>
                <c:formatCode>General</c:formatCode>
                <c:ptCount val="2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</c:numCache>
            </c:numRef>
          </c:val>
        </c:ser>
        <c:marker val="1"/>
        <c:axId val="59422592"/>
        <c:axId val="59424128"/>
      </c:lineChart>
      <c:catAx>
        <c:axId val="59422592"/>
        <c:scaling>
          <c:orientation val="minMax"/>
        </c:scaling>
        <c:axPos val="b"/>
        <c:numFmt formatCode="_(* #,##0_);_(* \(#,##0\);_(* &quot;-&quot;??_);_(@_)" sourceLinked="1"/>
        <c:tickLblPos val="nextTo"/>
        <c:crossAx val="59424128"/>
        <c:crosses val="autoZero"/>
        <c:auto val="1"/>
        <c:lblAlgn val="ctr"/>
        <c:lblOffset val="100"/>
      </c:catAx>
      <c:valAx>
        <c:axId val="59424128"/>
        <c:scaling>
          <c:orientation val="minMax"/>
          <c:max val="14"/>
          <c:min val="1"/>
        </c:scaling>
        <c:axPos val="l"/>
        <c:majorGridlines/>
        <c:numFmt formatCode="0.00" sourceLinked="1"/>
        <c:tickLblPos val="nextTo"/>
        <c:crossAx val="59422592"/>
        <c:crosses val="autoZero"/>
        <c:crossBetween val="between"/>
        <c:majorUnit val="1"/>
      </c:val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 paperSize="9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6.5087103846691446E-2"/>
          <c:y val="0.15058232513704889"/>
          <c:w val="0.93476837321724759"/>
          <c:h val="0.51155177055698531"/>
        </c:manualLayout>
      </c:layout>
      <c:barChart>
        <c:barDir val="col"/>
        <c:grouping val="stacked"/>
        <c:ser>
          <c:idx val="0"/>
          <c:order val="0"/>
          <c:spPr>
            <a:solidFill>
              <a:srgbClr val="FF0000"/>
            </a:solidFill>
          </c:spPr>
          <c:dPt>
            <c:idx val="3"/>
            <c:spPr>
              <a:solidFill>
                <a:srgbClr val="00B050"/>
              </a:solidFill>
            </c:spPr>
          </c:dPt>
          <c:dPt>
            <c:idx val="5"/>
            <c:spPr>
              <a:solidFill>
                <a:srgbClr val="00B050"/>
              </a:solidFill>
            </c:spPr>
          </c:dPt>
          <c:dPt>
            <c:idx val="7"/>
            <c:spPr>
              <a:solidFill>
                <a:srgbClr val="00B050"/>
              </a:solidFill>
            </c:spPr>
          </c:dPt>
          <c:dPt>
            <c:idx val="9"/>
            <c:spPr>
              <a:solidFill>
                <a:srgbClr val="00B050"/>
              </a:solidFill>
            </c:spPr>
          </c:dPt>
          <c:dPt>
            <c:idx val="10"/>
            <c:spPr>
              <a:solidFill>
                <a:srgbClr val="00B050"/>
              </a:solidFill>
            </c:spPr>
          </c:dPt>
          <c:dPt>
            <c:idx val="11"/>
            <c:spPr>
              <a:solidFill>
                <a:srgbClr val="00B050"/>
              </a:solidFill>
            </c:spPr>
          </c:dPt>
          <c:dPt>
            <c:idx val="12"/>
            <c:spPr>
              <a:solidFill>
                <a:srgbClr val="00B050"/>
              </a:solidFill>
            </c:spPr>
          </c:dPt>
          <c:dPt>
            <c:idx val="13"/>
            <c:spPr>
              <a:solidFill>
                <a:srgbClr val="00B050"/>
              </a:solidFill>
            </c:spPr>
          </c:dPt>
          <c:dPt>
            <c:idx val="15"/>
            <c:spPr>
              <a:solidFill>
                <a:srgbClr val="00B050"/>
              </a:solidFill>
            </c:spPr>
          </c:dPt>
          <c:dPt>
            <c:idx val="17"/>
            <c:spPr>
              <a:solidFill>
                <a:srgbClr val="00B050"/>
              </a:solidFill>
            </c:spPr>
          </c:dPt>
          <c:dPt>
            <c:idx val="18"/>
            <c:spPr>
              <a:solidFill>
                <a:srgbClr val="00B050"/>
              </a:solidFill>
            </c:spPr>
          </c:dPt>
          <c:cat>
            <c:strRef>
              <c:f>'06.7'!$B$8:$B$28</c:f>
              <c:strCache>
                <c:ptCount val="21"/>
                <c:pt idx="0">
                  <c:v>CMP HOLDER</c:v>
                </c:pt>
                <c:pt idx="1">
                  <c:v>CKP BOBBIN </c:v>
                </c:pt>
                <c:pt idx="2">
                  <c:v>ETC Shaft_Kappa</c:v>
                </c:pt>
                <c:pt idx="3">
                  <c:v>ETC Shaft - Gamma</c:v>
                </c:pt>
                <c:pt idx="4">
                  <c:v> Map Housing</c:v>
                </c:pt>
                <c:pt idx="5">
                  <c:v>6ATSS HOLDER (OUT)-068</c:v>
                </c:pt>
                <c:pt idx="6">
                  <c:v>6ATSS  CUP (OUT)-043</c:v>
                </c:pt>
                <c:pt idx="7">
                  <c:v> Map Cover</c:v>
                </c:pt>
                <c:pt idx="8">
                  <c:v>6ATSS  CUP (IN)-054</c:v>
                </c:pt>
                <c:pt idx="9">
                  <c:v>6ATSS  CUP (OUT)-060</c:v>
                </c:pt>
                <c:pt idx="10">
                  <c:v> PRO.CAP (RED)</c:v>
                </c:pt>
                <c:pt idx="11">
                  <c:v> PRO.CAP (GRAY)</c:v>
                </c:pt>
                <c:pt idx="12">
                  <c:v>6ATSS  CUP(IN)-042</c:v>
                </c:pt>
                <c:pt idx="13">
                  <c:v>6ATSS  CUP(OUT)-046</c:v>
                </c:pt>
                <c:pt idx="14">
                  <c:v>CMP TAU- CUP</c:v>
                </c:pt>
                <c:pt idx="15">
                  <c:v>6ATSS HOLDER (OUT)-058</c:v>
                </c:pt>
                <c:pt idx="16">
                  <c:v>6ATSS HOLDER (IN)-052</c:v>
                </c:pt>
                <c:pt idx="17">
                  <c:v>6ATSS HOLDER (IN)-022</c:v>
                </c:pt>
                <c:pt idx="18">
                  <c:v>6ATSS HOLDER (OUT)-026</c:v>
                </c:pt>
                <c:pt idx="19">
                  <c:v>CMP Gamma-CUP</c:v>
                </c:pt>
                <c:pt idx="20">
                  <c:v>ETC Shaft_Kappa</c:v>
                </c:pt>
              </c:strCache>
            </c:strRef>
          </c:cat>
          <c:val>
            <c:numRef>
              <c:f>'06.7'!$E$8:$E$28</c:f>
              <c:numCache>
                <c:formatCode>_(* #,##0.00_);_(* \(#,##0.00\);_(* "-"??_);_(@_)</c:formatCode>
                <c:ptCount val="21"/>
                <c:pt idx="0">
                  <c:v>0.34048</c:v>
                </c:pt>
                <c:pt idx="1">
                  <c:v>1.296</c:v>
                </c:pt>
                <c:pt idx="3">
                  <c:v>3.0281250000000002</c:v>
                </c:pt>
                <c:pt idx="4">
                  <c:v>2.4888888888888889</c:v>
                </c:pt>
                <c:pt idx="5">
                  <c:v>0.56842105263157894</c:v>
                </c:pt>
                <c:pt idx="6">
                  <c:v>1.7999999999999998</c:v>
                </c:pt>
                <c:pt idx="7">
                  <c:v>3.761194029850746</c:v>
                </c:pt>
                <c:pt idx="8">
                  <c:v>1.2857142857142856</c:v>
                </c:pt>
                <c:pt idx="9">
                  <c:v>2.9268292682926829</c:v>
                </c:pt>
                <c:pt idx="10">
                  <c:v>3.8603358778625956</c:v>
                </c:pt>
                <c:pt idx="11">
                  <c:v>6.1111111111111107</c:v>
                </c:pt>
                <c:pt idx="12">
                  <c:v>5.618823529411765</c:v>
                </c:pt>
                <c:pt idx="13">
                  <c:v>3.4649999999999999</c:v>
                </c:pt>
                <c:pt idx="14">
                  <c:v>0.5609467455621302</c:v>
                </c:pt>
                <c:pt idx="15">
                  <c:v>2.780487804878049</c:v>
                </c:pt>
                <c:pt idx="16">
                  <c:v>0.57049180327868854</c:v>
                </c:pt>
                <c:pt idx="17">
                  <c:v>3.6705882352941179</c:v>
                </c:pt>
                <c:pt idx="18">
                  <c:v>3.3899999999999997</c:v>
                </c:pt>
                <c:pt idx="19">
                  <c:v>2.7576000000000001</c:v>
                </c:pt>
                <c:pt idx="20">
                  <c:v>0</c:v>
                </c:pt>
              </c:numCache>
            </c:numRef>
          </c:val>
        </c:ser>
        <c:gapWidth val="108"/>
        <c:overlap val="100"/>
        <c:axId val="59482112"/>
        <c:axId val="59483648"/>
      </c:barChart>
      <c:lineChart>
        <c:grouping val="stacked"/>
        <c:ser>
          <c:idx val="1"/>
          <c:order val="1"/>
          <c:spPr>
            <a:ln>
              <a:solidFill>
                <a:srgbClr val="7030A0"/>
              </a:solidFill>
            </a:ln>
          </c:spPr>
          <c:cat>
            <c:strRef>
              <c:f>'06.7'!$B$8:$B$28</c:f>
              <c:strCache>
                <c:ptCount val="21"/>
                <c:pt idx="0">
                  <c:v>CMP HOLDER</c:v>
                </c:pt>
                <c:pt idx="1">
                  <c:v>CKP BOBBIN </c:v>
                </c:pt>
                <c:pt idx="2">
                  <c:v>ETC Shaft_Kappa</c:v>
                </c:pt>
                <c:pt idx="3">
                  <c:v>ETC Shaft - Gamma</c:v>
                </c:pt>
                <c:pt idx="4">
                  <c:v> Map Housing</c:v>
                </c:pt>
                <c:pt idx="5">
                  <c:v>6ATSS HOLDER (OUT)-068</c:v>
                </c:pt>
                <c:pt idx="6">
                  <c:v>6ATSS  CUP (OUT)-043</c:v>
                </c:pt>
                <c:pt idx="7">
                  <c:v> Map Cover</c:v>
                </c:pt>
                <c:pt idx="8">
                  <c:v>6ATSS  CUP (IN)-054</c:v>
                </c:pt>
                <c:pt idx="9">
                  <c:v>6ATSS  CUP (OUT)-060</c:v>
                </c:pt>
                <c:pt idx="10">
                  <c:v> PRO.CAP (RED)</c:v>
                </c:pt>
                <c:pt idx="11">
                  <c:v> PRO.CAP (GRAY)</c:v>
                </c:pt>
                <c:pt idx="12">
                  <c:v>6ATSS  CUP(IN)-042</c:v>
                </c:pt>
                <c:pt idx="13">
                  <c:v>6ATSS  CUP(OUT)-046</c:v>
                </c:pt>
                <c:pt idx="14">
                  <c:v>CMP TAU- CUP</c:v>
                </c:pt>
                <c:pt idx="15">
                  <c:v>6ATSS HOLDER (OUT)-058</c:v>
                </c:pt>
                <c:pt idx="16">
                  <c:v>6ATSS HOLDER (IN)-052</c:v>
                </c:pt>
                <c:pt idx="17">
                  <c:v>6ATSS HOLDER (IN)-022</c:v>
                </c:pt>
                <c:pt idx="18">
                  <c:v>6ATSS HOLDER (OUT)-026</c:v>
                </c:pt>
                <c:pt idx="19">
                  <c:v>CMP Gamma-CUP</c:v>
                </c:pt>
                <c:pt idx="20">
                  <c:v>ETC Shaft_Kappa</c:v>
                </c:pt>
              </c:strCache>
            </c:strRef>
          </c:cat>
          <c:val>
            <c:numRef>
              <c:f>'06.7'!$AG$8:$AG$28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</c:ser>
        <c:marker val="1"/>
        <c:axId val="59482112"/>
        <c:axId val="59483648"/>
      </c:lineChart>
      <c:catAx>
        <c:axId val="59482112"/>
        <c:scaling>
          <c:orientation val="minMax"/>
        </c:scaling>
        <c:axPos val="b"/>
        <c:tickLblPos val="nextTo"/>
        <c:crossAx val="59483648"/>
        <c:crosses val="autoZero"/>
        <c:auto val="1"/>
        <c:lblAlgn val="ctr"/>
        <c:lblOffset val="100"/>
      </c:catAx>
      <c:valAx>
        <c:axId val="59483648"/>
        <c:scaling>
          <c:orientation val="minMax"/>
          <c:max val="7"/>
          <c:min val="1"/>
        </c:scaling>
        <c:axPos val="l"/>
        <c:majorGridlines/>
        <c:numFmt formatCode="_(* #,##0.00_);_(* \(#,##0.00\);_(* &quot;-&quot;??_);_(@_)" sourceLinked="1"/>
        <c:tickLblPos val="nextTo"/>
        <c:crossAx val="59482112"/>
        <c:crosses val="autoZero"/>
        <c:crossBetween val="between"/>
        <c:majorUnit val="1"/>
      </c:valAx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6.5087128340606412E-2"/>
          <c:y val="6.8603210825307903E-2"/>
          <c:w val="0.93476837321724759"/>
          <c:h val="0.51155177055698531"/>
        </c:manualLayout>
      </c:layout>
      <c:barChart>
        <c:barDir val="col"/>
        <c:grouping val="stacked"/>
        <c:ser>
          <c:idx val="0"/>
          <c:order val="0"/>
          <c:spPr>
            <a:solidFill>
              <a:srgbClr val="FF0000"/>
            </a:solidFill>
          </c:spPr>
          <c:dPt>
            <c:idx val="5"/>
            <c:spPr>
              <a:solidFill>
                <a:srgbClr val="00B050"/>
              </a:solidFill>
            </c:spPr>
          </c:dPt>
          <c:dPt>
            <c:idx val="7"/>
            <c:spPr>
              <a:solidFill>
                <a:srgbClr val="00B050"/>
              </a:solidFill>
            </c:spPr>
          </c:dPt>
          <c:dPt>
            <c:idx val="8"/>
            <c:spPr>
              <a:solidFill>
                <a:srgbClr val="00B050"/>
              </a:solidFill>
            </c:spPr>
          </c:dPt>
          <c:dPt>
            <c:idx val="9"/>
            <c:spPr>
              <a:solidFill>
                <a:srgbClr val="00B050"/>
              </a:solidFill>
            </c:spPr>
          </c:dPt>
          <c:dPt>
            <c:idx val="11"/>
            <c:spPr>
              <a:solidFill>
                <a:srgbClr val="00B050"/>
              </a:solidFill>
            </c:spPr>
          </c:dPt>
          <c:dPt>
            <c:idx val="12"/>
            <c:spPr>
              <a:solidFill>
                <a:srgbClr val="00B050"/>
              </a:solidFill>
            </c:spPr>
          </c:dPt>
          <c:dPt>
            <c:idx val="13"/>
            <c:spPr>
              <a:solidFill>
                <a:srgbClr val="00B050"/>
              </a:solidFill>
            </c:spPr>
          </c:dPt>
          <c:dPt>
            <c:idx val="15"/>
            <c:spPr>
              <a:solidFill>
                <a:srgbClr val="00B050"/>
              </a:solidFill>
            </c:spPr>
          </c:dPt>
          <c:dPt>
            <c:idx val="16"/>
            <c:spPr>
              <a:solidFill>
                <a:srgbClr val="00B050"/>
              </a:solidFill>
            </c:spPr>
          </c:dPt>
          <c:dPt>
            <c:idx val="17"/>
            <c:spPr>
              <a:solidFill>
                <a:srgbClr val="00B050"/>
              </a:solidFill>
            </c:spPr>
          </c:dPt>
          <c:dPt>
            <c:idx val="18"/>
            <c:spPr>
              <a:solidFill>
                <a:srgbClr val="00B050"/>
              </a:solidFill>
            </c:spPr>
          </c:dPt>
          <c:dPt>
            <c:idx val="19"/>
            <c:spPr>
              <a:solidFill>
                <a:srgbClr val="00B050"/>
              </a:solidFill>
            </c:spPr>
          </c:dPt>
          <c:cat>
            <c:strRef>
              <c:f>'01.7'!$B$8:$B$28</c:f>
              <c:strCache>
                <c:ptCount val="21"/>
                <c:pt idx="0">
                  <c:v>CMP HOLDER</c:v>
                </c:pt>
                <c:pt idx="1">
                  <c:v>CKP BOBBIN </c:v>
                </c:pt>
                <c:pt idx="2">
                  <c:v>ETC Shaft_Kappa</c:v>
                </c:pt>
                <c:pt idx="3">
                  <c:v>ETC Shaft - Gamma</c:v>
                </c:pt>
                <c:pt idx="4">
                  <c:v> Map Housing</c:v>
                </c:pt>
                <c:pt idx="5">
                  <c:v>6ATSS HOLDER (OUT)-068</c:v>
                </c:pt>
                <c:pt idx="6">
                  <c:v>6ATSS  CUP (OUT)-043</c:v>
                </c:pt>
                <c:pt idx="7">
                  <c:v> Map Cover</c:v>
                </c:pt>
                <c:pt idx="8">
                  <c:v>6ATSS  CUP (IN)-054</c:v>
                </c:pt>
                <c:pt idx="9">
                  <c:v>6ATSS  CUP (OUT)-060</c:v>
                </c:pt>
                <c:pt idx="10">
                  <c:v> PRO.CAP (RED)</c:v>
                </c:pt>
                <c:pt idx="11">
                  <c:v> PRO.CAP (GRAY)</c:v>
                </c:pt>
                <c:pt idx="12">
                  <c:v>6ATSS  CUP(IN)-042</c:v>
                </c:pt>
                <c:pt idx="13">
                  <c:v>6ATSS  CUP(OUT)-046</c:v>
                </c:pt>
                <c:pt idx="14">
                  <c:v>CMP TAU- CUP</c:v>
                </c:pt>
                <c:pt idx="15">
                  <c:v>6ATSS HOLDER (OUT)-058</c:v>
                </c:pt>
                <c:pt idx="16">
                  <c:v>6ATSS HOLDER (IN)-052</c:v>
                </c:pt>
                <c:pt idx="17">
                  <c:v>6ATSS HOLDER (IN)-022</c:v>
                </c:pt>
                <c:pt idx="18">
                  <c:v>6ATSS HOLDER (OUT)-026</c:v>
                </c:pt>
                <c:pt idx="19">
                  <c:v>CMP Gamma-CUP</c:v>
                </c:pt>
                <c:pt idx="20">
                  <c:v>ETC Shaft_Kappa</c:v>
                </c:pt>
              </c:strCache>
            </c:strRef>
          </c:cat>
          <c:val>
            <c:numRef>
              <c:f>'01.7'!$E$8:$E$28</c:f>
              <c:numCache>
                <c:formatCode>_(* #,##0.00_);_(* \(#,##0.00\);_(* "-"??_);_(@_)</c:formatCode>
                <c:ptCount val="21"/>
                <c:pt idx="0">
                  <c:v>1.540416</c:v>
                </c:pt>
                <c:pt idx="1">
                  <c:v>1.4064000000000001</c:v>
                </c:pt>
                <c:pt idx="3">
                  <c:v>2.8031250000000001</c:v>
                </c:pt>
                <c:pt idx="4">
                  <c:v>2.3022222222222224</c:v>
                </c:pt>
                <c:pt idx="5">
                  <c:v>3.2210526315789476</c:v>
                </c:pt>
                <c:pt idx="6">
                  <c:v>1.8299999999999998</c:v>
                </c:pt>
                <c:pt idx="7">
                  <c:v>3.2238805970149254</c:v>
                </c:pt>
                <c:pt idx="8">
                  <c:v>4.4785714285714286</c:v>
                </c:pt>
                <c:pt idx="9">
                  <c:v>4.8043902439024393</c:v>
                </c:pt>
                <c:pt idx="10">
                  <c:v>1.5572519083969467</c:v>
                </c:pt>
                <c:pt idx="11">
                  <c:v>3.5555555555555554</c:v>
                </c:pt>
                <c:pt idx="12">
                  <c:v>8.1317647058823539</c:v>
                </c:pt>
                <c:pt idx="13">
                  <c:v>6.4499999999999993</c:v>
                </c:pt>
                <c:pt idx="14">
                  <c:v>1.650887573964497</c:v>
                </c:pt>
                <c:pt idx="15">
                  <c:v>4.8585365853658535</c:v>
                </c:pt>
                <c:pt idx="16">
                  <c:v>3.5409836065573774</c:v>
                </c:pt>
                <c:pt idx="17">
                  <c:v>6.24</c:v>
                </c:pt>
                <c:pt idx="18">
                  <c:v>6</c:v>
                </c:pt>
                <c:pt idx="19">
                  <c:v>4.5</c:v>
                </c:pt>
                <c:pt idx="20">
                  <c:v>0</c:v>
                </c:pt>
              </c:numCache>
            </c:numRef>
          </c:val>
        </c:ser>
        <c:overlap val="100"/>
        <c:axId val="71698304"/>
        <c:axId val="71716864"/>
      </c:barChart>
      <c:lineChart>
        <c:grouping val="stacked"/>
        <c:ser>
          <c:idx val="1"/>
          <c:order val="1"/>
          <c:spPr>
            <a:ln>
              <a:solidFill>
                <a:srgbClr val="7030A0"/>
              </a:solidFill>
            </a:ln>
          </c:spPr>
          <c:cat>
            <c:strRef>
              <c:f>'01.7'!$B$8:$B$28</c:f>
              <c:strCache>
                <c:ptCount val="21"/>
                <c:pt idx="0">
                  <c:v>CMP HOLDER</c:v>
                </c:pt>
                <c:pt idx="1">
                  <c:v>CKP BOBBIN </c:v>
                </c:pt>
                <c:pt idx="2">
                  <c:v>ETC Shaft_Kappa</c:v>
                </c:pt>
                <c:pt idx="3">
                  <c:v>ETC Shaft - Gamma</c:v>
                </c:pt>
                <c:pt idx="4">
                  <c:v> Map Housing</c:v>
                </c:pt>
                <c:pt idx="5">
                  <c:v>6ATSS HOLDER (OUT)-068</c:v>
                </c:pt>
                <c:pt idx="6">
                  <c:v>6ATSS  CUP (OUT)-043</c:v>
                </c:pt>
                <c:pt idx="7">
                  <c:v> Map Cover</c:v>
                </c:pt>
                <c:pt idx="8">
                  <c:v>6ATSS  CUP (IN)-054</c:v>
                </c:pt>
                <c:pt idx="9">
                  <c:v>6ATSS  CUP (OUT)-060</c:v>
                </c:pt>
                <c:pt idx="10">
                  <c:v> PRO.CAP (RED)</c:v>
                </c:pt>
                <c:pt idx="11">
                  <c:v> PRO.CAP (GRAY)</c:v>
                </c:pt>
                <c:pt idx="12">
                  <c:v>6ATSS  CUP(IN)-042</c:v>
                </c:pt>
                <c:pt idx="13">
                  <c:v>6ATSS  CUP(OUT)-046</c:v>
                </c:pt>
                <c:pt idx="14">
                  <c:v>CMP TAU- CUP</c:v>
                </c:pt>
                <c:pt idx="15">
                  <c:v>6ATSS HOLDER (OUT)-058</c:v>
                </c:pt>
                <c:pt idx="16">
                  <c:v>6ATSS HOLDER (IN)-052</c:v>
                </c:pt>
                <c:pt idx="17">
                  <c:v>6ATSS HOLDER (IN)-022</c:v>
                </c:pt>
                <c:pt idx="18">
                  <c:v>6ATSS HOLDER (OUT)-026</c:v>
                </c:pt>
                <c:pt idx="19">
                  <c:v>CMP Gamma-CUP</c:v>
                </c:pt>
                <c:pt idx="20">
                  <c:v>ETC Shaft_Kappa</c:v>
                </c:pt>
              </c:strCache>
            </c:strRef>
          </c:cat>
          <c:val>
            <c:numRef>
              <c:f>'01.7'!$AD$8:$AD$28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</c:ser>
        <c:marker val="1"/>
        <c:axId val="71698304"/>
        <c:axId val="71716864"/>
      </c:lineChart>
      <c:catAx>
        <c:axId val="71698304"/>
        <c:scaling>
          <c:orientation val="minMax"/>
        </c:scaling>
        <c:axPos val="b"/>
        <c:numFmt formatCode="General" sourceLinked="1"/>
        <c:tickLblPos val="nextTo"/>
        <c:crossAx val="71716864"/>
        <c:crosses val="autoZero"/>
        <c:auto val="1"/>
        <c:lblAlgn val="ctr"/>
        <c:lblOffset val="100"/>
      </c:catAx>
      <c:valAx>
        <c:axId val="71716864"/>
        <c:scaling>
          <c:orientation val="minMax"/>
          <c:max val="7"/>
          <c:min val="1"/>
        </c:scaling>
        <c:axPos val="l"/>
        <c:majorGridlines/>
        <c:numFmt formatCode="_(* #,##0.00_);_(* \(#,##0.00\);_(* &quot;-&quot;??_);_(@_)" sourceLinked="1"/>
        <c:tickLblPos val="nextTo"/>
        <c:crossAx val="71698304"/>
        <c:crosses val="autoZero"/>
        <c:crossBetween val="between"/>
        <c:majorUnit val="1"/>
      </c:valAx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 paperSize="9"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6.8461646708406501E-2"/>
          <c:y val="2.0671403879393199E-2"/>
          <c:w val="0.93153838039748549"/>
          <c:h val="0.65759912937712062"/>
        </c:manualLayout>
      </c:layout>
      <c:barChart>
        <c:barDir val="col"/>
        <c:grouping val="clustered"/>
        <c:ser>
          <c:idx val="0"/>
          <c:order val="0"/>
          <c:spPr>
            <a:ln>
              <a:solidFill>
                <a:srgbClr val="00B050"/>
              </a:solidFill>
            </a:ln>
          </c:spPr>
          <c:dPt>
            <c:idx val="0"/>
            <c:spPr>
              <a:solidFill>
                <a:srgbClr val="FF0000"/>
              </a:solidFill>
              <a:ln>
                <a:solidFill>
                  <a:srgbClr val="00B050"/>
                </a:solidFill>
              </a:ln>
            </c:spPr>
          </c:dPt>
          <c:dPt>
            <c:idx val="1"/>
            <c:spPr>
              <a:solidFill>
                <a:srgbClr val="FF0000"/>
              </a:solidFill>
              <a:ln>
                <a:solidFill>
                  <a:srgbClr val="00B050"/>
                </a:solidFill>
              </a:ln>
            </c:spPr>
          </c:dPt>
          <c:dPt>
            <c:idx val="2"/>
            <c:spPr>
              <a:solidFill>
                <a:srgbClr val="FF0000"/>
              </a:solidFill>
              <a:ln>
                <a:solidFill>
                  <a:srgbClr val="00B050"/>
                </a:solidFill>
              </a:ln>
            </c:spPr>
          </c:dPt>
          <c:dPt>
            <c:idx val="3"/>
            <c:spPr>
              <a:solidFill>
                <a:srgbClr val="FF0000"/>
              </a:solidFill>
              <a:ln>
                <a:solidFill>
                  <a:srgbClr val="00B050"/>
                </a:solidFill>
              </a:ln>
            </c:spPr>
          </c:dPt>
          <c:dPt>
            <c:idx val="4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dPt>
            <c:idx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dPt>
            <c:idx val="6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dPt>
            <c:idx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dPt>
            <c:idx val="8"/>
            <c:spPr>
              <a:solidFill>
                <a:srgbClr val="FF0000"/>
              </a:solidFill>
              <a:ln>
                <a:solidFill>
                  <a:srgbClr val="00B050"/>
                </a:solidFill>
              </a:ln>
            </c:spPr>
          </c:dPt>
          <c:dPt>
            <c:idx val="9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dPt>
            <c:idx val="1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dPt>
            <c:idx val="11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dPt>
            <c:idx val="12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dPt>
            <c:idx val="13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dPt>
            <c:idx val="14"/>
            <c:spPr>
              <a:solidFill>
                <a:srgbClr val="FF0000"/>
              </a:solidFill>
              <a:ln>
                <a:solidFill>
                  <a:srgbClr val="00B050"/>
                </a:solidFill>
              </a:ln>
            </c:spPr>
          </c:dPt>
          <c:dPt>
            <c:idx val="1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dPt>
            <c:idx val="16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dPt>
            <c:idx val="1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dPt>
            <c:idx val="18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dPt>
            <c:idx val="19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dPt>
            <c:idx val="2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cat>
            <c:strRef>
              <c:f>'06.7'!$B$8:$B$28</c:f>
              <c:strCache>
                <c:ptCount val="21"/>
                <c:pt idx="0">
                  <c:v>CMP HOLDER</c:v>
                </c:pt>
                <c:pt idx="1">
                  <c:v>CKP BOBBIN </c:v>
                </c:pt>
                <c:pt idx="2">
                  <c:v>ETC Shaft_Kappa</c:v>
                </c:pt>
                <c:pt idx="3">
                  <c:v>ETC Shaft - Gamma</c:v>
                </c:pt>
                <c:pt idx="4">
                  <c:v> Map Housing</c:v>
                </c:pt>
                <c:pt idx="5">
                  <c:v>6ATSS HOLDER (OUT)-068</c:v>
                </c:pt>
                <c:pt idx="6">
                  <c:v>6ATSS  CUP (OUT)-043</c:v>
                </c:pt>
                <c:pt idx="7">
                  <c:v> Map Cover</c:v>
                </c:pt>
                <c:pt idx="8">
                  <c:v>6ATSS  CUP (IN)-054</c:v>
                </c:pt>
                <c:pt idx="9">
                  <c:v>6ATSS  CUP (OUT)-060</c:v>
                </c:pt>
                <c:pt idx="10">
                  <c:v> PRO.CAP (RED)</c:v>
                </c:pt>
                <c:pt idx="11">
                  <c:v> PRO.CAP (GRAY)</c:v>
                </c:pt>
                <c:pt idx="12">
                  <c:v>6ATSS  CUP(IN)-042</c:v>
                </c:pt>
                <c:pt idx="13">
                  <c:v>6ATSS  CUP(OUT)-046</c:v>
                </c:pt>
                <c:pt idx="14">
                  <c:v>CMP TAU- CUP</c:v>
                </c:pt>
                <c:pt idx="15">
                  <c:v>6ATSS HOLDER (OUT)-058</c:v>
                </c:pt>
                <c:pt idx="16">
                  <c:v>6ATSS HOLDER (IN)-052</c:v>
                </c:pt>
                <c:pt idx="17">
                  <c:v>6ATSS HOLDER (IN)-022</c:v>
                </c:pt>
                <c:pt idx="18">
                  <c:v>6ATSS HOLDER (OUT)-026</c:v>
                </c:pt>
                <c:pt idx="19">
                  <c:v>CMP Gamma-CUP</c:v>
                </c:pt>
                <c:pt idx="20">
                  <c:v>ETC Shaft_Kappa</c:v>
                </c:pt>
              </c:strCache>
            </c:strRef>
          </c:cat>
          <c:val>
            <c:numRef>
              <c:f>'06.7'!$AD$8:$AD$28</c:f>
              <c:numCache>
                <c:formatCode>0.00</c:formatCode>
                <c:ptCount val="21"/>
                <c:pt idx="0">
                  <c:v>5.7207679999999996</c:v>
                </c:pt>
                <c:pt idx="1">
                  <c:v>7.3248000000000006</c:v>
                </c:pt>
                <c:pt idx="3">
                  <c:v>6.6495312499999999</c:v>
                </c:pt>
                <c:pt idx="4">
                  <c:v>13.251111111111111</c:v>
                </c:pt>
                <c:pt idx="5">
                  <c:v>22.8</c:v>
                </c:pt>
                <c:pt idx="6">
                  <c:v>14.549999999999999</c:v>
                </c:pt>
                <c:pt idx="7">
                  <c:v>14.185074626865671</c:v>
                </c:pt>
                <c:pt idx="8">
                  <c:v>10.928571428571427</c:v>
                </c:pt>
                <c:pt idx="9">
                  <c:v>10.609756097560975</c:v>
                </c:pt>
                <c:pt idx="10">
                  <c:v>18</c:v>
                </c:pt>
                <c:pt idx="11">
                  <c:v>22.379777777777779</c:v>
                </c:pt>
                <c:pt idx="12">
                  <c:v>25.835294117647059</c:v>
                </c:pt>
                <c:pt idx="13">
                  <c:v>16.820999999999998</c:v>
                </c:pt>
                <c:pt idx="14">
                  <c:v>5.2295857988165677</c:v>
                </c:pt>
                <c:pt idx="15">
                  <c:v>13.960975609756098</c:v>
                </c:pt>
                <c:pt idx="16">
                  <c:v>9.1672131147540981</c:v>
                </c:pt>
                <c:pt idx="17">
                  <c:v>15.444705882352942</c:v>
                </c:pt>
                <c:pt idx="18">
                  <c:v>14.58</c:v>
                </c:pt>
                <c:pt idx="19">
                  <c:v>35.907599999999995</c:v>
                </c:pt>
                <c:pt idx="20">
                  <c:v>64.743529411764712</c:v>
                </c:pt>
              </c:numCache>
            </c:numRef>
          </c:val>
        </c:ser>
        <c:gapWidth val="145"/>
        <c:axId val="59574144"/>
        <c:axId val="59575680"/>
      </c:barChart>
      <c:lineChart>
        <c:grouping val="standard"/>
        <c:ser>
          <c:idx val="1"/>
          <c:order val="1"/>
          <c:cat>
            <c:strRef>
              <c:f>'06.7'!$B$8:$B$28</c:f>
              <c:strCache>
                <c:ptCount val="21"/>
                <c:pt idx="0">
                  <c:v>CMP HOLDER</c:v>
                </c:pt>
                <c:pt idx="1">
                  <c:v>CKP BOBBIN </c:v>
                </c:pt>
                <c:pt idx="2">
                  <c:v>ETC Shaft_Kappa</c:v>
                </c:pt>
                <c:pt idx="3">
                  <c:v>ETC Shaft - Gamma</c:v>
                </c:pt>
                <c:pt idx="4">
                  <c:v> Map Housing</c:v>
                </c:pt>
                <c:pt idx="5">
                  <c:v>6ATSS HOLDER (OUT)-068</c:v>
                </c:pt>
                <c:pt idx="6">
                  <c:v>6ATSS  CUP (OUT)-043</c:v>
                </c:pt>
                <c:pt idx="7">
                  <c:v> Map Cover</c:v>
                </c:pt>
                <c:pt idx="8">
                  <c:v>6ATSS  CUP (IN)-054</c:v>
                </c:pt>
                <c:pt idx="9">
                  <c:v>6ATSS  CUP (OUT)-060</c:v>
                </c:pt>
                <c:pt idx="10">
                  <c:v> PRO.CAP (RED)</c:v>
                </c:pt>
                <c:pt idx="11">
                  <c:v> PRO.CAP (GRAY)</c:v>
                </c:pt>
                <c:pt idx="12">
                  <c:v>6ATSS  CUP(IN)-042</c:v>
                </c:pt>
                <c:pt idx="13">
                  <c:v>6ATSS  CUP(OUT)-046</c:v>
                </c:pt>
                <c:pt idx="14">
                  <c:v>CMP TAU- CUP</c:v>
                </c:pt>
                <c:pt idx="15">
                  <c:v>6ATSS HOLDER (OUT)-058</c:v>
                </c:pt>
                <c:pt idx="16">
                  <c:v>6ATSS HOLDER (IN)-052</c:v>
                </c:pt>
                <c:pt idx="17">
                  <c:v>6ATSS HOLDER (IN)-022</c:v>
                </c:pt>
                <c:pt idx="18">
                  <c:v>6ATSS HOLDER (OUT)-026</c:v>
                </c:pt>
                <c:pt idx="19">
                  <c:v>CMP Gamma-CUP</c:v>
                </c:pt>
                <c:pt idx="20">
                  <c:v>ETC Shaft_Kappa</c:v>
                </c:pt>
              </c:strCache>
            </c:strRef>
          </c:cat>
          <c:val>
            <c:numRef>
              <c:f>'06.7'!$AJ$8:$AJ$28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</c:numCache>
            </c:numRef>
          </c:val>
        </c:ser>
        <c:marker val="1"/>
        <c:axId val="59574144"/>
        <c:axId val="59575680"/>
      </c:lineChart>
      <c:catAx>
        <c:axId val="59574144"/>
        <c:scaling>
          <c:orientation val="minMax"/>
        </c:scaling>
        <c:axPos val="b"/>
        <c:tickLblPos val="nextTo"/>
        <c:crossAx val="59575680"/>
        <c:crosses val="autoZero"/>
        <c:auto val="1"/>
        <c:lblAlgn val="ctr"/>
        <c:lblOffset val="100"/>
      </c:catAx>
      <c:valAx>
        <c:axId val="59575680"/>
        <c:scaling>
          <c:orientation val="minMax"/>
          <c:max val="20"/>
          <c:min val="0"/>
        </c:scaling>
        <c:axPos val="l"/>
        <c:majorGridlines/>
        <c:numFmt formatCode="0.00" sourceLinked="1"/>
        <c:tickLblPos val="nextTo"/>
        <c:crossAx val="59574144"/>
        <c:crosses val="autoZero"/>
        <c:crossBetween val="between"/>
      </c:valAx>
    </c:plotArea>
    <c:plotVisOnly val="1"/>
    <c:dispBlanksAs val="zero"/>
  </c:chart>
  <c:printSettings>
    <c:headerFooter/>
    <c:pageMargins b="0.750000000000003" l="0.70000000000000062" r="0.70000000000000062" t="0.750000000000003" header="0.30000000000000032" footer="0.30000000000000032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5.2081147024518333E-2"/>
          <c:y val="0.11915350745091319"/>
          <c:w val="0.96837380853709165"/>
          <c:h val="0.53746550086147216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FF0000"/>
            </a:solidFill>
          </c:spPr>
          <c:dPt>
            <c:idx val="2"/>
            <c:spPr>
              <a:solidFill>
                <a:srgbClr val="00B050"/>
              </a:solidFill>
            </c:spPr>
          </c:dPt>
          <c:dPt>
            <c:idx val="4"/>
            <c:spPr>
              <a:solidFill>
                <a:srgbClr val="00B050"/>
              </a:solidFill>
            </c:spPr>
          </c:dPt>
          <c:dPt>
            <c:idx val="5"/>
            <c:spPr>
              <a:solidFill>
                <a:srgbClr val="00B050"/>
              </a:solidFill>
            </c:spPr>
          </c:dPt>
          <c:dPt>
            <c:idx val="6"/>
            <c:spPr>
              <a:solidFill>
                <a:srgbClr val="00B050"/>
              </a:solidFill>
            </c:spPr>
          </c:dPt>
          <c:dPt>
            <c:idx val="7"/>
            <c:spPr>
              <a:solidFill>
                <a:srgbClr val="00B050"/>
              </a:solidFill>
            </c:spPr>
          </c:dPt>
          <c:dPt>
            <c:idx val="8"/>
            <c:spPr>
              <a:solidFill>
                <a:srgbClr val="00B050"/>
              </a:solidFill>
            </c:spPr>
          </c:dPt>
          <c:dPt>
            <c:idx val="9"/>
            <c:spPr>
              <a:solidFill>
                <a:srgbClr val="00B050"/>
              </a:solidFill>
            </c:spPr>
          </c:dPt>
          <c:dPt>
            <c:idx val="10"/>
            <c:spPr>
              <a:solidFill>
                <a:srgbClr val="00B050"/>
              </a:solidFill>
            </c:spPr>
          </c:dPt>
          <c:dPt>
            <c:idx val="11"/>
            <c:spPr>
              <a:solidFill>
                <a:srgbClr val="00B050"/>
              </a:solidFill>
            </c:spPr>
          </c:dPt>
          <c:dPt>
            <c:idx val="12"/>
            <c:spPr>
              <a:solidFill>
                <a:srgbClr val="00B050"/>
              </a:solidFill>
            </c:spPr>
          </c:dPt>
          <c:dPt>
            <c:idx val="13"/>
            <c:spPr>
              <a:solidFill>
                <a:srgbClr val="00B050"/>
              </a:solidFill>
            </c:spPr>
          </c:dPt>
          <c:dPt>
            <c:idx val="15"/>
            <c:spPr>
              <a:solidFill>
                <a:srgbClr val="00B050"/>
              </a:solidFill>
            </c:spPr>
          </c:dPt>
          <c:dPt>
            <c:idx val="16"/>
            <c:spPr>
              <a:solidFill>
                <a:srgbClr val="00B050"/>
              </a:solidFill>
            </c:spPr>
          </c:dPt>
          <c:dPt>
            <c:idx val="17"/>
            <c:spPr>
              <a:solidFill>
                <a:srgbClr val="00B050"/>
              </a:solidFill>
            </c:spPr>
          </c:dPt>
          <c:dPt>
            <c:idx val="18"/>
            <c:spPr>
              <a:solidFill>
                <a:srgbClr val="00B050"/>
              </a:solidFill>
            </c:spPr>
          </c:dPt>
          <c:dPt>
            <c:idx val="19"/>
            <c:spPr>
              <a:solidFill>
                <a:srgbClr val="00B050"/>
              </a:solidFill>
            </c:spPr>
          </c:dPt>
          <c:dPt>
            <c:idx val="20"/>
            <c:spPr>
              <a:solidFill>
                <a:srgbClr val="00B050"/>
              </a:solidFill>
            </c:spPr>
          </c:dPt>
          <c:cat>
            <c:strRef>
              <c:f>'07.7'!$B$8:$B$28</c:f>
              <c:strCache>
                <c:ptCount val="21"/>
                <c:pt idx="0">
                  <c:v>CMP HOLDER</c:v>
                </c:pt>
                <c:pt idx="1">
                  <c:v>CKP BOBBIN </c:v>
                </c:pt>
                <c:pt idx="2">
                  <c:v>ETC Shaft_Kappa</c:v>
                </c:pt>
                <c:pt idx="3">
                  <c:v>ETC Shaft - Gamma</c:v>
                </c:pt>
                <c:pt idx="4">
                  <c:v> Map Housing</c:v>
                </c:pt>
                <c:pt idx="5">
                  <c:v>6ATSS HOLDER (OUT)-068</c:v>
                </c:pt>
                <c:pt idx="6">
                  <c:v>6ATSS  CUP (OUT)-043</c:v>
                </c:pt>
                <c:pt idx="7">
                  <c:v> Map Cover</c:v>
                </c:pt>
                <c:pt idx="8">
                  <c:v>6ATSS  CUP (IN)-054</c:v>
                </c:pt>
                <c:pt idx="9">
                  <c:v>6ATSS  CUP (OUT)-060</c:v>
                </c:pt>
                <c:pt idx="10">
                  <c:v> PRO.CAP (RED)</c:v>
                </c:pt>
                <c:pt idx="11">
                  <c:v> PRO.CAP (GRAY)</c:v>
                </c:pt>
                <c:pt idx="12">
                  <c:v>6ATSS  CUP(IN)-042</c:v>
                </c:pt>
                <c:pt idx="13">
                  <c:v>6ATSS  CUP(OUT)-046</c:v>
                </c:pt>
                <c:pt idx="14">
                  <c:v>CMP TAU- CUP</c:v>
                </c:pt>
                <c:pt idx="15">
                  <c:v>6ATSS HOLDER (OUT)-058</c:v>
                </c:pt>
                <c:pt idx="16">
                  <c:v>6ATSS HOLDER (IN)-052</c:v>
                </c:pt>
                <c:pt idx="17">
                  <c:v>6ATSS HOLDER (IN)-022</c:v>
                </c:pt>
                <c:pt idx="18">
                  <c:v>6ATSS HOLDER (OUT)-026</c:v>
                </c:pt>
                <c:pt idx="19">
                  <c:v>CMP Gamma-CUP</c:v>
                </c:pt>
                <c:pt idx="20">
                  <c:v>ETC Shaft_Kappa</c:v>
                </c:pt>
              </c:strCache>
            </c:strRef>
          </c:cat>
          <c:val>
            <c:numRef>
              <c:f>'07.7'!$AA$8:$AA$28</c:f>
              <c:numCache>
                <c:formatCode>0.00</c:formatCode>
                <c:ptCount val="21"/>
                <c:pt idx="0">
                  <c:v>4.7321600000000004</c:v>
                </c:pt>
                <c:pt idx="1">
                  <c:v>5.7216000000000005</c:v>
                </c:pt>
                <c:pt idx="3">
                  <c:v>2.7378125</c:v>
                </c:pt>
                <c:pt idx="4">
                  <c:v>10.548888888888889</c:v>
                </c:pt>
                <c:pt idx="5">
                  <c:v>26.400000000000002</c:v>
                </c:pt>
                <c:pt idx="6">
                  <c:v>12.75</c:v>
                </c:pt>
                <c:pt idx="7">
                  <c:v>12.788059701492537</c:v>
                </c:pt>
                <c:pt idx="8">
                  <c:v>10.328571428571427</c:v>
                </c:pt>
                <c:pt idx="9">
                  <c:v>10.975609756097562</c:v>
                </c:pt>
                <c:pt idx="10">
                  <c:v>14.139664122137406</c:v>
                </c:pt>
                <c:pt idx="11">
                  <c:v>16.268666666666668</c:v>
                </c:pt>
                <c:pt idx="12">
                  <c:v>17.618823529411767</c:v>
                </c:pt>
                <c:pt idx="13">
                  <c:v>11.030999999999999</c:v>
                </c:pt>
                <c:pt idx="14">
                  <c:v>3.0532544378698225</c:v>
                </c:pt>
                <c:pt idx="15">
                  <c:v>11.18048780487805</c:v>
                </c:pt>
                <c:pt idx="16">
                  <c:v>9.0098360655737704</c:v>
                </c:pt>
                <c:pt idx="17">
                  <c:v>8.9223529411764702</c:v>
                </c:pt>
                <c:pt idx="18">
                  <c:v>9.2099999999999991</c:v>
                </c:pt>
                <c:pt idx="19">
                  <c:v>33.15</c:v>
                </c:pt>
                <c:pt idx="20">
                  <c:v>64.743529411764712</c:v>
                </c:pt>
              </c:numCache>
            </c:numRef>
          </c:val>
        </c:ser>
        <c:axId val="59665024"/>
        <c:axId val="59670912"/>
      </c:barChart>
      <c:lineChart>
        <c:grouping val="standard"/>
        <c:ser>
          <c:idx val="1"/>
          <c:order val="1"/>
          <c:spPr>
            <a:ln w="50800">
              <a:solidFill>
                <a:srgbClr val="7030A0"/>
              </a:solidFill>
            </a:ln>
          </c:spPr>
          <c:cat>
            <c:strRef>
              <c:f>'07.7'!$B$8:$B$28</c:f>
              <c:strCache>
                <c:ptCount val="21"/>
                <c:pt idx="0">
                  <c:v>CMP HOLDER</c:v>
                </c:pt>
                <c:pt idx="1">
                  <c:v>CKP BOBBIN </c:v>
                </c:pt>
                <c:pt idx="2">
                  <c:v>ETC Shaft_Kappa</c:v>
                </c:pt>
                <c:pt idx="3">
                  <c:v>ETC Shaft - Gamma</c:v>
                </c:pt>
                <c:pt idx="4">
                  <c:v> Map Housing</c:v>
                </c:pt>
                <c:pt idx="5">
                  <c:v>6ATSS HOLDER (OUT)-068</c:v>
                </c:pt>
                <c:pt idx="6">
                  <c:v>6ATSS  CUP (OUT)-043</c:v>
                </c:pt>
                <c:pt idx="7">
                  <c:v> Map Cover</c:v>
                </c:pt>
                <c:pt idx="8">
                  <c:v>6ATSS  CUP (IN)-054</c:v>
                </c:pt>
                <c:pt idx="9">
                  <c:v>6ATSS  CUP (OUT)-060</c:v>
                </c:pt>
                <c:pt idx="10">
                  <c:v> PRO.CAP (RED)</c:v>
                </c:pt>
                <c:pt idx="11">
                  <c:v> PRO.CAP (GRAY)</c:v>
                </c:pt>
                <c:pt idx="12">
                  <c:v>6ATSS  CUP(IN)-042</c:v>
                </c:pt>
                <c:pt idx="13">
                  <c:v>6ATSS  CUP(OUT)-046</c:v>
                </c:pt>
                <c:pt idx="14">
                  <c:v>CMP TAU- CUP</c:v>
                </c:pt>
                <c:pt idx="15">
                  <c:v>6ATSS HOLDER (OUT)-058</c:v>
                </c:pt>
                <c:pt idx="16">
                  <c:v>6ATSS HOLDER (IN)-052</c:v>
                </c:pt>
                <c:pt idx="17">
                  <c:v>6ATSS HOLDER (IN)-022</c:v>
                </c:pt>
                <c:pt idx="18">
                  <c:v>6ATSS HOLDER (OUT)-026</c:v>
                </c:pt>
                <c:pt idx="19">
                  <c:v>CMP Gamma-CUP</c:v>
                </c:pt>
                <c:pt idx="20">
                  <c:v>ETC Shaft_Kappa</c:v>
                </c:pt>
              </c:strCache>
            </c:strRef>
          </c:cat>
          <c:val>
            <c:numRef>
              <c:f>'07.7'!$AF$8:$AF$28</c:f>
              <c:numCache>
                <c:formatCode>General</c:formatCode>
                <c:ptCount val="2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</c:numCache>
            </c:numRef>
          </c:val>
        </c:ser>
        <c:marker val="1"/>
        <c:axId val="59665024"/>
        <c:axId val="59670912"/>
      </c:lineChart>
      <c:catAx>
        <c:axId val="59665024"/>
        <c:scaling>
          <c:orientation val="minMax"/>
        </c:scaling>
        <c:axPos val="b"/>
        <c:numFmt formatCode="_(* #,##0_);_(* \(#,##0\);_(* &quot;-&quot;??_);_(@_)" sourceLinked="1"/>
        <c:tickLblPos val="nextTo"/>
        <c:crossAx val="59670912"/>
        <c:crosses val="autoZero"/>
        <c:auto val="1"/>
        <c:lblAlgn val="ctr"/>
        <c:lblOffset val="100"/>
      </c:catAx>
      <c:valAx>
        <c:axId val="59670912"/>
        <c:scaling>
          <c:orientation val="minMax"/>
          <c:max val="14"/>
          <c:min val="1"/>
        </c:scaling>
        <c:axPos val="l"/>
        <c:majorGridlines/>
        <c:numFmt formatCode="0.00" sourceLinked="1"/>
        <c:tickLblPos val="nextTo"/>
        <c:crossAx val="59665024"/>
        <c:crosses val="autoZero"/>
        <c:crossBetween val="between"/>
        <c:majorUnit val="1"/>
      </c:val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6.5087103846691488E-2"/>
          <c:y val="0.15058232513704894"/>
          <c:w val="0.93476837321724759"/>
          <c:h val="0.51155177055698531"/>
        </c:manualLayout>
      </c:layout>
      <c:barChart>
        <c:barDir val="col"/>
        <c:grouping val="stacked"/>
        <c:ser>
          <c:idx val="0"/>
          <c:order val="0"/>
          <c:spPr>
            <a:solidFill>
              <a:srgbClr val="FF0000"/>
            </a:solidFill>
          </c:spPr>
          <c:dPt>
            <c:idx val="3"/>
            <c:spPr>
              <a:solidFill>
                <a:srgbClr val="00B050"/>
              </a:solidFill>
            </c:spPr>
          </c:dPt>
          <c:dPt>
            <c:idx val="5"/>
            <c:spPr>
              <a:solidFill>
                <a:srgbClr val="00B050"/>
              </a:solidFill>
            </c:spPr>
          </c:dPt>
          <c:dPt>
            <c:idx val="7"/>
            <c:spPr>
              <a:solidFill>
                <a:srgbClr val="00B050"/>
              </a:solidFill>
            </c:spPr>
          </c:dPt>
          <c:dPt>
            <c:idx val="9"/>
            <c:spPr>
              <a:solidFill>
                <a:srgbClr val="00B050"/>
              </a:solidFill>
            </c:spPr>
          </c:dPt>
          <c:dPt>
            <c:idx val="10"/>
            <c:spPr>
              <a:solidFill>
                <a:srgbClr val="00B050"/>
              </a:solidFill>
            </c:spPr>
          </c:dPt>
          <c:dPt>
            <c:idx val="11"/>
            <c:spPr>
              <a:solidFill>
                <a:srgbClr val="00B050"/>
              </a:solidFill>
            </c:spPr>
          </c:dPt>
          <c:dPt>
            <c:idx val="12"/>
            <c:spPr>
              <a:solidFill>
                <a:srgbClr val="00B050"/>
              </a:solidFill>
            </c:spPr>
          </c:dPt>
          <c:dPt>
            <c:idx val="13"/>
            <c:spPr>
              <a:solidFill>
                <a:srgbClr val="00B050"/>
              </a:solidFill>
            </c:spPr>
          </c:dPt>
          <c:dPt>
            <c:idx val="15"/>
            <c:spPr>
              <a:solidFill>
                <a:srgbClr val="00B050"/>
              </a:solidFill>
            </c:spPr>
          </c:dPt>
          <c:dPt>
            <c:idx val="17"/>
            <c:spPr>
              <a:solidFill>
                <a:srgbClr val="00B050"/>
              </a:solidFill>
            </c:spPr>
          </c:dPt>
          <c:dPt>
            <c:idx val="18"/>
            <c:spPr>
              <a:solidFill>
                <a:srgbClr val="00B050"/>
              </a:solidFill>
            </c:spPr>
          </c:dPt>
          <c:cat>
            <c:strRef>
              <c:f>'07.7'!$B$8:$B$28</c:f>
              <c:strCache>
                <c:ptCount val="21"/>
                <c:pt idx="0">
                  <c:v>CMP HOLDER</c:v>
                </c:pt>
                <c:pt idx="1">
                  <c:v>CKP BOBBIN </c:v>
                </c:pt>
                <c:pt idx="2">
                  <c:v>ETC Shaft_Kappa</c:v>
                </c:pt>
                <c:pt idx="3">
                  <c:v>ETC Shaft - Gamma</c:v>
                </c:pt>
                <c:pt idx="4">
                  <c:v> Map Housing</c:v>
                </c:pt>
                <c:pt idx="5">
                  <c:v>6ATSS HOLDER (OUT)-068</c:v>
                </c:pt>
                <c:pt idx="6">
                  <c:v>6ATSS  CUP (OUT)-043</c:v>
                </c:pt>
                <c:pt idx="7">
                  <c:v> Map Cover</c:v>
                </c:pt>
                <c:pt idx="8">
                  <c:v>6ATSS  CUP (IN)-054</c:v>
                </c:pt>
                <c:pt idx="9">
                  <c:v>6ATSS  CUP (OUT)-060</c:v>
                </c:pt>
                <c:pt idx="10">
                  <c:v> PRO.CAP (RED)</c:v>
                </c:pt>
                <c:pt idx="11">
                  <c:v> PRO.CAP (GRAY)</c:v>
                </c:pt>
                <c:pt idx="12">
                  <c:v>6ATSS  CUP(IN)-042</c:v>
                </c:pt>
                <c:pt idx="13">
                  <c:v>6ATSS  CUP(OUT)-046</c:v>
                </c:pt>
                <c:pt idx="14">
                  <c:v>CMP TAU- CUP</c:v>
                </c:pt>
                <c:pt idx="15">
                  <c:v>6ATSS HOLDER (OUT)-058</c:v>
                </c:pt>
                <c:pt idx="16">
                  <c:v>6ATSS HOLDER (IN)-052</c:v>
                </c:pt>
                <c:pt idx="17">
                  <c:v>6ATSS HOLDER (IN)-022</c:v>
                </c:pt>
                <c:pt idx="18">
                  <c:v>6ATSS HOLDER (OUT)-026</c:v>
                </c:pt>
                <c:pt idx="19">
                  <c:v>CMP Gamma-CUP</c:v>
                </c:pt>
                <c:pt idx="20">
                  <c:v>ETC Shaft_Kappa</c:v>
                </c:pt>
              </c:strCache>
            </c:strRef>
          </c:cat>
          <c:val>
            <c:numRef>
              <c:f>'07.7'!$E$8:$E$28</c:f>
              <c:numCache>
                <c:formatCode>_(* #,##0.00_);_(* \(#,##0.00\);_(* "-"??_);_(@_)</c:formatCode>
                <c:ptCount val="21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gapWidth val="108"/>
        <c:overlap val="100"/>
        <c:axId val="59765504"/>
        <c:axId val="59767040"/>
      </c:barChart>
      <c:lineChart>
        <c:grouping val="stacked"/>
        <c:ser>
          <c:idx val="1"/>
          <c:order val="1"/>
          <c:spPr>
            <a:ln>
              <a:solidFill>
                <a:srgbClr val="7030A0"/>
              </a:solidFill>
            </a:ln>
          </c:spPr>
          <c:cat>
            <c:strRef>
              <c:f>'07.7'!$B$8:$B$28</c:f>
              <c:strCache>
                <c:ptCount val="21"/>
                <c:pt idx="0">
                  <c:v>CMP HOLDER</c:v>
                </c:pt>
                <c:pt idx="1">
                  <c:v>CKP BOBBIN </c:v>
                </c:pt>
                <c:pt idx="2">
                  <c:v>ETC Shaft_Kappa</c:v>
                </c:pt>
                <c:pt idx="3">
                  <c:v>ETC Shaft - Gamma</c:v>
                </c:pt>
                <c:pt idx="4">
                  <c:v> Map Housing</c:v>
                </c:pt>
                <c:pt idx="5">
                  <c:v>6ATSS HOLDER (OUT)-068</c:v>
                </c:pt>
                <c:pt idx="6">
                  <c:v>6ATSS  CUP (OUT)-043</c:v>
                </c:pt>
                <c:pt idx="7">
                  <c:v> Map Cover</c:v>
                </c:pt>
                <c:pt idx="8">
                  <c:v>6ATSS  CUP (IN)-054</c:v>
                </c:pt>
                <c:pt idx="9">
                  <c:v>6ATSS  CUP (OUT)-060</c:v>
                </c:pt>
                <c:pt idx="10">
                  <c:v> PRO.CAP (RED)</c:v>
                </c:pt>
                <c:pt idx="11">
                  <c:v> PRO.CAP (GRAY)</c:v>
                </c:pt>
                <c:pt idx="12">
                  <c:v>6ATSS  CUP(IN)-042</c:v>
                </c:pt>
                <c:pt idx="13">
                  <c:v>6ATSS  CUP(OUT)-046</c:v>
                </c:pt>
                <c:pt idx="14">
                  <c:v>CMP TAU- CUP</c:v>
                </c:pt>
                <c:pt idx="15">
                  <c:v>6ATSS HOLDER (OUT)-058</c:v>
                </c:pt>
                <c:pt idx="16">
                  <c:v>6ATSS HOLDER (IN)-052</c:v>
                </c:pt>
                <c:pt idx="17">
                  <c:v>6ATSS HOLDER (IN)-022</c:v>
                </c:pt>
                <c:pt idx="18">
                  <c:v>6ATSS HOLDER (OUT)-026</c:v>
                </c:pt>
                <c:pt idx="19">
                  <c:v>CMP Gamma-CUP</c:v>
                </c:pt>
                <c:pt idx="20">
                  <c:v>ETC Shaft_Kappa</c:v>
                </c:pt>
              </c:strCache>
            </c:strRef>
          </c:cat>
          <c:val>
            <c:numRef>
              <c:f>'07.7'!$AG$8:$AG$28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</c:ser>
        <c:marker val="1"/>
        <c:axId val="59765504"/>
        <c:axId val="59767040"/>
      </c:lineChart>
      <c:catAx>
        <c:axId val="59765504"/>
        <c:scaling>
          <c:orientation val="minMax"/>
        </c:scaling>
        <c:axPos val="b"/>
        <c:tickLblPos val="nextTo"/>
        <c:crossAx val="59767040"/>
        <c:crosses val="autoZero"/>
        <c:auto val="1"/>
        <c:lblAlgn val="ctr"/>
        <c:lblOffset val="100"/>
      </c:catAx>
      <c:valAx>
        <c:axId val="59767040"/>
        <c:scaling>
          <c:orientation val="minMax"/>
          <c:max val="7"/>
          <c:min val="1"/>
        </c:scaling>
        <c:axPos val="l"/>
        <c:majorGridlines/>
        <c:numFmt formatCode="_(* #,##0.00_);_(* \(#,##0.00\);_(* &quot;-&quot;??_);_(@_)" sourceLinked="1"/>
        <c:tickLblPos val="nextTo"/>
        <c:crossAx val="59765504"/>
        <c:crosses val="autoZero"/>
        <c:crossBetween val="between"/>
        <c:majorUnit val="1"/>
      </c:valAx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 paperSize="9"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6.8461646708406501E-2"/>
          <c:y val="2.0671403879393212E-2"/>
          <c:w val="0.93153838039748549"/>
          <c:h val="0.65759912937712062"/>
        </c:manualLayout>
      </c:layout>
      <c:barChart>
        <c:barDir val="col"/>
        <c:grouping val="clustered"/>
        <c:ser>
          <c:idx val="0"/>
          <c:order val="0"/>
          <c:spPr>
            <a:ln>
              <a:solidFill>
                <a:srgbClr val="00B050"/>
              </a:solidFill>
            </a:ln>
          </c:spPr>
          <c:dPt>
            <c:idx val="0"/>
            <c:spPr>
              <a:solidFill>
                <a:srgbClr val="FF0000"/>
              </a:solidFill>
              <a:ln>
                <a:solidFill>
                  <a:srgbClr val="00B050"/>
                </a:solidFill>
              </a:ln>
            </c:spPr>
          </c:dPt>
          <c:dPt>
            <c:idx val="1"/>
            <c:spPr>
              <a:solidFill>
                <a:srgbClr val="FF0000"/>
              </a:solidFill>
              <a:ln>
                <a:solidFill>
                  <a:srgbClr val="00B050"/>
                </a:solidFill>
              </a:ln>
            </c:spPr>
          </c:dPt>
          <c:dPt>
            <c:idx val="2"/>
            <c:spPr>
              <a:solidFill>
                <a:srgbClr val="FF0000"/>
              </a:solidFill>
              <a:ln>
                <a:solidFill>
                  <a:srgbClr val="00B050"/>
                </a:solidFill>
              </a:ln>
            </c:spPr>
          </c:dPt>
          <c:dPt>
            <c:idx val="3"/>
            <c:spPr>
              <a:solidFill>
                <a:srgbClr val="FF0000"/>
              </a:solidFill>
              <a:ln>
                <a:solidFill>
                  <a:srgbClr val="00B050"/>
                </a:solidFill>
              </a:ln>
            </c:spPr>
          </c:dPt>
          <c:dPt>
            <c:idx val="4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dPt>
            <c:idx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dPt>
            <c:idx val="6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dPt>
            <c:idx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dPt>
            <c:idx val="8"/>
            <c:spPr>
              <a:solidFill>
                <a:srgbClr val="FF0000"/>
              </a:solidFill>
              <a:ln>
                <a:solidFill>
                  <a:srgbClr val="00B050"/>
                </a:solidFill>
              </a:ln>
            </c:spPr>
          </c:dPt>
          <c:dPt>
            <c:idx val="9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dPt>
            <c:idx val="1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dPt>
            <c:idx val="11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dPt>
            <c:idx val="12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dPt>
            <c:idx val="13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dPt>
            <c:idx val="14"/>
            <c:spPr>
              <a:solidFill>
                <a:srgbClr val="FF0000"/>
              </a:solidFill>
              <a:ln>
                <a:solidFill>
                  <a:srgbClr val="00B050"/>
                </a:solidFill>
              </a:ln>
            </c:spPr>
          </c:dPt>
          <c:dPt>
            <c:idx val="1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dPt>
            <c:idx val="16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dPt>
            <c:idx val="1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dPt>
            <c:idx val="18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dPt>
            <c:idx val="19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dPt>
            <c:idx val="2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cat>
            <c:strRef>
              <c:f>'07.7'!$B$8:$B$28</c:f>
              <c:strCache>
                <c:ptCount val="21"/>
                <c:pt idx="0">
                  <c:v>CMP HOLDER</c:v>
                </c:pt>
                <c:pt idx="1">
                  <c:v>CKP BOBBIN </c:v>
                </c:pt>
                <c:pt idx="2">
                  <c:v>ETC Shaft_Kappa</c:v>
                </c:pt>
                <c:pt idx="3">
                  <c:v>ETC Shaft - Gamma</c:v>
                </c:pt>
                <c:pt idx="4">
                  <c:v> Map Housing</c:v>
                </c:pt>
                <c:pt idx="5">
                  <c:v>6ATSS HOLDER (OUT)-068</c:v>
                </c:pt>
                <c:pt idx="6">
                  <c:v>6ATSS  CUP (OUT)-043</c:v>
                </c:pt>
                <c:pt idx="7">
                  <c:v> Map Cover</c:v>
                </c:pt>
                <c:pt idx="8">
                  <c:v>6ATSS  CUP (IN)-054</c:v>
                </c:pt>
                <c:pt idx="9">
                  <c:v>6ATSS  CUP (OUT)-060</c:v>
                </c:pt>
                <c:pt idx="10">
                  <c:v> PRO.CAP (RED)</c:v>
                </c:pt>
                <c:pt idx="11">
                  <c:v> PRO.CAP (GRAY)</c:v>
                </c:pt>
                <c:pt idx="12">
                  <c:v>6ATSS  CUP(IN)-042</c:v>
                </c:pt>
                <c:pt idx="13">
                  <c:v>6ATSS  CUP(OUT)-046</c:v>
                </c:pt>
                <c:pt idx="14">
                  <c:v>CMP TAU- CUP</c:v>
                </c:pt>
                <c:pt idx="15">
                  <c:v>6ATSS HOLDER (OUT)-058</c:v>
                </c:pt>
                <c:pt idx="16">
                  <c:v>6ATSS HOLDER (IN)-052</c:v>
                </c:pt>
                <c:pt idx="17">
                  <c:v>6ATSS HOLDER (IN)-022</c:v>
                </c:pt>
                <c:pt idx="18">
                  <c:v>6ATSS HOLDER (OUT)-026</c:v>
                </c:pt>
                <c:pt idx="19">
                  <c:v>CMP Gamma-CUP</c:v>
                </c:pt>
                <c:pt idx="20">
                  <c:v>ETC Shaft_Kappa</c:v>
                </c:pt>
              </c:strCache>
            </c:strRef>
          </c:cat>
          <c:val>
            <c:numRef>
              <c:f>'07.7'!$AD$8:$AD$28</c:f>
              <c:numCache>
                <c:formatCode>0.00</c:formatCode>
                <c:ptCount val="21"/>
                <c:pt idx="0">
                  <c:v>4.7321600000000004</c:v>
                </c:pt>
                <c:pt idx="1">
                  <c:v>5.7216000000000005</c:v>
                </c:pt>
                <c:pt idx="3">
                  <c:v>2.7378125</c:v>
                </c:pt>
                <c:pt idx="4">
                  <c:v>10.548888888888889</c:v>
                </c:pt>
                <c:pt idx="5">
                  <c:v>26.400000000000002</c:v>
                </c:pt>
                <c:pt idx="6">
                  <c:v>12.75</c:v>
                </c:pt>
                <c:pt idx="7">
                  <c:v>12.788059701492537</c:v>
                </c:pt>
                <c:pt idx="8">
                  <c:v>10.328571428571427</c:v>
                </c:pt>
                <c:pt idx="9">
                  <c:v>10.975609756097562</c:v>
                </c:pt>
                <c:pt idx="10">
                  <c:v>14.139664122137406</c:v>
                </c:pt>
                <c:pt idx="11">
                  <c:v>16.268666666666668</c:v>
                </c:pt>
                <c:pt idx="12">
                  <c:v>17.618823529411767</c:v>
                </c:pt>
                <c:pt idx="13">
                  <c:v>11.030999999999999</c:v>
                </c:pt>
                <c:pt idx="14">
                  <c:v>3.0532544378698225</c:v>
                </c:pt>
                <c:pt idx="15">
                  <c:v>11.18048780487805</c:v>
                </c:pt>
                <c:pt idx="16">
                  <c:v>9.0098360655737704</c:v>
                </c:pt>
                <c:pt idx="17">
                  <c:v>8.9223529411764702</c:v>
                </c:pt>
                <c:pt idx="18">
                  <c:v>9.2099999999999991</c:v>
                </c:pt>
                <c:pt idx="19">
                  <c:v>33.15</c:v>
                </c:pt>
                <c:pt idx="20">
                  <c:v>64.743529411764712</c:v>
                </c:pt>
              </c:numCache>
            </c:numRef>
          </c:val>
        </c:ser>
        <c:gapWidth val="145"/>
        <c:axId val="59808384"/>
        <c:axId val="59814272"/>
      </c:barChart>
      <c:lineChart>
        <c:grouping val="standard"/>
        <c:ser>
          <c:idx val="1"/>
          <c:order val="1"/>
          <c:cat>
            <c:strRef>
              <c:f>'07.7'!$B$8:$B$28</c:f>
              <c:strCache>
                <c:ptCount val="21"/>
                <c:pt idx="0">
                  <c:v>CMP HOLDER</c:v>
                </c:pt>
                <c:pt idx="1">
                  <c:v>CKP BOBBIN </c:v>
                </c:pt>
                <c:pt idx="2">
                  <c:v>ETC Shaft_Kappa</c:v>
                </c:pt>
                <c:pt idx="3">
                  <c:v>ETC Shaft - Gamma</c:v>
                </c:pt>
                <c:pt idx="4">
                  <c:v> Map Housing</c:v>
                </c:pt>
                <c:pt idx="5">
                  <c:v>6ATSS HOLDER (OUT)-068</c:v>
                </c:pt>
                <c:pt idx="6">
                  <c:v>6ATSS  CUP (OUT)-043</c:v>
                </c:pt>
                <c:pt idx="7">
                  <c:v> Map Cover</c:v>
                </c:pt>
                <c:pt idx="8">
                  <c:v>6ATSS  CUP (IN)-054</c:v>
                </c:pt>
                <c:pt idx="9">
                  <c:v>6ATSS  CUP (OUT)-060</c:v>
                </c:pt>
                <c:pt idx="10">
                  <c:v> PRO.CAP (RED)</c:v>
                </c:pt>
                <c:pt idx="11">
                  <c:v> PRO.CAP (GRAY)</c:v>
                </c:pt>
                <c:pt idx="12">
                  <c:v>6ATSS  CUP(IN)-042</c:v>
                </c:pt>
                <c:pt idx="13">
                  <c:v>6ATSS  CUP(OUT)-046</c:v>
                </c:pt>
                <c:pt idx="14">
                  <c:v>CMP TAU- CUP</c:v>
                </c:pt>
                <c:pt idx="15">
                  <c:v>6ATSS HOLDER (OUT)-058</c:v>
                </c:pt>
                <c:pt idx="16">
                  <c:v>6ATSS HOLDER (IN)-052</c:v>
                </c:pt>
                <c:pt idx="17">
                  <c:v>6ATSS HOLDER (IN)-022</c:v>
                </c:pt>
                <c:pt idx="18">
                  <c:v>6ATSS HOLDER (OUT)-026</c:v>
                </c:pt>
                <c:pt idx="19">
                  <c:v>CMP Gamma-CUP</c:v>
                </c:pt>
                <c:pt idx="20">
                  <c:v>ETC Shaft_Kappa</c:v>
                </c:pt>
              </c:strCache>
            </c:strRef>
          </c:cat>
          <c:val>
            <c:numRef>
              <c:f>'07.7'!$AJ$8:$AJ$28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</c:numCache>
            </c:numRef>
          </c:val>
        </c:ser>
        <c:marker val="1"/>
        <c:axId val="59808384"/>
        <c:axId val="59814272"/>
      </c:lineChart>
      <c:catAx>
        <c:axId val="59808384"/>
        <c:scaling>
          <c:orientation val="minMax"/>
        </c:scaling>
        <c:axPos val="b"/>
        <c:tickLblPos val="nextTo"/>
        <c:crossAx val="59814272"/>
        <c:crosses val="autoZero"/>
        <c:auto val="1"/>
        <c:lblAlgn val="ctr"/>
        <c:lblOffset val="100"/>
      </c:catAx>
      <c:valAx>
        <c:axId val="59814272"/>
        <c:scaling>
          <c:orientation val="minMax"/>
          <c:max val="20"/>
          <c:min val="0"/>
        </c:scaling>
        <c:axPos val="l"/>
        <c:majorGridlines/>
        <c:numFmt formatCode="0.00" sourceLinked="1"/>
        <c:tickLblPos val="nextTo"/>
        <c:crossAx val="59808384"/>
        <c:crosses val="autoZero"/>
        <c:crossBetween val="between"/>
      </c:valAx>
    </c:plotArea>
    <c:plotVisOnly val="1"/>
    <c:dispBlanksAs val="zero"/>
  </c:chart>
  <c:printSettings>
    <c:headerFooter/>
    <c:pageMargins b="0.75000000000000322" l="0.70000000000000062" r="0.70000000000000062" t="0.75000000000000322" header="0.30000000000000032" footer="0.30000000000000032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5.2081147024518333E-2"/>
          <c:y val="0.11915350745091322"/>
          <c:w val="0.96837380853709165"/>
          <c:h val="0.53746550086147216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FF0000"/>
            </a:solidFill>
          </c:spPr>
          <c:dPt>
            <c:idx val="2"/>
            <c:spPr>
              <a:solidFill>
                <a:srgbClr val="00B050"/>
              </a:solidFill>
            </c:spPr>
          </c:dPt>
          <c:dPt>
            <c:idx val="4"/>
            <c:spPr>
              <a:solidFill>
                <a:srgbClr val="00B050"/>
              </a:solidFill>
            </c:spPr>
          </c:dPt>
          <c:dPt>
            <c:idx val="5"/>
            <c:spPr>
              <a:solidFill>
                <a:srgbClr val="00B050"/>
              </a:solidFill>
            </c:spPr>
          </c:dPt>
          <c:dPt>
            <c:idx val="6"/>
            <c:spPr>
              <a:solidFill>
                <a:srgbClr val="00B050"/>
              </a:solidFill>
            </c:spPr>
          </c:dPt>
          <c:dPt>
            <c:idx val="7"/>
            <c:spPr>
              <a:solidFill>
                <a:srgbClr val="00B050"/>
              </a:solidFill>
            </c:spPr>
          </c:dPt>
          <c:dPt>
            <c:idx val="8"/>
            <c:spPr>
              <a:solidFill>
                <a:srgbClr val="00B050"/>
              </a:solidFill>
            </c:spPr>
          </c:dPt>
          <c:dPt>
            <c:idx val="9"/>
            <c:spPr>
              <a:solidFill>
                <a:srgbClr val="00B050"/>
              </a:solidFill>
            </c:spPr>
          </c:dPt>
          <c:dPt>
            <c:idx val="10"/>
            <c:spPr>
              <a:solidFill>
                <a:srgbClr val="00B050"/>
              </a:solidFill>
            </c:spPr>
          </c:dPt>
          <c:dPt>
            <c:idx val="11"/>
            <c:spPr>
              <a:solidFill>
                <a:srgbClr val="00B050"/>
              </a:solidFill>
            </c:spPr>
          </c:dPt>
          <c:dPt>
            <c:idx val="12"/>
            <c:spPr>
              <a:solidFill>
                <a:srgbClr val="00B050"/>
              </a:solidFill>
            </c:spPr>
          </c:dPt>
          <c:dPt>
            <c:idx val="13"/>
            <c:spPr>
              <a:solidFill>
                <a:srgbClr val="00B050"/>
              </a:solidFill>
            </c:spPr>
          </c:dPt>
          <c:dPt>
            <c:idx val="15"/>
            <c:spPr>
              <a:solidFill>
                <a:srgbClr val="00B050"/>
              </a:solidFill>
            </c:spPr>
          </c:dPt>
          <c:dPt>
            <c:idx val="16"/>
            <c:spPr>
              <a:solidFill>
                <a:srgbClr val="00B050"/>
              </a:solidFill>
            </c:spPr>
          </c:dPt>
          <c:dPt>
            <c:idx val="17"/>
            <c:spPr>
              <a:solidFill>
                <a:srgbClr val="00B050"/>
              </a:solidFill>
            </c:spPr>
          </c:dPt>
          <c:dPt>
            <c:idx val="18"/>
            <c:spPr>
              <a:solidFill>
                <a:srgbClr val="00B050"/>
              </a:solidFill>
            </c:spPr>
          </c:dPt>
          <c:dPt>
            <c:idx val="19"/>
            <c:spPr>
              <a:solidFill>
                <a:srgbClr val="00B050"/>
              </a:solidFill>
            </c:spPr>
          </c:dPt>
          <c:dPt>
            <c:idx val="20"/>
            <c:spPr>
              <a:solidFill>
                <a:srgbClr val="00B050"/>
              </a:solidFill>
            </c:spPr>
          </c:dPt>
          <c:cat>
            <c:strRef>
              <c:f>'08.7 '!$B$8:$B$28</c:f>
              <c:strCache>
                <c:ptCount val="21"/>
                <c:pt idx="0">
                  <c:v>CMP HOLDER</c:v>
                </c:pt>
                <c:pt idx="1">
                  <c:v>CKP BOBBIN </c:v>
                </c:pt>
                <c:pt idx="2">
                  <c:v>ETC Shaft_Kappa</c:v>
                </c:pt>
                <c:pt idx="3">
                  <c:v>ETC Shaft - Gamma</c:v>
                </c:pt>
                <c:pt idx="4">
                  <c:v> Map Housing</c:v>
                </c:pt>
                <c:pt idx="5">
                  <c:v>6ATSS HOLDER (OUT)-068</c:v>
                </c:pt>
                <c:pt idx="6">
                  <c:v>6ATSS  CUP (OUT)-043</c:v>
                </c:pt>
                <c:pt idx="7">
                  <c:v> Map Cover</c:v>
                </c:pt>
                <c:pt idx="8">
                  <c:v>6ATSS  CUP (IN)-054</c:v>
                </c:pt>
                <c:pt idx="9">
                  <c:v>6ATSS  CUP (OUT)-060</c:v>
                </c:pt>
                <c:pt idx="10">
                  <c:v> PRO.CAP (RED)</c:v>
                </c:pt>
                <c:pt idx="11">
                  <c:v> PRO.CAP (GRAY)</c:v>
                </c:pt>
                <c:pt idx="12">
                  <c:v>6ATSS  CUP(IN)-042</c:v>
                </c:pt>
                <c:pt idx="13">
                  <c:v>6ATSS  CUP(OUT)-046</c:v>
                </c:pt>
                <c:pt idx="14">
                  <c:v>CMP TAU- CUP</c:v>
                </c:pt>
                <c:pt idx="15">
                  <c:v>6ATSS HOLDER (OUT)-058</c:v>
                </c:pt>
                <c:pt idx="16">
                  <c:v>6ATSS HOLDER (IN)-052</c:v>
                </c:pt>
                <c:pt idx="17">
                  <c:v>6ATSS HOLDER (IN)-022</c:v>
                </c:pt>
                <c:pt idx="18">
                  <c:v>6ATSS HOLDER (OUT)-026</c:v>
                </c:pt>
                <c:pt idx="19">
                  <c:v>CMP Gamma-CUP</c:v>
                </c:pt>
                <c:pt idx="20">
                  <c:v>ETC Shaft_Kappa</c:v>
                </c:pt>
              </c:strCache>
            </c:strRef>
          </c:cat>
          <c:val>
            <c:numRef>
              <c:f>'08.7 '!$AB$8:$AB$28</c:f>
              <c:numCache>
                <c:formatCode>0.00</c:formatCode>
                <c:ptCount val="21"/>
                <c:pt idx="0">
                  <c:v>4.0556799999999997</c:v>
                </c:pt>
                <c:pt idx="1">
                  <c:v>6.8352000000000004</c:v>
                </c:pt>
                <c:pt idx="3">
                  <c:v>2.7378125</c:v>
                </c:pt>
                <c:pt idx="4">
                  <c:v>6.8138586956521738</c:v>
                </c:pt>
                <c:pt idx="5">
                  <c:v>26.400000000000002</c:v>
                </c:pt>
                <c:pt idx="6">
                  <c:v>12.75</c:v>
                </c:pt>
                <c:pt idx="7">
                  <c:v>13.110447761194029</c:v>
                </c:pt>
                <c:pt idx="8">
                  <c:v>10.757142857142856</c:v>
                </c:pt>
                <c:pt idx="9">
                  <c:v>11.195121951219512</c:v>
                </c:pt>
                <c:pt idx="10">
                  <c:v>14.139664122137406</c:v>
                </c:pt>
                <c:pt idx="11">
                  <c:v>16.268666666666668</c:v>
                </c:pt>
                <c:pt idx="12">
                  <c:v>18.748235294117649</c:v>
                </c:pt>
                <c:pt idx="13">
                  <c:v>11.030999999999999</c:v>
                </c:pt>
                <c:pt idx="14">
                  <c:v>2.1834319526627217</c:v>
                </c:pt>
                <c:pt idx="15">
                  <c:v>11.18048780487805</c:v>
                </c:pt>
                <c:pt idx="16">
                  <c:v>9.0098360655737704</c:v>
                </c:pt>
                <c:pt idx="17">
                  <c:v>8.9223529411764702</c:v>
                </c:pt>
                <c:pt idx="18">
                  <c:v>11.219999999999999</c:v>
                </c:pt>
                <c:pt idx="19">
                  <c:v>33.15</c:v>
                </c:pt>
                <c:pt idx="20">
                  <c:v>64.743529411764712</c:v>
                </c:pt>
              </c:numCache>
            </c:numRef>
          </c:val>
        </c:ser>
        <c:axId val="59919744"/>
        <c:axId val="59925632"/>
      </c:barChart>
      <c:lineChart>
        <c:grouping val="standard"/>
        <c:ser>
          <c:idx val="1"/>
          <c:order val="1"/>
          <c:spPr>
            <a:ln w="50800">
              <a:solidFill>
                <a:srgbClr val="7030A0"/>
              </a:solidFill>
            </a:ln>
          </c:spPr>
          <c:cat>
            <c:strRef>
              <c:f>'08.7 '!$B$8:$B$28</c:f>
              <c:strCache>
                <c:ptCount val="21"/>
                <c:pt idx="0">
                  <c:v>CMP HOLDER</c:v>
                </c:pt>
                <c:pt idx="1">
                  <c:v>CKP BOBBIN </c:v>
                </c:pt>
                <c:pt idx="2">
                  <c:v>ETC Shaft_Kappa</c:v>
                </c:pt>
                <c:pt idx="3">
                  <c:v>ETC Shaft - Gamma</c:v>
                </c:pt>
                <c:pt idx="4">
                  <c:v> Map Housing</c:v>
                </c:pt>
                <c:pt idx="5">
                  <c:v>6ATSS HOLDER (OUT)-068</c:v>
                </c:pt>
                <c:pt idx="6">
                  <c:v>6ATSS  CUP (OUT)-043</c:v>
                </c:pt>
                <c:pt idx="7">
                  <c:v> Map Cover</c:v>
                </c:pt>
                <c:pt idx="8">
                  <c:v>6ATSS  CUP (IN)-054</c:v>
                </c:pt>
                <c:pt idx="9">
                  <c:v>6ATSS  CUP (OUT)-060</c:v>
                </c:pt>
                <c:pt idx="10">
                  <c:v> PRO.CAP (RED)</c:v>
                </c:pt>
                <c:pt idx="11">
                  <c:v> PRO.CAP (GRAY)</c:v>
                </c:pt>
                <c:pt idx="12">
                  <c:v>6ATSS  CUP(IN)-042</c:v>
                </c:pt>
                <c:pt idx="13">
                  <c:v>6ATSS  CUP(OUT)-046</c:v>
                </c:pt>
                <c:pt idx="14">
                  <c:v>CMP TAU- CUP</c:v>
                </c:pt>
                <c:pt idx="15">
                  <c:v>6ATSS HOLDER (OUT)-058</c:v>
                </c:pt>
                <c:pt idx="16">
                  <c:v>6ATSS HOLDER (IN)-052</c:v>
                </c:pt>
                <c:pt idx="17">
                  <c:v>6ATSS HOLDER (IN)-022</c:v>
                </c:pt>
                <c:pt idx="18">
                  <c:v>6ATSS HOLDER (OUT)-026</c:v>
                </c:pt>
                <c:pt idx="19">
                  <c:v>CMP Gamma-CUP</c:v>
                </c:pt>
                <c:pt idx="20">
                  <c:v>ETC Shaft_Kappa</c:v>
                </c:pt>
              </c:strCache>
            </c:strRef>
          </c:cat>
          <c:val>
            <c:numRef>
              <c:f>'08.7 '!$AG$8:$AG$28</c:f>
              <c:numCache>
                <c:formatCode>General</c:formatCode>
                <c:ptCount val="2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</c:numCache>
            </c:numRef>
          </c:val>
        </c:ser>
        <c:marker val="1"/>
        <c:axId val="59919744"/>
        <c:axId val="59925632"/>
      </c:lineChart>
      <c:catAx>
        <c:axId val="59919744"/>
        <c:scaling>
          <c:orientation val="minMax"/>
        </c:scaling>
        <c:axPos val="b"/>
        <c:numFmt formatCode="_(* #,##0_);_(* \(#,##0\);_(* &quot;-&quot;??_);_(@_)" sourceLinked="1"/>
        <c:tickLblPos val="nextTo"/>
        <c:crossAx val="59925632"/>
        <c:crosses val="autoZero"/>
        <c:auto val="1"/>
        <c:lblAlgn val="ctr"/>
        <c:lblOffset val="100"/>
      </c:catAx>
      <c:valAx>
        <c:axId val="59925632"/>
        <c:scaling>
          <c:orientation val="minMax"/>
          <c:max val="14"/>
          <c:min val="1"/>
        </c:scaling>
        <c:axPos val="l"/>
        <c:majorGridlines/>
        <c:numFmt formatCode="0.00" sourceLinked="1"/>
        <c:tickLblPos val="nextTo"/>
        <c:crossAx val="59919744"/>
        <c:crosses val="autoZero"/>
        <c:crossBetween val="between"/>
        <c:majorUnit val="1"/>
      </c:val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 paperSize="9"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6.5087103846691516E-2"/>
          <c:y val="0.15058232513704894"/>
          <c:w val="0.93476837321724759"/>
          <c:h val="0.51155177055698531"/>
        </c:manualLayout>
      </c:layout>
      <c:barChart>
        <c:barDir val="col"/>
        <c:grouping val="stacked"/>
        <c:ser>
          <c:idx val="0"/>
          <c:order val="0"/>
          <c:spPr>
            <a:solidFill>
              <a:srgbClr val="FF0000"/>
            </a:solidFill>
          </c:spPr>
          <c:dPt>
            <c:idx val="3"/>
          </c:dPt>
          <c:dPt>
            <c:idx val="5"/>
            <c:spPr>
              <a:solidFill>
                <a:srgbClr val="00B050"/>
              </a:solidFill>
            </c:spPr>
          </c:dPt>
          <c:dPt>
            <c:idx val="7"/>
          </c:dPt>
          <c:dPt>
            <c:idx val="9"/>
          </c:dPt>
          <c:dPt>
            <c:idx val="10"/>
          </c:dPt>
          <c:dPt>
            <c:idx val="11"/>
            <c:spPr>
              <a:solidFill>
                <a:srgbClr val="00B050"/>
              </a:solidFill>
            </c:spPr>
          </c:dPt>
          <c:dPt>
            <c:idx val="12"/>
            <c:spPr>
              <a:solidFill>
                <a:srgbClr val="00B050"/>
              </a:solidFill>
            </c:spPr>
          </c:dPt>
          <c:dPt>
            <c:idx val="13"/>
            <c:spPr>
              <a:solidFill>
                <a:srgbClr val="00B050"/>
              </a:solidFill>
            </c:spPr>
          </c:dPt>
          <c:dPt>
            <c:idx val="15"/>
          </c:dPt>
          <c:dPt>
            <c:idx val="17"/>
            <c:spPr>
              <a:solidFill>
                <a:srgbClr val="00B050"/>
              </a:solidFill>
            </c:spPr>
          </c:dPt>
          <c:dPt>
            <c:idx val="18"/>
            <c:spPr>
              <a:solidFill>
                <a:srgbClr val="00B050"/>
              </a:solidFill>
            </c:spPr>
          </c:dPt>
          <c:cat>
            <c:strRef>
              <c:f>'08.7 '!$B$8:$B$28</c:f>
              <c:strCache>
                <c:ptCount val="21"/>
                <c:pt idx="0">
                  <c:v>CMP HOLDER</c:v>
                </c:pt>
                <c:pt idx="1">
                  <c:v>CKP BOBBIN </c:v>
                </c:pt>
                <c:pt idx="2">
                  <c:v>ETC Shaft_Kappa</c:v>
                </c:pt>
                <c:pt idx="3">
                  <c:v>ETC Shaft - Gamma</c:v>
                </c:pt>
                <c:pt idx="4">
                  <c:v> Map Housing</c:v>
                </c:pt>
                <c:pt idx="5">
                  <c:v>6ATSS HOLDER (OUT)-068</c:v>
                </c:pt>
                <c:pt idx="6">
                  <c:v>6ATSS  CUP (OUT)-043</c:v>
                </c:pt>
                <c:pt idx="7">
                  <c:v> Map Cover</c:v>
                </c:pt>
                <c:pt idx="8">
                  <c:v>6ATSS  CUP (IN)-054</c:v>
                </c:pt>
                <c:pt idx="9">
                  <c:v>6ATSS  CUP (OUT)-060</c:v>
                </c:pt>
                <c:pt idx="10">
                  <c:v> PRO.CAP (RED)</c:v>
                </c:pt>
                <c:pt idx="11">
                  <c:v> PRO.CAP (GRAY)</c:v>
                </c:pt>
                <c:pt idx="12">
                  <c:v>6ATSS  CUP(IN)-042</c:v>
                </c:pt>
                <c:pt idx="13">
                  <c:v>6ATSS  CUP(OUT)-046</c:v>
                </c:pt>
                <c:pt idx="14">
                  <c:v>CMP TAU- CUP</c:v>
                </c:pt>
                <c:pt idx="15">
                  <c:v>6ATSS HOLDER (OUT)-058</c:v>
                </c:pt>
                <c:pt idx="16">
                  <c:v>6ATSS HOLDER (IN)-052</c:v>
                </c:pt>
                <c:pt idx="17">
                  <c:v>6ATSS HOLDER (IN)-022</c:v>
                </c:pt>
                <c:pt idx="18">
                  <c:v>6ATSS HOLDER (OUT)-026</c:v>
                </c:pt>
                <c:pt idx="19">
                  <c:v>CMP Gamma-CUP</c:v>
                </c:pt>
                <c:pt idx="20">
                  <c:v>ETC Shaft_Kappa</c:v>
                </c:pt>
              </c:strCache>
            </c:strRef>
          </c:cat>
          <c:val>
            <c:numRef>
              <c:f>'08.7 '!$E$8:$E$28</c:f>
              <c:numCache>
                <c:formatCode>_(* #,##0.00_);_(* \(#,##0.00\);_(* "-"??_);_(@_)</c:formatCode>
                <c:ptCount val="21"/>
                <c:pt idx="0">
                  <c:v>1.7798400000000001</c:v>
                </c:pt>
                <c:pt idx="1">
                  <c:v>1.1040000000000001</c:v>
                </c:pt>
                <c:pt idx="3">
                  <c:v>2.8171875000000002</c:v>
                </c:pt>
                <c:pt idx="4">
                  <c:v>1.8288043478260869</c:v>
                </c:pt>
                <c:pt idx="5">
                  <c:v>0.56842105263157894</c:v>
                </c:pt>
                <c:pt idx="6">
                  <c:v>1.5599999999999998</c:v>
                </c:pt>
                <c:pt idx="7">
                  <c:v>2.8298507462686566</c:v>
                </c:pt>
                <c:pt idx="8">
                  <c:v>1.0285714285714285</c:v>
                </c:pt>
                <c:pt idx="9">
                  <c:v>2.5609756097560976</c:v>
                </c:pt>
                <c:pt idx="10">
                  <c:v>2.5778931297709926</c:v>
                </c:pt>
                <c:pt idx="11">
                  <c:v>4.2222222222222223</c:v>
                </c:pt>
                <c:pt idx="12">
                  <c:v>5.8447058823529412</c:v>
                </c:pt>
                <c:pt idx="13">
                  <c:v>4.2749999999999995</c:v>
                </c:pt>
                <c:pt idx="14">
                  <c:v>1.4520710059171598</c:v>
                </c:pt>
                <c:pt idx="15">
                  <c:v>2.2536585365853661</c:v>
                </c:pt>
                <c:pt idx="16">
                  <c:v>0.39344262295081972</c:v>
                </c:pt>
                <c:pt idx="17">
                  <c:v>4.263529411764706</c:v>
                </c:pt>
                <c:pt idx="18">
                  <c:v>4.2450000000000001</c:v>
                </c:pt>
                <c:pt idx="19">
                  <c:v>2.7576000000000001</c:v>
                </c:pt>
                <c:pt idx="20">
                  <c:v>0</c:v>
                </c:pt>
              </c:numCache>
            </c:numRef>
          </c:val>
        </c:ser>
        <c:gapWidth val="108"/>
        <c:overlap val="100"/>
        <c:axId val="59971072"/>
        <c:axId val="59972608"/>
      </c:barChart>
      <c:lineChart>
        <c:grouping val="stacked"/>
        <c:ser>
          <c:idx val="1"/>
          <c:order val="1"/>
          <c:spPr>
            <a:ln>
              <a:solidFill>
                <a:srgbClr val="7030A0"/>
              </a:solidFill>
            </a:ln>
          </c:spPr>
          <c:cat>
            <c:strRef>
              <c:f>'08.7 '!$B$8:$B$28</c:f>
              <c:strCache>
                <c:ptCount val="21"/>
                <c:pt idx="0">
                  <c:v>CMP HOLDER</c:v>
                </c:pt>
                <c:pt idx="1">
                  <c:v>CKP BOBBIN </c:v>
                </c:pt>
                <c:pt idx="2">
                  <c:v>ETC Shaft_Kappa</c:v>
                </c:pt>
                <c:pt idx="3">
                  <c:v>ETC Shaft - Gamma</c:v>
                </c:pt>
                <c:pt idx="4">
                  <c:v> Map Housing</c:v>
                </c:pt>
                <c:pt idx="5">
                  <c:v>6ATSS HOLDER (OUT)-068</c:v>
                </c:pt>
                <c:pt idx="6">
                  <c:v>6ATSS  CUP (OUT)-043</c:v>
                </c:pt>
                <c:pt idx="7">
                  <c:v> Map Cover</c:v>
                </c:pt>
                <c:pt idx="8">
                  <c:v>6ATSS  CUP (IN)-054</c:v>
                </c:pt>
                <c:pt idx="9">
                  <c:v>6ATSS  CUP (OUT)-060</c:v>
                </c:pt>
                <c:pt idx="10">
                  <c:v> PRO.CAP (RED)</c:v>
                </c:pt>
                <c:pt idx="11">
                  <c:v> PRO.CAP (GRAY)</c:v>
                </c:pt>
                <c:pt idx="12">
                  <c:v>6ATSS  CUP(IN)-042</c:v>
                </c:pt>
                <c:pt idx="13">
                  <c:v>6ATSS  CUP(OUT)-046</c:v>
                </c:pt>
                <c:pt idx="14">
                  <c:v>CMP TAU- CUP</c:v>
                </c:pt>
                <c:pt idx="15">
                  <c:v>6ATSS HOLDER (OUT)-058</c:v>
                </c:pt>
                <c:pt idx="16">
                  <c:v>6ATSS HOLDER (IN)-052</c:v>
                </c:pt>
                <c:pt idx="17">
                  <c:v>6ATSS HOLDER (IN)-022</c:v>
                </c:pt>
                <c:pt idx="18">
                  <c:v>6ATSS HOLDER (OUT)-026</c:v>
                </c:pt>
                <c:pt idx="19">
                  <c:v>CMP Gamma-CUP</c:v>
                </c:pt>
                <c:pt idx="20">
                  <c:v>ETC Shaft_Kappa</c:v>
                </c:pt>
              </c:strCache>
            </c:strRef>
          </c:cat>
          <c:val>
            <c:numRef>
              <c:f>'08.7 '!$AH$8:$AH$28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</c:ser>
        <c:marker val="1"/>
        <c:axId val="59971072"/>
        <c:axId val="59972608"/>
      </c:lineChart>
      <c:catAx>
        <c:axId val="59971072"/>
        <c:scaling>
          <c:orientation val="minMax"/>
        </c:scaling>
        <c:axPos val="b"/>
        <c:tickLblPos val="nextTo"/>
        <c:crossAx val="59972608"/>
        <c:crosses val="autoZero"/>
        <c:auto val="1"/>
        <c:lblAlgn val="ctr"/>
        <c:lblOffset val="100"/>
      </c:catAx>
      <c:valAx>
        <c:axId val="59972608"/>
        <c:scaling>
          <c:orientation val="minMax"/>
          <c:max val="7"/>
          <c:min val="1"/>
        </c:scaling>
        <c:axPos val="l"/>
        <c:majorGridlines/>
        <c:numFmt formatCode="_(* #,##0.00_);_(* \(#,##0.00\);_(* &quot;-&quot;??_);_(@_)" sourceLinked="1"/>
        <c:tickLblPos val="nextTo"/>
        <c:crossAx val="59971072"/>
        <c:crosses val="autoZero"/>
        <c:crossBetween val="between"/>
        <c:majorUnit val="1"/>
      </c:valAx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 paperSize="9"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6.8461646708406501E-2"/>
          <c:y val="2.0671403879393219E-2"/>
          <c:w val="0.93153838039748549"/>
          <c:h val="0.65759912937712062"/>
        </c:manualLayout>
      </c:layout>
      <c:barChart>
        <c:barDir val="col"/>
        <c:grouping val="clustered"/>
        <c:ser>
          <c:idx val="0"/>
          <c:order val="0"/>
          <c:spPr>
            <a:ln>
              <a:solidFill>
                <a:srgbClr val="00B050"/>
              </a:solidFill>
            </a:ln>
          </c:spPr>
          <c:dPt>
            <c:idx val="0"/>
            <c:spPr>
              <a:solidFill>
                <a:srgbClr val="FF0000"/>
              </a:solidFill>
              <a:ln>
                <a:solidFill>
                  <a:srgbClr val="00B050"/>
                </a:solidFill>
              </a:ln>
            </c:spPr>
          </c:dPt>
          <c:dPt>
            <c:idx val="1"/>
            <c:spPr>
              <a:solidFill>
                <a:srgbClr val="FF0000"/>
              </a:solidFill>
              <a:ln>
                <a:solidFill>
                  <a:srgbClr val="00B050"/>
                </a:solidFill>
              </a:ln>
            </c:spPr>
          </c:dPt>
          <c:dPt>
            <c:idx val="2"/>
            <c:spPr>
              <a:solidFill>
                <a:srgbClr val="FF0000"/>
              </a:solidFill>
              <a:ln>
                <a:solidFill>
                  <a:srgbClr val="00B050"/>
                </a:solidFill>
              </a:ln>
            </c:spPr>
          </c:dPt>
          <c:dPt>
            <c:idx val="3"/>
            <c:spPr>
              <a:solidFill>
                <a:srgbClr val="FF0000"/>
              </a:solidFill>
              <a:ln>
                <a:solidFill>
                  <a:srgbClr val="00B050"/>
                </a:solidFill>
              </a:ln>
            </c:spPr>
          </c:dPt>
          <c:dPt>
            <c:idx val="4"/>
            <c:spPr>
              <a:solidFill>
                <a:srgbClr val="FF0000"/>
              </a:solidFill>
              <a:ln>
                <a:solidFill>
                  <a:srgbClr val="00B050"/>
                </a:solidFill>
              </a:ln>
            </c:spPr>
          </c:dPt>
          <c:dPt>
            <c:idx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dPt>
            <c:idx val="6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dPt>
            <c:idx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dPt>
            <c:idx val="8"/>
            <c:spPr>
              <a:solidFill>
                <a:srgbClr val="FF0000"/>
              </a:solidFill>
              <a:ln>
                <a:solidFill>
                  <a:srgbClr val="00B050"/>
                </a:solidFill>
              </a:ln>
            </c:spPr>
          </c:dPt>
          <c:dPt>
            <c:idx val="9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dPt>
            <c:idx val="1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dPt>
            <c:idx val="11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dPt>
            <c:idx val="12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dPt>
            <c:idx val="13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dPt>
            <c:idx val="14"/>
            <c:spPr>
              <a:solidFill>
                <a:srgbClr val="FF0000"/>
              </a:solidFill>
              <a:ln>
                <a:solidFill>
                  <a:srgbClr val="00B050"/>
                </a:solidFill>
              </a:ln>
            </c:spPr>
          </c:dPt>
          <c:dPt>
            <c:idx val="1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dPt>
            <c:idx val="16"/>
            <c:spPr>
              <a:solidFill>
                <a:srgbClr val="FF0000"/>
              </a:solidFill>
              <a:ln>
                <a:solidFill>
                  <a:srgbClr val="00B050"/>
                </a:solidFill>
              </a:ln>
            </c:spPr>
          </c:dPt>
          <c:dPt>
            <c:idx val="1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dPt>
            <c:idx val="18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dPt>
            <c:idx val="19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dPt>
            <c:idx val="2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cat>
            <c:strRef>
              <c:f>'08.7 '!$B$8:$B$28</c:f>
              <c:strCache>
                <c:ptCount val="21"/>
                <c:pt idx="0">
                  <c:v>CMP HOLDER</c:v>
                </c:pt>
                <c:pt idx="1">
                  <c:v>CKP BOBBIN </c:v>
                </c:pt>
                <c:pt idx="2">
                  <c:v>ETC Shaft_Kappa</c:v>
                </c:pt>
                <c:pt idx="3">
                  <c:v>ETC Shaft - Gamma</c:v>
                </c:pt>
                <c:pt idx="4">
                  <c:v> Map Housing</c:v>
                </c:pt>
                <c:pt idx="5">
                  <c:v>6ATSS HOLDER (OUT)-068</c:v>
                </c:pt>
                <c:pt idx="6">
                  <c:v>6ATSS  CUP (OUT)-043</c:v>
                </c:pt>
                <c:pt idx="7">
                  <c:v> Map Cover</c:v>
                </c:pt>
                <c:pt idx="8">
                  <c:v>6ATSS  CUP (IN)-054</c:v>
                </c:pt>
                <c:pt idx="9">
                  <c:v>6ATSS  CUP (OUT)-060</c:v>
                </c:pt>
                <c:pt idx="10">
                  <c:v> PRO.CAP (RED)</c:v>
                </c:pt>
                <c:pt idx="11">
                  <c:v> PRO.CAP (GRAY)</c:v>
                </c:pt>
                <c:pt idx="12">
                  <c:v>6ATSS  CUP(IN)-042</c:v>
                </c:pt>
                <c:pt idx="13">
                  <c:v>6ATSS  CUP(OUT)-046</c:v>
                </c:pt>
                <c:pt idx="14">
                  <c:v>CMP TAU- CUP</c:v>
                </c:pt>
                <c:pt idx="15">
                  <c:v>6ATSS HOLDER (OUT)-058</c:v>
                </c:pt>
                <c:pt idx="16">
                  <c:v>6ATSS HOLDER (IN)-052</c:v>
                </c:pt>
                <c:pt idx="17">
                  <c:v>6ATSS HOLDER (IN)-022</c:v>
                </c:pt>
                <c:pt idx="18">
                  <c:v>6ATSS HOLDER (OUT)-026</c:v>
                </c:pt>
                <c:pt idx="19">
                  <c:v>CMP Gamma-CUP</c:v>
                </c:pt>
                <c:pt idx="20">
                  <c:v>ETC Shaft_Kappa</c:v>
                </c:pt>
              </c:strCache>
            </c:strRef>
          </c:cat>
          <c:val>
            <c:numRef>
              <c:f>'08.7 '!$AE$8:$AE$28</c:f>
              <c:numCache>
                <c:formatCode>0.00</c:formatCode>
                <c:ptCount val="21"/>
                <c:pt idx="0">
                  <c:v>5.8355199999999998</c:v>
                </c:pt>
                <c:pt idx="1">
                  <c:v>7.9392000000000005</c:v>
                </c:pt>
                <c:pt idx="3">
                  <c:v>5.5549999999999997</c:v>
                </c:pt>
                <c:pt idx="4">
                  <c:v>8.6426630434782616</c:v>
                </c:pt>
                <c:pt idx="5">
                  <c:v>26.96842105263158</c:v>
                </c:pt>
                <c:pt idx="6">
                  <c:v>14.309999999999999</c:v>
                </c:pt>
                <c:pt idx="7">
                  <c:v>15.940298507462686</c:v>
                </c:pt>
                <c:pt idx="8">
                  <c:v>11.785714285714285</c:v>
                </c:pt>
                <c:pt idx="9">
                  <c:v>13.75609756097561</c:v>
                </c:pt>
                <c:pt idx="10">
                  <c:v>16.717557251908399</c:v>
                </c:pt>
                <c:pt idx="11">
                  <c:v>20.49088888888889</c:v>
                </c:pt>
                <c:pt idx="12">
                  <c:v>24.592941176470589</c:v>
                </c:pt>
                <c:pt idx="13">
                  <c:v>15.305999999999999</c:v>
                </c:pt>
                <c:pt idx="14">
                  <c:v>3.6355029585798815</c:v>
                </c:pt>
                <c:pt idx="15">
                  <c:v>13.434146341463416</c:v>
                </c:pt>
                <c:pt idx="16">
                  <c:v>9.4032786885245905</c:v>
                </c:pt>
                <c:pt idx="17">
                  <c:v>13.185882352941176</c:v>
                </c:pt>
                <c:pt idx="18">
                  <c:v>15.465</c:v>
                </c:pt>
                <c:pt idx="19">
                  <c:v>35.907599999999995</c:v>
                </c:pt>
                <c:pt idx="20">
                  <c:v>64.743529411764712</c:v>
                </c:pt>
              </c:numCache>
            </c:numRef>
          </c:val>
        </c:ser>
        <c:gapWidth val="145"/>
        <c:axId val="60013952"/>
        <c:axId val="60015744"/>
      </c:barChart>
      <c:lineChart>
        <c:grouping val="standard"/>
        <c:ser>
          <c:idx val="1"/>
          <c:order val="1"/>
          <c:cat>
            <c:strRef>
              <c:f>'08.7 '!$B$8:$B$28</c:f>
              <c:strCache>
                <c:ptCount val="21"/>
                <c:pt idx="0">
                  <c:v>CMP HOLDER</c:v>
                </c:pt>
                <c:pt idx="1">
                  <c:v>CKP BOBBIN </c:v>
                </c:pt>
                <c:pt idx="2">
                  <c:v>ETC Shaft_Kappa</c:v>
                </c:pt>
                <c:pt idx="3">
                  <c:v>ETC Shaft - Gamma</c:v>
                </c:pt>
                <c:pt idx="4">
                  <c:v> Map Housing</c:v>
                </c:pt>
                <c:pt idx="5">
                  <c:v>6ATSS HOLDER (OUT)-068</c:v>
                </c:pt>
                <c:pt idx="6">
                  <c:v>6ATSS  CUP (OUT)-043</c:v>
                </c:pt>
                <c:pt idx="7">
                  <c:v> Map Cover</c:v>
                </c:pt>
                <c:pt idx="8">
                  <c:v>6ATSS  CUP (IN)-054</c:v>
                </c:pt>
                <c:pt idx="9">
                  <c:v>6ATSS  CUP (OUT)-060</c:v>
                </c:pt>
                <c:pt idx="10">
                  <c:v> PRO.CAP (RED)</c:v>
                </c:pt>
                <c:pt idx="11">
                  <c:v> PRO.CAP (GRAY)</c:v>
                </c:pt>
                <c:pt idx="12">
                  <c:v>6ATSS  CUP(IN)-042</c:v>
                </c:pt>
                <c:pt idx="13">
                  <c:v>6ATSS  CUP(OUT)-046</c:v>
                </c:pt>
                <c:pt idx="14">
                  <c:v>CMP TAU- CUP</c:v>
                </c:pt>
                <c:pt idx="15">
                  <c:v>6ATSS HOLDER (OUT)-058</c:v>
                </c:pt>
                <c:pt idx="16">
                  <c:v>6ATSS HOLDER (IN)-052</c:v>
                </c:pt>
                <c:pt idx="17">
                  <c:v>6ATSS HOLDER (IN)-022</c:v>
                </c:pt>
                <c:pt idx="18">
                  <c:v>6ATSS HOLDER (OUT)-026</c:v>
                </c:pt>
                <c:pt idx="19">
                  <c:v>CMP Gamma-CUP</c:v>
                </c:pt>
                <c:pt idx="20">
                  <c:v>ETC Shaft_Kappa</c:v>
                </c:pt>
              </c:strCache>
            </c:strRef>
          </c:cat>
          <c:val>
            <c:numRef>
              <c:f>'08.7 '!$AK$8:$AK$28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</c:numCache>
            </c:numRef>
          </c:val>
        </c:ser>
        <c:marker val="1"/>
        <c:axId val="60013952"/>
        <c:axId val="60015744"/>
      </c:lineChart>
      <c:catAx>
        <c:axId val="60013952"/>
        <c:scaling>
          <c:orientation val="minMax"/>
        </c:scaling>
        <c:axPos val="b"/>
        <c:tickLblPos val="nextTo"/>
        <c:crossAx val="60015744"/>
        <c:crosses val="autoZero"/>
        <c:auto val="1"/>
        <c:lblAlgn val="ctr"/>
        <c:lblOffset val="100"/>
      </c:catAx>
      <c:valAx>
        <c:axId val="60015744"/>
        <c:scaling>
          <c:orientation val="minMax"/>
          <c:max val="20"/>
          <c:min val="0"/>
        </c:scaling>
        <c:axPos val="l"/>
        <c:majorGridlines/>
        <c:numFmt formatCode="0.00" sourceLinked="1"/>
        <c:tickLblPos val="nextTo"/>
        <c:crossAx val="60013952"/>
        <c:crosses val="autoZero"/>
        <c:crossBetween val="between"/>
      </c:valAx>
    </c:plotArea>
    <c:plotVisOnly val="1"/>
    <c:dispBlanksAs val="zero"/>
  </c:chart>
  <c:printSettings>
    <c:headerFooter/>
    <c:pageMargins b="0.75000000000000344" l="0.70000000000000062" r="0.70000000000000062" t="0.75000000000000344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580181790580467E-2"/>
          <c:y val="6.7813621225136692E-2"/>
          <c:w val="0.96837380853709165"/>
          <c:h val="0.53746550086147216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FF0000"/>
            </a:solidFill>
          </c:spPr>
          <c:dPt>
            <c:idx val="2"/>
            <c:spPr>
              <a:solidFill>
                <a:srgbClr val="00B050"/>
              </a:solidFill>
            </c:spPr>
          </c:dPt>
          <c:dPt>
            <c:idx val="4"/>
            <c:spPr>
              <a:solidFill>
                <a:srgbClr val="00B050"/>
              </a:solidFill>
            </c:spPr>
          </c:dPt>
          <c:dPt>
            <c:idx val="5"/>
            <c:spPr>
              <a:solidFill>
                <a:srgbClr val="00B050"/>
              </a:solidFill>
            </c:spPr>
          </c:dPt>
          <c:dPt>
            <c:idx val="6"/>
            <c:spPr>
              <a:solidFill>
                <a:srgbClr val="00B050"/>
              </a:solidFill>
            </c:spPr>
          </c:dPt>
          <c:dPt>
            <c:idx val="7"/>
            <c:spPr>
              <a:solidFill>
                <a:srgbClr val="00B050"/>
              </a:solidFill>
            </c:spPr>
          </c:dPt>
          <c:dPt>
            <c:idx val="9"/>
            <c:spPr>
              <a:solidFill>
                <a:srgbClr val="00B050"/>
              </a:solidFill>
            </c:spPr>
          </c:dPt>
          <c:dPt>
            <c:idx val="10"/>
            <c:spPr>
              <a:solidFill>
                <a:srgbClr val="00B050"/>
              </a:solidFill>
            </c:spPr>
          </c:dPt>
          <c:dPt>
            <c:idx val="11"/>
            <c:spPr>
              <a:solidFill>
                <a:srgbClr val="00B050"/>
              </a:solidFill>
            </c:spPr>
          </c:dPt>
          <c:dPt>
            <c:idx val="12"/>
            <c:spPr>
              <a:solidFill>
                <a:srgbClr val="00B050"/>
              </a:solidFill>
            </c:spPr>
          </c:dPt>
          <c:dPt>
            <c:idx val="13"/>
            <c:spPr>
              <a:solidFill>
                <a:srgbClr val="00B050"/>
              </a:solidFill>
            </c:spPr>
          </c:dPt>
          <c:dPt>
            <c:idx val="14"/>
            <c:spPr>
              <a:solidFill>
                <a:srgbClr val="00B050"/>
              </a:solidFill>
            </c:spPr>
          </c:dPt>
          <c:dPt>
            <c:idx val="16"/>
            <c:spPr>
              <a:solidFill>
                <a:srgbClr val="00B050"/>
              </a:solidFill>
            </c:spPr>
          </c:dPt>
          <c:dPt>
            <c:idx val="17"/>
            <c:spPr>
              <a:solidFill>
                <a:srgbClr val="00B050"/>
              </a:solidFill>
            </c:spPr>
          </c:dPt>
          <c:dPt>
            <c:idx val="18"/>
            <c:spPr>
              <a:solidFill>
                <a:srgbClr val="00B050"/>
              </a:solidFill>
            </c:spPr>
          </c:dPt>
          <c:dPt>
            <c:idx val="19"/>
            <c:spPr>
              <a:solidFill>
                <a:srgbClr val="00B050"/>
              </a:solidFill>
            </c:spPr>
          </c:dPt>
          <c:dPt>
            <c:idx val="20"/>
            <c:spPr>
              <a:solidFill>
                <a:srgbClr val="00B050"/>
              </a:solidFill>
            </c:spPr>
          </c:dPt>
          <c:cat>
            <c:strRef>
              <c:f>'02.7'!$B$8:$B$28</c:f>
              <c:strCache>
                <c:ptCount val="21"/>
                <c:pt idx="0">
                  <c:v>CMP HOLDER</c:v>
                </c:pt>
                <c:pt idx="1">
                  <c:v>CKP BOBBIN </c:v>
                </c:pt>
                <c:pt idx="2">
                  <c:v>ETC Shaft_Kappa</c:v>
                </c:pt>
                <c:pt idx="3">
                  <c:v>ETC Shaft - Gamma</c:v>
                </c:pt>
                <c:pt idx="4">
                  <c:v> Map Housing</c:v>
                </c:pt>
                <c:pt idx="5">
                  <c:v>6ATSS HOLDER (OUT)-068</c:v>
                </c:pt>
                <c:pt idx="6">
                  <c:v>6ATSS  CUP (OUT)-043</c:v>
                </c:pt>
                <c:pt idx="7">
                  <c:v> Map Cover</c:v>
                </c:pt>
                <c:pt idx="8">
                  <c:v>6ATSS  CUP (IN)-054</c:v>
                </c:pt>
                <c:pt idx="9">
                  <c:v>6ATSS  CUP (OUT)-060</c:v>
                </c:pt>
                <c:pt idx="10">
                  <c:v> PRO.CAP (RED)</c:v>
                </c:pt>
                <c:pt idx="11">
                  <c:v> PRO.CAP (GRAY)</c:v>
                </c:pt>
                <c:pt idx="12">
                  <c:v>6ATSS  CUP(IN)-042</c:v>
                </c:pt>
                <c:pt idx="13">
                  <c:v>6ATSS  CUP(OUT)-046</c:v>
                </c:pt>
                <c:pt idx="14">
                  <c:v>CMP TAU- CUP</c:v>
                </c:pt>
                <c:pt idx="15">
                  <c:v>6ATSS HOLDER (OUT)-058</c:v>
                </c:pt>
                <c:pt idx="16">
                  <c:v>6ATSS HOLDER (IN)-052</c:v>
                </c:pt>
                <c:pt idx="17">
                  <c:v>6ATSS HOLDER (IN)-022</c:v>
                </c:pt>
                <c:pt idx="18">
                  <c:v>6ATSS HOLDER (OUT)-026</c:v>
                </c:pt>
                <c:pt idx="19">
                  <c:v>CMP Gamma-CUP</c:v>
                </c:pt>
                <c:pt idx="20">
                  <c:v>ETC Shaft_Kappa</c:v>
                </c:pt>
              </c:strCache>
            </c:strRef>
          </c:cat>
          <c:val>
            <c:numRef>
              <c:f>'02.7'!$AA$8:$AA$28</c:f>
              <c:numCache>
                <c:formatCode>0.00</c:formatCode>
                <c:ptCount val="21"/>
                <c:pt idx="0">
                  <c:v>4.9842560000000002</c:v>
                </c:pt>
                <c:pt idx="1">
                  <c:v>0.91200000000000003</c:v>
                </c:pt>
                <c:pt idx="3">
                  <c:v>3.7103125000000001</c:v>
                </c:pt>
                <c:pt idx="4">
                  <c:v>10.815555555555555</c:v>
                </c:pt>
                <c:pt idx="5">
                  <c:v>14.273684210526316</c:v>
                </c:pt>
                <c:pt idx="6">
                  <c:v>20.55</c:v>
                </c:pt>
                <c:pt idx="7">
                  <c:v>9.2059701492537318</c:v>
                </c:pt>
                <c:pt idx="8">
                  <c:v>3.8142857142857141</c:v>
                </c:pt>
                <c:pt idx="9">
                  <c:v>7.1707317073170733</c:v>
                </c:pt>
                <c:pt idx="10">
                  <c:v>18.18320610687023</c:v>
                </c:pt>
                <c:pt idx="11">
                  <c:v>19.944444444444443</c:v>
                </c:pt>
                <c:pt idx="12">
                  <c:v>17.28</c:v>
                </c:pt>
                <c:pt idx="13">
                  <c:v>13.356</c:v>
                </c:pt>
                <c:pt idx="14">
                  <c:v>8.112426035502958</c:v>
                </c:pt>
                <c:pt idx="15">
                  <c:v>4.5951219512195127</c:v>
                </c:pt>
                <c:pt idx="16">
                  <c:v>7.2</c:v>
                </c:pt>
                <c:pt idx="17">
                  <c:v>11.774117647058825</c:v>
                </c:pt>
                <c:pt idx="18">
                  <c:v>11.19</c:v>
                </c:pt>
                <c:pt idx="19">
                  <c:v>33.15</c:v>
                </c:pt>
                <c:pt idx="20">
                  <c:v>64.743529411764712</c:v>
                </c:pt>
              </c:numCache>
            </c:numRef>
          </c:val>
        </c:ser>
        <c:axId val="79128448"/>
        <c:axId val="79129984"/>
      </c:barChart>
      <c:lineChart>
        <c:grouping val="standard"/>
        <c:ser>
          <c:idx val="1"/>
          <c:order val="1"/>
          <c:spPr>
            <a:ln w="50800">
              <a:solidFill>
                <a:srgbClr val="7030A0"/>
              </a:solidFill>
            </a:ln>
          </c:spPr>
          <c:cat>
            <c:strRef>
              <c:f>'02.7'!$B$8:$B$28</c:f>
              <c:strCache>
                <c:ptCount val="21"/>
                <c:pt idx="0">
                  <c:v>CMP HOLDER</c:v>
                </c:pt>
                <c:pt idx="1">
                  <c:v>CKP BOBBIN </c:v>
                </c:pt>
                <c:pt idx="2">
                  <c:v>ETC Shaft_Kappa</c:v>
                </c:pt>
                <c:pt idx="3">
                  <c:v>ETC Shaft - Gamma</c:v>
                </c:pt>
                <c:pt idx="4">
                  <c:v> Map Housing</c:v>
                </c:pt>
                <c:pt idx="5">
                  <c:v>6ATSS HOLDER (OUT)-068</c:v>
                </c:pt>
                <c:pt idx="6">
                  <c:v>6ATSS  CUP (OUT)-043</c:v>
                </c:pt>
                <c:pt idx="7">
                  <c:v> Map Cover</c:v>
                </c:pt>
                <c:pt idx="8">
                  <c:v>6ATSS  CUP (IN)-054</c:v>
                </c:pt>
                <c:pt idx="9">
                  <c:v>6ATSS  CUP (OUT)-060</c:v>
                </c:pt>
                <c:pt idx="10">
                  <c:v> PRO.CAP (RED)</c:v>
                </c:pt>
                <c:pt idx="11">
                  <c:v> PRO.CAP (GRAY)</c:v>
                </c:pt>
                <c:pt idx="12">
                  <c:v>6ATSS  CUP(IN)-042</c:v>
                </c:pt>
                <c:pt idx="13">
                  <c:v>6ATSS  CUP(OUT)-046</c:v>
                </c:pt>
                <c:pt idx="14">
                  <c:v>CMP TAU- CUP</c:v>
                </c:pt>
                <c:pt idx="15">
                  <c:v>6ATSS HOLDER (OUT)-058</c:v>
                </c:pt>
                <c:pt idx="16">
                  <c:v>6ATSS HOLDER (IN)-052</c:v>
                </c:pt>
                <c:pt idx="17">
                  <c:v>6ATSS HOLDER (IN)-022</c:v>
                </c:pt>
                <c:pt idx="18">
                  <c:v>6ATSS HOLDER (OUT)-026</c:v>
                </c:pt>
                <c:pt idx="19">
                  <c:v>CMP Gamma-CUP</c:v>
                </c:pt>
                <c:pt idx="20">
                  <c:v>ETC Shaft_Kappa</c:v>
                </c:pt>
              </c:strCache>
            </c:strRef>
          </c:cat>
          <c:val>
            <c:numRef>
              <c:f>'02.7'!$AD$8:$AD$28</c:f>
              <c:numCache>
                <c:formatCode>General</c:formatCode>
                <c:ptCount val="2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</c:numCache>
            </c:numRef>
          </c:val>
        </c:ser>
        <c:marker val="1"/>
        <c:axId val="79128448"/>
        <c:axId val="79129984"/>
      </c:lineChart>
      <c:catAx>
        <c:axId val="79128448"/>
        <c:scaling>
          <c:orientation val="minMax"/>
        </c:scaling>
        <c:axPos val="b"/>
        <c:numFmt formatCode="_(* #,##0_);_(* \(#,##0\);_(* &quot;-&quot;??_);_(@_)" sourceLinked="1"/>
        <c:tickLblPos val="nextTo"/>
        <c:crossAx val="79129984"/>
        <c:crosses val="autoZero"/>
        <c:auto val="1"/>
        <c:lblAlgn val="ctr"/>
        <c:lblOffset val="100"/>
      </c:catAx>
      <c:valAx>
        <c:axId val="79129984"/>
        <c:scaling>
          <c:orientation val="minMax"/>
          <c:max val="14"/>
          <c:min val="1"/>
        </c:scaling>
        <c:axPos val="l"/>
        <c:majorGridlines/>
        <c:numFmt formatCode="0.00" sourceLinked="1"/>
        <c:tickLblPos val="nextTo"/>
        <c:crossAx val="79128448"/>
        <c:crosses val="autoZero"/>
        <c:crossBetween val="between"/>
        <c:majorUnit val="1"/>
      </c:val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6.5087128340606412E-2"/>
          <c:y val="6.8603210825307903E-2"/>
          <c:w val="0.93476837321724759"/>
          <c:h val="0.51155177055698531"/>
        </c:manualLayout>
      </c:layout>
      <c:barChart>
        <c:barDir val="col"/>
        <c:grouping val="stacked"/>
        <c:ser>
          <c:idx val="0"/>
          <c:order val="0"/>
          <c:spPr>
            <a:solidFill>
              <a:srgbClr val="FF0000"/>
            </a:solidFill>
          </c:spPr>
          <c:dPt>
            <c:idx val="5"/>
            <c:spPr>
              <a:solidFill>
                <a:srgbClr val="00B050"/>
              </a:solidFill>
            </c:spPr>
          </c:dPt>
          <c:dPt>
            <c:idx val="7"/>
            <c:spPr>
              <a:solidFill>
                <a:srgbClr val="00B050"/>
              </a:solidFill>
            </c:spPr>
          </c:dPt>
          <c:dPt>
            <c:idx val="8"/>
            <c:spPr>
              <a:solidFill>
                <a:srgbClr val="00B050"/>
              </a:solidFill>
            </c:spPr>
          </c:dPt>
          <c:dPt>
            <c:idx val="9"/>
            <c:spPr>
              <a:solidFill>
                <a:srgbClr val="00B050"/>
              </a:solidFill>
            </c:spPr>
          </c:dPt>
          <c:dPt>
            <c:idx val="10"/>
            <c:spPr>
              <a:solidFill>
                <a:srgbClr val="00B050"/>
              </a:solidFill>
            </c:spPr>
          </c:dPt>
          <c:dPt>
            <c:idx val="11"/>
            <c:spPr>
              <a:solidFill>
                <a:srgbClr val="00B050"/>
              </a:solidFill>
            </c:spPr>
          </c:dPt>
          <c:dPt>
            <c:idx val="12"/>
            <c:spPr>
              <a:solidFill>
                <a:srgbClr val="00B050"/>
              </a:solidFill>
            </c:spPr>
          </c:dPt>
          <c:dPt>
            <c:idx val="13"/>
            <c:spPr>
              <a:solidFill>
                <a:srgbClr val="00B050"/>
              </a:solidFill>
            </c:spPr>
          </c:dPt>
          <c:dPt>
            <c:idx val="15"/>
            <c:spPr>
              <a:solidFill>
                <a:srgbClr val="00B050"/>
              </a:solidFill>
            </c:spPr>
          </c:dPt>
          <c:dPt>
            <c:idx val="16"/>
            <c:spPr>
              <a:solidFill>
                <a:srgbClr val="00B050"/>
              </a:solidFill>
            </c:spPr>
          </c:dPt>
          <c:dPt>
            <c:idx val="17"/>
            <c:spPr>
              <a:solidFill>
                <a:srgbClr val="00B050"/>
              </a:solidFill>
            </c:spPr>
          </c:dPt>
          <c:dPt>
            <c:idx val="18"/>
            <c:spPr>
              <a:solidFill>
                <a:srgbClr val="00B050"/>
              </a:solidFill>
            </c:spPr>
          </c:dPt>
          <c:cat>
            <c:strRef>
              <c:f>'02.7'!$B$8:$B$28</c:f>
              <c:strCache>
                <c:ptCount val="21"/>
                <c:pt idx="0">
                  <c:v>CMP HOLDER</c:v>
                </c:pt>
                <c:pt idx="1">
                  <c:v>CKP BOBBIN </c:v>
                </c:pt>
                <c:pt idx="2">
                  <c:v>ETC Shaft_Kappa</c:v>
                </c:pt>
                <c:pt idx="3">
                  <c:v>ETC Shaft - Gamma</c:v>
                </c:pt>
                <c:pt idx="4">
                  <c:v> Map Housing</c:v>
                </c:pt>
                <c:pt idx="5">
                  <c:v>6ATSS HOLDER (OUT)-068</c:v>
                </c:pt>
                <c:pt idx="6">
                  <c:v>6ATSS  CUP (OUT)-043</c:v>
                </c:pt>
                <c:pt idx="7">
                  <c:v> Map Cover</c:v>
                </c:pt>
                <c:pt idx="8">
                  <c:v>6ATSS  CUP (IN)-054</c:v>
                </c:pt>
                <c:pt idx="9">
                  <c:v>6ATSS  CUP (OUT)-060</c:v>
                </c:pt>
                <c:pt idx="10">
                  <c:v> PRO.CAP (RED)</c:v>
                </c:pt>
                <c:pt idx="11">
                  <c:v> PRO.CAP (GRAY)</c:v>
                </c:pt>
                <c:pt idx="12">
                  <c:v>6ATSS  CUP(IN)-042</c:v>
                </c:pt>
                <c:pt idx="13">
                  <c:v>6ATSS  CUP(OUT)-046</c:v>
                </c:pt>
                <c:pt idx="14">
                  <c:v>CMP TAU- CUP</c:v>
                </c:pt>
                <c:pt idx="15">
                  <c:v>6ATSS HOLDER (OUT)-058</c:v>
                </c:pt>
                <c:pt idx="16">
                  <c:v>6ATSS HOLDER (IN)-052</c:v>
                </c:pt>
                <c:pt idx="17">
                  <c:v>6ATSS HOLDER (IN)-022</c:v>
                </c:pt>
                <c:pt idx="18">
                  <c:v>6ATSS HOLDER (OUT)-026</c:v>
                </c:pt>
                <c:pt idx="19">
                  <c:v>CMP Gamma-CUP</c:v>
                </c:pt>
                <c:pt idx="20">
                  <c:v>ETC Shaft_Kappa</c:v>
                </c:pt>
              </c:strCache>
            </c:strRef>
          </c:cat>
          <c:val>
            <c:numRef>
              <c:f>'02.7'!$E$8:$E$28</c:f>
              <c:numCache>
                <c:formatCode>_(* #,##0.00_);_(* \(#,##0.00\);_(* "-"??_);_(@_)</c:formatCode>
                <c:ptCount val="21"/>
                <c:pt idx="0">
                  <c:v>1.65568</c:v>
                </c:pt>
                <c:pt idx="1">
                  <c:v>1.4755200000000002</c:v>
                </c:pt>
                <c:pt idx="3">
                  <c:v>2.6437499999999998</c:v>
                </c:pt>
                <c:pt idx="4">
                  <c:v>2.2222222222222223</c:v>
                </c:pt>
                <c:pt idx="5">
                  <c:v>3.2210526315789476</c:v>
                </c:pt>
                <c:pt idx="6">
                  <c:v>1.7999999999999998</c:v>
                </c:pt>
                <c:pt idx="7">
                  <c:v>5.0865671641791046</c:v>
                </c:pt>
                <c:pt idx="8">
                  <c:v>5.6785714285714279</c:v>
                </c:pt>
                <c:pt idx="9">
                  <c:v>6.7756097560975617</c:v>
                </c:pt>
                <c:pt idx="10">
                  <c:v>3.2977099236641223</c:v>
                </c:pt>
                <c:pt idx="11">
                  <c:v>3.1111111111111112</c:v>
                </c:pt>
                <c:pt idx="12">
                  <c:v>6.9176470588235297</c:v>
                </c:pt>
                <c:pt idx="13">
                  <c:v>3.78</c:v>
                </c:pt>
                <c:pt idx="14">
                  <c:v>1.5088757396449703</c:v>
                </c:pt>
                <c:pt idx="15">
                  <c:v>6.1756097560975611</c:v>
                </c:pt>
                <c:pt idx="16">
                  <c:v>4.6426229508196721</c:v>
                </c:pt>
                <c:pt idx="17">
                  <c:v>5.0258823529411769</c:v>
                </c:pt>
                <c:pt idx="18">
                  <c:v>5.04</c:v>
                </c:pt>
                <c:pt idx="19">
                  <c:v>1.7999999999999998</c:v>
                </c:pt>
                <c:pt idx="20">
                  <c:v>0</c:v>
                </c:pt>
              </c:numCache>
            </c:numRef>
          </c:val>
        </c:ser>
        <c:overlap val="100"/>
        <c:axId val="79838208"/>
        <c:axId val="79980032"/>
      </c:barChart>
      <c:lineChart>
        <c:grouping val="stacked"/>
        <c:ser>
          <c:idx val="1"/>
          <c:order val="1"/>
          <c:spPr>
            <a:ln>
              <a:solidFill>
                <a:srgbClr val="7030A0"/>
              </a:solidFill>
            </a:ln>
          </c:spPr>
          <c:cat>
            <c:strRef>
              <c:f>'02.7'!$B$8:$B$28</c:f>
              <c:strCache>
                <c:ptCount val="21"/>
                <c:pt idx="0">
                  <c:v>CMP HOLDER</c:v>
                </c:pt>
                <c:pt idx="1">
                  <c:v>CKP BOBBIN </c:v>
                </c:pt>
                <c:pt idx="2">
                  <c:v>ETC Shaft_Kappa</c:v>
                </c:pt>
                <c:pt idx="3">
                  <c:v>ETC Shaft - Gamma</c:v>
                </c:pt>
                <c:pt idx="4">
                  <c:v> Map Housing</c:v>
                </c:pt>
                <c:pt idx="5">
                  <c:v>6ATSS HOLDER (OUT)-068</c:v>
                </c:pt>
                <c:pt idx="6">
                  <c:v>6ATSS  CUP (OUT)-043</c:v>
                </c:pt>
                <c:pt idx="7">
                  <c:v> Map Cover</c:v>
                </c:pt>
                <c:pt idx="8">
                  <c:v>6ATSS  CUP (IN)-054</c:v>
                </c:pt>
                <c:pt idx="9">
                  <c:v>6ATSS  CUP (OUT)-060</c:v>
                </c:pt>
                <c:pt idx="10">
                  <c:v> PRO.CAP (RED)</c:v>
                </c:pt>
                <c:pt idx="11">
                  <c:v> PRO.CAP (GRAY)</c:v>
                </c:pt>
                <c:pt idx="12">
                  <c:v>6ATSS  CUP(IN)-042</c:v>
                </c:pt>
                <c:pt idx="13">
                  <c:v>6ATSS  CUP(OUT)-046</c:v>
                </c:pt>
                <c:pt idx="14">
                  <c:v>CMP TAU- CUP</c:v>
                </c:pt>
                <c:pt idx="15">
                  <c:v>6ATSS HOLDER (OUT)-058</c:v>
                </c:pt>
                <c:pt idx="16">
                  <c:v>6ATSS HOLDER (IN)-052</c:v>
                </c:pt>
                <c:pt idx="17">
                  <c:v>6ATSS HOLDER (IN)-022</c:v>
                </c:pt>
                <c:pt idx="18">
                  <c:v>6ATSS HOLDER (OUT)-026</c:v>
                </c:pt>
                <c:pt idx="19">
                  <c:v>CMP Gamma-CUP</c:v>
                </c:pt>
                <c:pt idx="20">
                  <c:v>ETC Shaft_Kappa</c:v>
                </c:pt>
              </c:strCache>
            </c:strRef>
          </c:cat>
          <c:val>
            <c:numRef>
              <c:f>'02.7'!$AE$8:$AE$28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</c:ser>
        <c:marker val="1"/>
        <c:axId val="79838208"/>
        <c:axId val="79980032"/>
      </c:lineChart>
      <c:catAx>
        <c:axId val="79838208"/>
        <c:scaling>
          <c:orientation val="minMax"/>
        </c:scaling>
        <c:axPos val="b"/>
        <c:tickLblPos val="nextTo"/>
        <c:crossAx val="79980032"/>
        <c:crosses val="autoZero"/>
        <c:auto val="1"/>
        <c:lblAlgn val="ctr"/>
        <c:lblOffset val="100"/>
      </c:catAx>
      <c:valAx>
        <c:axId val="79980032"/>
        <c:scaling>
          <c:orientation val="minMax"/>
          <c:max val="7"/>
          <c:min val="1"/>
        </c:scaling>
        <c:axPos val="l"/>
        <c:majorGridlines/>
        <c:numFmt formatCode="_(* #,##0.00_);_(* \(#,##0.00\);_(* &quot;-&quot;??_);_(@_)" sourceLinked="1"/>
        <c:tickLblPos val="nextTo"/>
        <c:crossAx val="79838208"/>
        <c:crosses val="autoZero"/>
        <c:crossBetween val="between"/>
        <c:majorUnit val="1"/>
      </c:valAx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>
        <c:manualLayout>
          <c:layoutTarget val="inner"/>
          <c:xMode val="edge"/>
          <c:yMode val="edge"/>
          <c:x val="6.0422292932935044E-2"/>
          <c:y val="0.10216272619310619"/>
          <c:w val="0.91506312668998502"/>
          <c:h val="0.47123541043318767"/>
        </c:manualLayout>
      </c:layout>
      <c:barChart>
        <c:barDir val="col"/>
        <c:grouping val="clustered"/>
        <c:axId val="80155776"/>
        <c:axId val="80157312"/>
      </c:barChart>
      <c:catAx>
        <c:axId val="80155776"/>
        <c:scaling>
          <c:orientation val="minMax"/>
        </c:scaling>
        <c:axPos val="b"/>
        <c:tickLblPos val="nextTo"/>
        <c:crossAx val="80157312"/>
        <c:crosses val="autoZero"/>
        <c:auto val="1"/>
        <c:lblAlgn val="ctr"/>
        <c:lblOffset val="100"/>
      </c:catAx>
      <c:valAx>
        <c:axId val="80157312"/>
        <c:scaling>
          <c:orientation val="minMax"/>
          <c:max val="30"/>
          <c:min val="0"/>
        </c:scaling>
        <c:axPos val="l"/>
        <c:majorGridlines/>
        <c:numFmt formatCode="_(* #,##0_);_(* \(#,##0\);_(* &quot;-&quot;??_);_(@_)" sourceLinked="1"/>
        <c:tickLblPos val="nextTo"/>
        <c:crossAx val="80155776"/>
        <c:crosses val="autoZero"/>
        <c:crossBetween val="between"/>
      </c:valAx>
      <c:spPr>
        <a:noFill/>
        <a:ln w="25400">
          <a:noFill/>
        </a:ln>
      </c:spPr>
    </c:plotArea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5142363294925055E-2"/>
          <c:y val="2.8323928204532223E-2"/>
          <c:w val="0.91295657654002471"/>
          <c:h val="0.592296686110792"/>
        </c:manualLayout>
      </c:layout>
      <c:barChart>
        <c:barDir val="col"/>
        <c:grouping val="clustered"/>
        <c:ser>
          <c:idx val="0"/>
          <c:order val="0"/>
          <c:spPr>
            <a:ln>
              <a:solidFill>
                <a:srgbClr val="00B050"/>
              </a:solidFill>
            </a:ln>
          </c:spPr>
          <c:dPt>
            <c:idx val="0"/>
            <c:spPr>
              <a:solidFill>
                <a:srgbClr val="FF0000"/>
              </a:solidFill>
              <a:ln>
                <a:solidFill>
                  <a:srgbClr val="00B050"/>
                </a:solidFill>
              </a:ln>
            </c:spPr>
          </c:dPt>
          <c:dPt>
            <c:idx val="1"/>
            <c:spPr>
              <a:solidFill>
                <a:srgbClr val="FF0000"/>
              </a:solidFill>
              <a:ln>
                <a:solidFill>
                  <a:srgbClr val="00B050"/>
                </a:solidFill>
              </a:ln>
            </c:spPr>
          </c:dPt>
          <c:dPt>
            <c:idx val="2"/>
            <c:spPr>
              <a:solidFill>
                <a:srgbClr val="FF0000"/>
              </a:solidFill>
              <a:ln>
                <a:solidFill>
                  <a:srgbClr val="00B050"/>
                </a:solidFill>
              </a:ln>
            </c:spPr>
          </c:dPt>
          <c:dPt>
            <c:idx val="3"/>
            <c:spPr>
              <a:solidFill>
                <a:srgbClr val="FF0000"/>
              </a:solidFill>
              <a:ln>
                <a:solidFill>
                  <a:srgbClr val="00B050"/>
                </a:solidFill>
              </a:ln>
            </c:spPr>
          </c:dPt>
          <c:dPt>
            <c:idx val="4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dPt>
            <c:idx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dPt>
            <c:idx val="6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dPt>
            <c:idx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dPt>
            <c:idx val="8"/>
            <c:spPr>
              <a:solidFill>
                <a:srgbClr val="FF0000"/>
              </a:solidFill>
              <a:ln>
                <a:solidFill>
                  <a:srgbClr val="00B050"/>
                </a:solidFill>
              </a:ln>
            </c:spPr>
          </c:dPt>
          <c:dPt>
            <c:idx val="9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dPt>
            <c:idx val="1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dPt>
            <c:idx val="11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dPt>
            <c:idx val="12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dPt>
            <c:idx val="13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dPt>
            <c:idx val="14"/>
            <c:spPr>
              <a:solidFill>
                <a:srgbClr val="FF0000"/>
              </a:solidFill>
              <a:ln>
                <a:solidFill>
                  <a:srgbClr val="00B050"/>
                </a:solidFill>
              </a:ln>
            </c:spPr>
          </c:dPt>
          <c:dPt>
            <c:idx val="1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dPt>
            <c:idx val="16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dPt>
            <c:idx val="1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dPt>
            <c:idx val="18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dPt>
            <c:idx val="19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dPt>
            <c:idx val="2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cat>
            <c:strRef>
              <c:f>'02.7'!$B$8:$B$28</c:f>
              <c:strCache>
                <c:ptCount val="21"/>
                <c:pt idx="0">
                  <c:v>CMP HOLDER</c:v>
                </c:pt>
                <c:pt idx="1">
                  <c:v>CKP BOBBIN </c:v>
                </c:pt>
                <c:pt idx="2">
                  <c:v>ETC Shaft_Kappa</c:v>
                </c:pt>
                <c:pt idx="3">
                  <c:v>ETC Shaft - Gamma</c:v>
                </c:pt>
                <c:pt idx="4">
                  <c:v> Map Housing</c:v>
                </c:pt>
                <c:pt idx="5">
                  <c:v>6ATSS HOLDER (OUT)-068</c:v>
                </c:pt>
                <c:pt idx="6">
                  <c:v>6ATSS  CUP (OUT)-043</c:v>
                </c:pt>
                <c:pt idx="7">
                  <c:v> Map Cover</c:v>
                </c:pt>
                <c:pt idx="8">
                  <c:v>6ATSS  CUP (IN)-054</c:v>
                </c:pt>
                <c:pt idx="9">
                  <c:v>6ATSS  CUP (OUT)-060</c:v>
                </c:pt>
                <c:pt idx="10">
                  <c:v> PRO.CAP (RED)</c:v>
                </c:pt>
                <c:pt idx="11">
                  <c:v> PRO.CAP (GRAY)</c:v>
                </c:pt>
                <c:pt idx="12">
                  <c:v>6ATSS  CUP(IN)-042</c:v>
                </c:pt>
                <c:pt idx="13">
                  <c:v>6ATSS  CUP(OUT)-046</c:v>
                </c:pt>
                <c:pt idx="14">
                  <c:v>CMP TAU- CUP</c:v>
                </c:pt>
                <c:pt idx="15">
                  <c:v>6ATSS HOLDER (OUT)-058</c:v>
                </c:pt>
                <c:pt idx="16">
                  <c:v>6ATSS HOLDER (IN)-052</c:v>
                </c:pt>
                <c:pt idx="17">
                  <c:v>6ATSS HOLDER (IN)-022</c:v>
                </c:pt>
                <c:pt idx="18">
                  <c:v>6ATSS HOLDER (OUT)-026</c:v>
                </c:pt>
                <c:pt idx="19">
                  <c:v>CMP Gamma-CUP</c:v>
                </c:pt>
                <c:pt idx="20">
                  <c:v>ETC Shaft_Kappa</c:v>
                </c:pt>
              </c:strCache>
            </c:strRef>
          </c:cat>
          <c:val>
            <c:numRef>
              <c:f>'02.7'!$AG$8:$AG$28</c:f>
              <c:numCache>
                <c:formatCode>_(* #,##0.00_);_(* \(#,##0.00\);_(* "-"??_);_(@_)</c:formatCode>
                <c:ptCount val="21"/>
                <c:pt idx="0">
                  <c:v>6.6399360000000005</c:v>
                </c:pt>
                <c:pt idx="1">
                  <c:v>2.3875200000000003</c:v>
                </c:pt>
                <c:pt idx="3">
                  <c:v>6.3540624999999995</c:v>
                </c:pt>
                <c:pt idx="4">
                  <c:v>13.037777777777777</c:v>
                </c:pt>
                <c:pt idx="5">
                  <c:v>17.494736842105262</c:v>
                </c:pt>
                <c:pt idx="6">
                  <c:v>22.35</c:v>
                </c:pt>
                <c:pt idx="7">
                  <c:v>14.292537313432836</c:v>
                </c:pt>
                <c:pt idx="8">
                  <c:v>9.492857142857142</c:v>
                </c:pt>
                <c:pt idx="9">
                  <c:v>13.946341463414635</c:v>
                </c:pt>
                <c:pt idx="10">
                  <c:v>21.480916030534353</c:v>
                </c:pt>
                <c:pt idx="11">
                  <c:v>23.055555555555554</c:v>
                </c:pt>
                <c:pt idx="12">
                  <c:v>24.197647058823531</c:v>
                </c:pt>
                <c:pt idx="13">
                  <c:v>17.135999999999999</c:v>
                </c:pt>
                <c:pt idx="14">
                  <c:v>9.6213017751479288</c:v>
                </c:pt>
                <c:pt idx="15">
                  <c:v>10.770731707317074</c:v>
                </c:pt>
                <c:pt idx="16">
                  <c:v>11.842622950819672</c:v>
                </c:pt>
                <c:pt idx="17">
                  <c:v>16.8</c:v>
                </c:pt>
                <c:pt idx="18">
                  <c:v>16.23</c:v>
                </c:pt>
                <c:pt idx="19">
                  <c:v>34.949999999999996</c:v>
                </c:pt>
                <c:pt idx="20">
                  <c:v>64.743529411764712</c:v>
                </c:pt>
              </c:numCache>
            </c:numRef>
          </c:val>
        </c:ser>
        <c:gapWidth val="100"/>
        <c:axId val="105589376"/>
        <c:axId val="108044672"/>
      </c:barChart>
      <c:lineChart>
        <c:grouping val="standard"/>
        <c:ser>
          <c:idx val="1"/>
          <c:order val="1"/>
          <c:cat>
            <c:strRef>
              <c:f>'02.7'!$B$8:$B$28</c:f>
              <c:strCache>
                <c:ptCount val="21"/>
                <c:pt idx="0">
                  <c:v>CMP HOLDER</c:v>
                </c:pt>
                <c:pt idx="1">
                  <c:v>CKP BOBBIN </c:v>
                </c:pt>
                <c:pt idx="2">
                  <c:v>ETC Shaft_Kappa</c:v>
                </c:pt>
                <c:pt idx="3">
                  <c:v>ETC Shaft - Gamma</c:v>
                </c:pt>
                <c:pt idx="4">
                  <c:v> Map Housing</c:v>
                </c:pt>
                <c:pt idx="5">
                  <c:v>6ATSS HOLDER (OUT)-068</c:v>
                </c:pt>
                <c:pt idx="6">
                  <c:v>6ATSS  CUP (OUT)-043</c:v>
                </c:pt>
                <c:pt idx="7">
                  <c:v> Map Cover</c:v>
                </c:pt>
                <c:pt idx="8">
                  <c:v>6ATSS  CUP (IN)-054</c:v>
                </c:pt>
                <c:pt idx="9">
                  <c:v>6ATSS  CUP (OUT)-060</c:v>
                </c:pt>
                <c:pt idx="10">
                  <c:v> PRO.CAP (RED)</c:v>
                </c:pt>
                <c:pt idx="11">
                  <c:v> PRO.CAP (GRAY)</c:v>
                </c:pt>
                <c:pt idx="12">
                  <c:v>6ATSS  CUP(IN)-042</c:v>
                </c:pt>
                <c:pt idx="13">
                  <c:v>6ATSS  CUP(OUT)-046</c:v>
                </c:pt>
                <c:pt idx="14">
                  <c:v>CMP TAU- CUP</c:v>
                </c:pt>
                <c:pt idx="15">
                  <c:v>6ATSS HOLDER (OUT)-058</c:v>
                </c:pt>
                <c:pt idx="16">
                  <c:v>6ATSS HOLDER (IN)-052</c:v>
                </c:pt>
                <c:pt idx="17">
                  <c:v>6ATSS HOLDER (IN)-022</c:v>
                </c:pt>
                <c:pt idx="18">
                  <c:v>6ATSS HOLDER (OUT)-026</c:v>
                </c:pt>
                <c:pt idx="19">
                  <c:v>CMP Gamma-CUP</c:v>
                </c:pt>
                <c:pt idx="20">
                  <c:v>ETC Shaft_Kappa</c:v>
                </c:pt>
              </c:strCache>
            </c:strRef>
          </c:cat>
          <c:val>
            <c:numRef>
              <c:f>'02.7'!$AH$8:$AH$28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</c:numCache>
            </c:numRef>
          </c:val>
        </c:ser>
        <c:marker val="1"/>
        <c:axId val="105589376"/>
        <c:axId val="108044672"/>
      </c:lineChart>
      <c:catAx>
        <c:axId val="105589376"/>
        <c:scaling>
          <c:orientation val="minMax"/>
        </c:scaling>
        <c:axPos val="b"/>
        <c:tickLblPos val="nextTo"/>
        <c:crossAx val="108044672"/>
        <c:crosses val="autoZero"/>
        <c:auto val="1"/>
        <c:lblAlgn val="ctr"/>
        <c:lblOffset val="100"/>
      </c:catAx>
      <c:valAx>
        <c:axId val="108044672"/>
        <c:scaling>
          <c:orientation val="minMax"/>
          <c:max val="20"/>
          <c:min val="0"/>
        </c:scaling>
        <c:axPos val="l"/>
        <c:majorGridlines/>
        <c:numFmt formatCode="_(* #,##0.00_);_(* \(#,##0.00\);_(* &quot;-&quot;??_);_(@_)" sourceLinked="1"/>
        <c:tickLblPos val="nextTo"/>
        <c:crossAx val="105589376"/>
        <c:crosses val="autoZero"/>
        <c:crossBetween val="between"/>
      </c:valAx>
    </c:plotArea>
    <c:plotVisOnly val="1"/>
    <c:dispBlanksAs val="zero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580181790580467E-2"/>
          <c:y val="6.7813621225136747E-2"/>
          <c:w val="0.96837380853709165"/>
          <c:h val="0.53746550086147216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FF0000"/>
            </a:solidFill>
          </c:spPr>
          <c:dPt>
            <c:idx val="2"/>
            <c:spPr>
              <a:solidFill>
                <a:srgbClr val="00B050"/>
              </a:solidFill>
            </c:spPr>
          </c:dPt>
          <c:dPt>
            <c:idx val="4"/>
            <c:spPr>
              <a:solidFill>
                <a:srgbClr val="00B050"/>
              </a:solidFill>
            </c:spPr>
          </c:dPt>
          <c:dPt>
            <c:idx val="5"/>
            <c:spPr>
              <a:solidFill>
                <a:srgbClr val="00B050"/>
              </a:solidFill>
            </c:spPr>
          </c:dPt>
          <c:dPt>
            <c:idx val="6"/>
            <c:spPr>
              <a:solidFill>
                <a:srgbClr val="00B050"/>
              </a:solidFill>
            </c:spPr>
          </c:dPt>
          <c:dPt>
            <c:idx val="7"/>
            <c:spPr>
              <a:solidFill>
                <a:srgbClr val="00B050"/>
              </a:solidFill>
            </c:spPr>
          </c:dPt>
          <c:dPt>
            <c:idx val="10"/>
            <c:spPr>
              <a:solidFill>
                <a:srgbClr val="00B050"/>
              </a:solidFill>
            </c:spPr>
          </c:dPt>
          <c:dPt>
            <c:idx val="11"/>
            <c:spPr>
              <a:solidFill>
                <a:srgbClr val="00B050"/>
              </a:solidFill>
            </c:spPr>
          </c:dPt>
          <c:dPt>
            <c:idx val="12"/>
            <c:spPr>
              <a:solidFill>
                <a:srgbClr val="00B050"/>
              </a:solidFill>
            </c:spPr>
          </c:dPt>
          <c:dPt>
            <c:idx val="13"/>
            <c:spPr>
              <a:solidFill>
                <a:srgbClr val="00B050"/>
              </a:solidFill>
            </c:spPr>
          </c:dPt>
          <c:dPt>
            <c:idx val="14"/>
            <c:spPr>
              <a:solidFill>
                <a:srgbClr val="00B050"/>
              </a:solidFill>
            </c:spPr>
          </c:dPt>
          <c:dPt>
            <c:idx val="17"/>
            <c:spPr>
              <a:solidFill>
                <a:srgbClr val="00B050"/>
              </a:solidFill>
            </c:spPr>
          </c:dPt>
          <c:dPt>
            <c:idx val="18"/>
            <c:spPr>
              <a:solidFill>
                <a:srgbClr val="00B050"/>
              </a:solidFill>
            </c:spPr>
          </c:dPt>
          <c:dPt>
            <c:idx val="19"/>
            <c:spPr>
              <a:solidFill>
                <a:srgbClr val="00B050"/>
              </a:solidFill>
            </c:spPr>
          </c:dPt>
          <c:dPt>
            <c:idx val="20"/>
            <c:spPr>
              <a:solidFill>
                <a:srgbClr val="00B050"/>
              </a:solidFill>
            </c:spPr>
          </c:dPt>
          <c:cat>
            <c:strRef>
              <c:f>'03.7'!$B$8:$B$28</c:f>
              <c:strCache>
                <c:ptCount val="21"/>
                <c:pt idx="0">
                  <c:v>CMP HOLDER</c:v>
                </c:pt>
                <c:pt idx="1">
                  <c:v>CKP BOBBIN </c:v>
                </c:pt>
                <c:pt idx="2">
                  <c:v>ETC Shaft_Kappa</c:v>
                </c:pt>
                <c:pt idx="3">
                  <c:v>ETC Shaft - Gamma</c:v>
                </c:pt>
                <c:pt idx="4">
                  <c:v> Map Housing</c:v>
                </c:pt>
                <c:pt idx="5">
                  <c:v>6ATSS HOLDER (OUT)-068</c:v>
                </c:pt>
                <c:pt idx="6">
                  <c:v>6ATSS  CUP (OUT)-043</c:v>
                </c:pt>
                <c:pt idx="7">
                  <c:v> Map Cover</c:v>
                </c:pt>
                <c:pt idx="8">
                  <c:v>6ATSS  CUP (IN)-054</c:v>
                </c:pt>
                <c:pt idx="9">
                  <c:v>6ATSS  CUP (OUT)-060</c:v>
                </c:pt>
                <c:pt idx="10">
                  <c:v> PRO.CAP (RED)</c:v>
                </c:pt>
                <c:pt idx="11">
                  <c:v> PRO.CAP (GRAY)</c:v>
                </c:pt>
                <c:pt idx="12">
                  <c:v>6ATSS  CUP(IN)-042</c:v>
                </c:pt>
                <c:pt idx="13">
                  <c:v>6ATSS  CUP(OUT)-046</c:v>
                </c:pt>
                <c:pt idx="14">
                  <c:v>CMP TAU- CUP</c:v>
                </c:pt>
                <c:pt idx="15">
                  <c:v>6ATSS HOLDER (OUT)-058</c:v>
                </c:pt>
                <c:pt idx="16">
                  <c:v>6ATSS HOLDER (IN)-052</c:v>
                </c:pt>
                <c:pt idx="17">
                  <c:v>6ATSS HOLDER (IN)-022</c:v>
                </c:pt>
                <c:pt idx="18">
                  <c:v>6ATSS HOLDER (OUT)-026</c:v>
                </c:pt>
                <c:pt idx="19">
                  <c:v>CMP Gamma-CUP</c:v>
                </c:pt>
                <c:pt idx="20">
                  <c:v>ETC Shaft_Kappa</c:v>
                </c:pt>
              </c:strCache>
            </c:strRef>
          </c:cat>
          <c:val>
            <c:numRef>
              <c:f>'03.7'!$AA$8:$AA$28</c:f>
              <c:numCache>
                <c:formatCode>0.00</c:formatCode>
                <c:ptCount val="21"/>
                <c:pt idx="0">
                  <c:v>4.860608</c:v>
                </c:pt>
                <c:pt idx="1">
                  <c:v>1.4496</c:v>
                </c:pt>
                <c:pt idx="3">
                  <c:v>3.8115625</c:v>
                </c:pt>
                <c:pt idx="4">
                  <c:v>10.851111111111111</c:v>
                </c:pt>
                <c:pt idx="5">
                  <c:v>13.263157894736842</c:v>
                </c:pt>
                <c:pt idx="6">
                  <c:v>17.55</c:v>
                </c:pt>
                <c:pt idx="7">
                  <c:v>10.065671641791043</c:v>
                </c:pt>
                <c:pt idx="8">
                  <c:v>1.6714285714285713</c:v>
                </c:pt>
                <c:pt idx="9">
                  <c:v>6.1463414634146343</c:v>
                </c:pt>
                <c:pt idx="10">
                  <c:v>17.437374045801526</c:v>
                </c:pt>
                <c:pt idx="11">
                  <c:v>15.324222222222222</c:v>
                </c:pt>
                <c:pt idx="12">
                  <c:v>19.877647058823531</c:v>
                </c:pt>
                <c:pt idx="13">
                  <c:v>13.356</c:v>
                </c:pt>
                <c:pt idx="14">
                  <c:v>7.7573964497041414</c:v>
                </c:pt>
                <c:pt idx="15">
                  <c:v>5.4439024390243906</c:v>
                </c:pt>
                <c:pt idx="16">
                  <c:v>6.0590163934426231</c:v>
                </c:pt>
                <c:pt idx="17">
                  <c:v>11.774117647058825</c:v>
                </c:pt>
                <c:pt idx="18">
                  <c:v>11.19</c:v>
                </c:pt>
                <c:pt idx="19">
                  <c:v>33.15</c:v>
                </c:pt>
                <c:pt idx="20">
                  <c:v>64.743529411764712</c:v>
                </c:pt>
              </c:numCache>
            </c:numRef>
          </c:val>
        </c:ser>
        <c:axId val="108650880"/>
        <c:axId val="108652416"/>
      </c:barChart>
      <c:lineChart>
        <c:grouping val="standard"/>
        <c:ser>
          <c:idx val="1"/>
          <c:order val="1"/>
          <c:spPr>
            <a:ln w="50800">
              <a:solidFill>
                <a:srgbClr val="7030A0"/>
              </a:solidFill>
            </a:ln>
          </c:spPr>
          <c:cat>
            <c:strRef>
              <c:f>'03.7'!$B$8:$B$28</c:f>
              <c:strCache>
                <c:ptCount val="21"/>
                <c:pt idx="0">
                  <c:v>CMP HOLDER</c:v>
                </c:pt>
                <c:pt idx="1">
                  <c:v>CKP BOBBIN </c:v>
                </c:pt>
                <c:pt idx="2">
                  <c:v>ETC Shaft_Kappa</c:v>
                </c:pt>
                <c:pt idx="3">
                  <c:v>ETC Shaft - Gamma</c:v>
                </c:pt>
                <c:pt idx="4">
                  <c:v> Map Housing</c:v>
                </c:pt>
                <c:pt idx="5">
                  <c:v>6ATSS HOLDER (OUT)-068</c:v>
                </c:pt>
                <c:pt idx="6">
                  <c:v>6ATSS  CUP (OUT)-043</c:v>
                </c:pt>
                <c:pt idx="7">
                  <c:v> Map Cover</c:v>
                </c:pt>
                <c:pt idx="8">
                  <c:v>6ATSS  CUP (IN)-054</c:v>
                </c:pt>
                <c:pt idx="9">
                  <c:v>6ATSS  CUP (OUT)-060</c:v>
                </c:pt>
                <c:pt idx="10">
                  <c:v> PRO.CAP (RED)</c:v>
                </c:pt>
                <c:pt idx="11">
                  <c:v> PRO.CAP (GRAY)</c:v>
                </c:pt>
                <c:pt idx="12">
                  <c:v>6ATSS  CUP(IN)-042</c:v>
                </c:pt>
                <c:pt idx="13">
                  <c:v>6ATSS  CUP(OUT)-046</c:v>
                </c:pt>
                <c:pt idx="14">
                  <c:v>CMP TAU- CUP</c:v>
                </c:pt>
                <c:pt idx="15">
                  <c:v>6ATSS HOLDER (OUT)-058</c:v>
                </c:pt>
                <c:pt idx="16">
                  <c:v>6ATSS HOLDER (IN)-052</c:v>
                </c:pt>
                <c:pt idx="17">
                  <c:v>6ATSS HOLDER (IN)-022</c:v>
                </c:pt>
                <c:pt idx="18">
                  <c:v>6ATSS HOLDER (OUT)-026</c:v>
                </c:pt>
                <c:pt idx="19">
                  <c:v>CMP Gamma-CUP</c:v>
                </c:pt>
                <c:pt idx="20">
                  <c:v>ETC Shaft_Kappa</c:v>
                </c:pt>
              </c:strCache>
            </c:strRef>
          </c:cat>
          <c:val>
            <c:numRef>
              <c:f>'03.7'!$AD$8:$AD$28</c:f>
              <c:numCache>
                <c:formatCode>General</c:formatCode>
                <c:ptCount val="2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</c:numCache>
            </c:numRef>
          </c:val>
        </c:ser>
        <c:marker val="1"/>
        <c:axId val="108650880"/>
        <c:axId val="108652416"/>
      </c:lineChart>
      <c:catAx>
        <c:axId val="108650880"/>
        <c:scaling>
          <c:orientation val="minMax"/>
        </c:scaling>
        <c:axPos val="b"/>
        <c:numFmt formatCode="_(* #,##0_);_(* \(#,##0\);_(* &quot;-&quot;??_);_(@_)" sourceLinked="1"/>
        <c:tickLblPos val="nextTo"/>
        <c:crossAx val="108652416"/>
        <c:crosses val="autoZero"/>
        <c:auto val="1"/>
        <c:lblAlgn val="ctr"/>
        <c:lblOffset val="100"/>
      </c:catAx>
      <c:valAx>
        <c:axId val="108652416"/>
        <c:scaling>
          <c:orientation val="minMax"/>
          <c:max val="14"/>
          <c:min val="1"/>
        </c:scaling>
        <c:axPos val="l"/>
        <c:majorGridlines/>
        <c:numFmt formatCode="0.00" sourceLinked="1"/>
        <c:tickLblPos val="nextTo"/>
        <c:crossAx val="108650880"/>
        <c:crosses val="autoZero"/>
        <c:crossBetween val="between"/>
        <c:majorUnit val="1"/>
      </c:val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6.5087128340606412E-2"/>
          <c:y val="6.8603210825307903E-2"/>
          <c:w val="0.93476837321724759"/>
          <c:h val="0.51155177055698531"/>
        </c:manualLayout>
      </c:layout>
      <c:barChart>
        <c:barDir val="col"/>
        <c:grouping val="stacked"/>
        <c:ser>
          <c:idx val="0"/>
          <c:order val="0"/>
          <c:spPr>
            <a:solidFill>
              <a:srgbClr val="00B050"/>
            </a:solidFill>
          </c:spPr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dPt>
            <c:idx val="4"/>
            <c:spPr>
              <a:solidFill>
                <a:srgbClr val="FF0000"/>
              </a:solidFill>
            </c:spPr>
          </c:dPt>
          <c:dPt>
            <c:idx val="6"/>
            <c:spPr>
              <a:solidFill>
                <a:srgbClr val="FF0000"/>
              </a:solidFill>
            </c:spPr>
          </c:dPt>
          <c:dPt>
            <c:idx val="14"/>
            <c:spPr>
              <a:solidFill>
                <a:srgbClr val="FF0000"/>
              </a:solidFill>
            </c:spPr>
          </c:dPt>
          <c:cat>
            <c:strRef>
              <c:f>'03.7'!$B$8:$B$28</c:f>
              <c:strCache>
                <c:ptCount val="21"/>
                <c:pt idx="0">
                  <c:v>CMP HOLDER</c:v>
                </c:pt>
                <c:pt idx="1">
                  <c:v>CKP BOBBIN </c:v>
                </c:pt>
                <c:pt idx="2">
                  <c:v>ETC Shaft_Kappa</c:v>
                </c:pt>
                <c:pt idx="3">
                  <c:v>ETC Shaft - Gamma</c:v>
                </c:pt>
                <c:pt idx="4">
                  <c:v> Map Housing</c:v>
                </c:pt>
                <c:pt idx="5">
                  <c:v>6ATSS HOLDER (OUT)-068</c:v>
                </c:pt>
                <c:pt idx="6">
                  <c:v>6ATSS  CUP (OUT)-043</c:v>
                </c:pt>
                <c:pt idx="7">
                  <c:v> Map Cover</c:v>
                </c:pt>
                <c:pt idx="8">
                  <c:v>6ATSS  CUP (IN)-054</c:v>
                </c:pt>
                <c:pt idx="9">
                  <c:v>6ATSS  CUP (OUT)-060</c:v>
                </c:pt>
                <c:pt idx="10">
                  <c:v> PRO.CAP (RED)</c:v>
                </c:pt>
                <c:pt idx="11">
                  <c:v> PRO.CAP (GRAY)</c:v>
                </c:pt>
                <c:pt idx="12">
                  <c:v>6ATSS  CUP(IN)-042</c:v>
                </c:pt>
                <c:pt idx="13">
                  <c:v>6ATSS  CUP(OUT)-046</c:v>
                </c:pt>
                <c:pt idx="14">
                  <c:v>CMP TAU- CUP</c:v>
                </c:pt>
                <c:pt idx="15">
                  <c:v>6ATSS HOLDER (OUT)-058</c:v>
                </c:pt>
                <c:pt idx="16">
                  <c:v>6ATSS HOLDER (IN)-052</c:v>
                </c:pt>
                <c:pt idx="17">
                  <c:v>6ATSS HOLDER (IN)-022</c:v>
                </c:pt>
                <c:pt idx="18">
                  <c:v>6ATSS HOLDER (OUT)-026</c:v>
                </c:pt>
                <c:pt idx="19">
                  <c:v>CMP Gamma-CUP</c:v>
                </c:pt>
                <c:pt idx="20">
                  <c:v>ETC Shaft_Kappa</c:v>
                </c:pt>
              </c:strCache>
            </c:strRef>
          </c:cat>
          <c:val>
            <c:numRef>
              <c:f>'03.7'!$E$8:$E$28</c:f>
              <c:numCache>
                <c:formatCode>_(* #,##0.00_);_(* \(#,##0.00\);_(* "-"??_);_(@_)</c:formatCode>
                <c:ptCount val="21"/>
                <c:pt idx="0">
                  <c:v>1.7958400000000001</c:v>
                </c:pt>
                <c:pt idx="1">
                  <c:v>1.5648000000000002</c:v>
                </c:pt>
                <c:pt idx="3">
                  <c:v>2.9718749999999998</c:v>
                </c:pt>
                <c:pt idx="4">
                  <c:v>2.3733333333333335</c:v>
                </c:pt>
                <c:pt idx="5">
                  <c:v>4.0421052631578949</c:v>
                </c:pt>
                <c:pt idx="6">
                  <c:v>2.37</c:v>
                </c:pt>
                <c:pt idx="7">
                  <c:v>4.0835820895522383</c:v>
                </c:pt>
                <c:pt idx="8">
                  <c:v>6.2785714285714285</c:v>
                </c:pt>
                <c:pt idx="9">
                  <c:v>6.9073170731707316</c:v>
                </c:pt>
                <c:pt idx="10">
                  <c:v>3.8603358778625956</c:v>
                </c:pt>
                <c:pt idx="11">
                  <c:v>5.5091111111111113</c:v>
                </c:pt>
                <c:pt idx="12">
                  <c:v>6.4376470588235293</c:v>
                </c:pt>
                <c:pt idx="13">
                  <c:v>4.7249999999999996</c:v>
                </c:pt>
                <c:pt idx="14">
                  <c:v>1.5798816568047336</c:v>
                </c:pt>
                <c:pt idx="15">
                  <c:v>6.6439024390243908</c:v>
                </c:pt>
                <c:pt idx="16">
                  <c:v>5.1934426229508199</c:v>
                </c:pt>
                <c:pt idx="17">
                  <c:v>4.5458823529411765</c:v>
                </c:pt>
                <c:pt idx="18">
                  <c:v>4.5</c:v>
                </c:pt>
                <c:pt idx="19">
                  <c:v>2.6999999999999997</c:v>
                </c:pt>
                <c:pt idx="20">
                  <c:v>0</c:v>
                </c:pt>
              </c:numCache>
            </c:numRef>
          </c:val>
        </c:ser>
        <c:overlap val="100"/>
        <c:axId val="132255744"/>
        <c:axId val="132681728"/>
      </c:barChart>
      <c:lineChart>
        <c:grouping val="stacked"/>
        <c:ser>
          <c:idx val="1"/>
          <c:order val="1"/>
          <c:spPr>
            <a:ln>
              <a:solidFill>
                <a:srgbClr val="7030A0"/>
              </a:solidFill>
            </a:ln>
          </c:spPr>
          <c:cat>
            <c:strRef>
              <c:f>'03.7'!$B$8:$B$28</c:f>
              <c:strCache>
                <c:ptCount val="21"/>
                <c:pt idx="0">
                  <c:v>CMP HOLDER</c:v>
                </c:pt>
                <c:pt idx="1">
                  <c:v>CKP BOBBIN </c:v>
                </c:pt>
                <c:pt idx="2">
                  <c:v>ETC Shaft_Kappa</c:v>
                </c:pt>
                <c:pt idx="3">
                  <c:v>ETC Shaft - Gamma</c:v>
                </c:pt>
                <c:pt idx="4">
                  <c:v> Map Housing</c:v>
                </c:pt>
                <c:pt idx="5">
                  <c:v>6ATSS HOLDER (OUT)-068</c:v>
                </c:pt>
                <c:pt idx="6">
                  <c:v>6ATSS  CUP (OUT)-043</c:v>
                </c:pt>
                <c:pt idx="7">
                  <c:v> Map Cover</c:v>
                </c:pt>
                <c:pt idx="8">
                  <c:v>6ATSS  CUP (IN)-054</c:v>
                </c:pt>
                <c:pt idx="9">
                  <c:v>6ATSS  CUP (OUT)-060</c:v>
                </c:pt>
                <c:pt idx="10">
                  <c:v> PRO.CAP (RED)</c:v>
                </c:pt>
                <c:pt idx="11">
                  <c:v> PRO.CAP (GRAY)</c:v>
                </c:pt>
                <c:pt idx="12">
                  <c:v>6ATSS  CUP(IN)-042</c:v>
                </c:pt>
                <c:pt idx="13">
                  <c:v>6ATSS  CUP(OUT)-046</c:v>
                </c:pt>
                <c:pt idx="14">
                  <c:v>CMP TAU- CUP</c:v>
                </c:pt>
                <c:pt idx="15">
                  <c:v>6ATSS HOLDER (OUT)-058</c:v>
                </c:pt>
                <c:pt idx="16">
                  <c:v>6ATSS HOLDER (IN)-052</c:v>
                </c:pt>
                <c:pt idx="17">
                  <c:v>6ATSS HOLDER (IN)-022</c:v>
                </c:pt>
                <c:pt idx="18">
                  <c:v>6ATSS HOLDER (OUT)-026</c:v>
                </c:pt>
                <c:pt idx="19">
                  <c:v>CMP Gamma-CUP</c:v>
                </c:pt>
                <c:pt idx="20">
                  <c:v>ETC Shaft_Kappa</c:v>
                </c:pt>
              </c:strCache>
            </c:strRef>
          </c:cat>
          <c:val>
            <c:numRef>
              <c:f>'03.7'!$AE$8:$AE$28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</c:ser>
        <c:marker val="1"/>
        <c:axId val="132255744"/>
        <c:axId val="132681728"/>
      </c:lineChart>
      <c:catAx>
        <c:axId val="132255744"/>
        <c:scaling>
          <c:orientation val="minMax"/>
        </c:scaling>
        <c:axPos val="b"/>
        <c:tickLblPos val="nextTo"/>
        <c:crossAx val="132681728"/>
        <c:crosses val="autoZero"/>
        <c:auto val="1"/>
        <c:lblAlgn val="ctr"/>
        <c:lblOffset val="100"/>
      </c:catAx>
      <c:valAx>
        <c:axId val="132681728"/>
        <c:scaling>
          <c:orientation val="minMax"/>
          <c:max val="7"/>
          <c:min val="1"/>
        </c:scaling>
        <c:axPos val="l"/>
        <c:majorGridlines/>
        <c:numFmt formatCode="_(* #,##0.00_);_(* \(#,##0.00\);_(* &quot;-&quot;??_);_(@_)" sourceLinked="1"/>
        <c:tickLblPos val="nextTo"/>
        <c:crossAx val="132255744"/>
        <c:crosses val="autoZero"/>
        <c:crossBetween val="between"/>
        <c:majorUnit val="1"/>
      </c:valAx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>
        <c:manualLayout>
          <c:layoutTarget val="inner"/>
          <c:xMode val="edge"/>
          <c:yMode val="edge"/>
          <c:x val="6.0422292932935093E-2"/>
          <c:y val="0.10216272619310619"/>
          <c:w val="0.91506312668998502"/>
          <c:h val="0.47123541043318745"/>
        </c:manualLayout>
      </c:layout>
      <c:barChart>
        <c:barDir val="col"/>
        <c:grouping val="clustered"/>
        <c:axId val="59012224"/>
        <c:axId val="59013760"/>
      </c:barChart>
      <c:catAx>
        <c:axId val="59012224"/>
        <c:scaling>
          <c:orientation val="minMax"/>
        </c:scaling>
        <c:axPos val="b"/>
        <c:tickLblPos val="nextTo"/>
        <c:crossAx val="59013760"/>
        <c:crosses val="autoZero"/>
        <c:auto val="1"/>
        <c:lblAlgn val="ctr"/>
        <c:lblOffset val="100"/>
      </c:catAx>
      <c:valAx>
        <c:axId val="59013760"/>
        <c:scaling>
          <c:orientation val="minMax"/>
          <c:max val="30"/>
          <c:min val="0"/>
        </c:scaling>
        <c:axPos val="l"/>
        <c:majorGridlines/>
        <c:numFmt formatCode="_(* #,##0_);_(* \(#,##0\);_(* &quot;-&quot;??_);_(@_)" sourceLinked="1"/>
        <c:tickLblPos val="nextTo"/>
        <c:crossAx val="59012224"/>
        <c:crosses val="autoZero"/>
        <c:crossBetween val="between"/>
      </c:valAx>
      <c:spPr>
        <a:noFill/>
        <a:ln w="25400">
          <a:noFill/>
        </a:ln>
      </c:spPr>
    </c:plotArea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400050</xdr:colOff>
      <xdr:row>31</xdr:row>
      <xdr:rowOff>0</xdr:rowOff>
    </xdr:from>
    <xdr:to>
      <xdr:col>27</xdr:col>
      <xdr:colOff>1409700</xdr:colOff>
      <xdr:row>50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127958</xdr:colOff>
      <xdr:row>32</xdr:row>
      <xdr:rowOff>0</xdr:rowOff>
    </xdr:from>
    <xdr:to>
      <xdr:col>13</xdr:col>
      <xdr:colOff>96327</xdr:colOff>
      <xdr:row>50</xdr:row>
      <xdr:rowOff>1079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17318</xdr:colOff>
      <xdr:row>32</xdr:row>
      <xdr:rowOff>73268</xdr:rowOff>
    </xdr:from>
    <xdr:to>
      <xdr:col>19</xdr:col>
      <xdr:colOff>502227</xdr:colOff>
      <xdr:row>49</xdr:row>
      <xdr:rowOff>109903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127959</xdr:colOff>
      <xdr:row>32</xdr:row>
      <xdr:rowOff>54952</xdr:rowOff>
    </xdr:from>
    <xdr:to>
      <xdr:col>8</xdr:col>
      <xdr:colOff>727364</xdr:colOff>
      <xdr:row>50</xdr:row>
      <xdr:rowOff>1078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293077</xdr:colOff>
      <xdr:row>32</xdr:row>
      <xdr:rowOff>54949</xdr:rowOff>
    </xdr:from>
    <xdr:to>
      <xdr:col>28</xdr:col>
      <xdr:colOff>989135</xdr:colOff>
      <xdr:row>49</xdr:row>
      <xdr:rowOff>146539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692727</xdr:colOff>
      <xdr:row>32</xdr:row>
      <xdr:rowOff>121228</xdr:rowOff>
    </xdr:from>
    <xdr:to>
      <xdr:col>28</xdr:col>
      <xdr:colOff>1264227</xdr:colOff>
      <xdr:row>49</xdr:row>
      <xdr:rowOff>173182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17318</xdr:colOff>
      <xdr:row>32</xdr:row>
      <xdr:rowOff>57150</xdr:rowOff>
    </xdr:from>
    <xdr:to>
      <xdr:col>19</xdr:col>
      <xdr:colOff>502227</xdr:colOff>
      <xdr:row>49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127959</xdr:colOff>
      <xdr:row>32</xdr:row>
      <xdr:rowOff>54952</xdr:rowOff>
    </xdr:from>
    <xdr:to>
      <xdr:col>8</xdr:col>
      <xdr:colOff>727364</xdr:colOff>
      <xdr:row>50</xdr:row>
      <xdr:rowOff>1078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293077</xdr:colOff>
      <xdr:row>32</xdr:row>
      <xdr:rowOff>190499</xdr:rowOff>
    </xdr:from>
    <xdr:to>
      <xdr:col>28</xdr:col>
      <xdr:colOff>989135</xdr:colOff>
      <xdr:row>49</xdr:row>
      <xdr:rowOff>146538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647700</xdr:colOff>
      <xdr:row>32</xdr:row>
      <xdr:rowOff>76200</xdr:rowOff>
    </xdr:from>
    <xdr:to>
      <xdr:col>28</xdr:col>
      <xdr:colOff>1257301</xdr:colOff>
      <xdr:row>49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245919</xdr:colOff>
      <xdr:row>33</xdr:row>
      <xdr:rowOff>57150</xdr:rowOff>
    </xdr:from>
    <xdr:to>
      <xdr:col>9</xdr:col>
      <xdr:colOff>400051</xdr:colOff>
      <xdr:row>52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33</xdr:row>
      <xdr:rowOff>38100</xdr:rowOff>
    </xdr:from>
    <xdr:to>
      <xdr:col>19</xdr:col>
      <xdr:colOff>476250</xdr:colOff>
      <xdr:row>52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293077</xdr:colOff>
      <xdr:row>32</xdr:row>
      <xdr:rowOff>190499</xdr:rowOff>
    </xdr:from>
    <xdr:to>
      <xdr:col>30</xdr:col>
      <xdr:colOff>989135</xdr:colOff>
      <xdr:row>49</xdr:row>
      <xdr:rowOff>146538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647700</xdr:colOff>
      <xdr:row>33</xdr:row>
      <xdr:rowOff>57150</xdr:rowOff>
    </xdr:from>
    <xdr:to>
      <xdr:col>30</xdr:col>
      <xdr:colOff>1257301</xdr:colOff>
      <xdr:row>52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245919</xdr:colOff>
      <xdr:row>33</xdr:row>
      <xdr:rowOff>57150</xdr:rowOff>
    </xdr:from>
    <xdr:to>
      <xdr:col>9</xdr:col>
      <xdr:colOff>342900</xdr:colOff>
      <xdr:row>52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33</xdr:row>
      <xdr:rowOff>0</xdr:rowOff>
    </xdr:from>
    <xdr:to>
      <xdr:col>19</xdr:col>
      <xdr:colOff>400050</xdr:colOff>
      <xdr:row>52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533400</xdr:colOff>
      <xdr:row>33</xdr:row>
      <xdr:rowOff>38100</xdr:rowOff>
    </xdr:from>
    <xdr:to>
      <xdr:col>30</xdr:col>
      <xdr:colOff>1219201</xdr:colOff>
      <xdr:row>51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245919</xdr:colOff>
      <xdr:row>33</xdr:row>
      <xdr:rowOff>57150</xdr:rowOff>
    </xdr:from>
    <xdr:to>
      <xdr:col>9</xdr:col>
      <xdr:colOff>342900</xdr:colOff>
      <xdr:row>52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33</xdr:row>
      <xdr:rowOff>0</xdr:rowOff>
    </xdr:from>
    <xdr:to>
      <xdr:col>19</xdr:col>
      <xdr:colOff>400050</xdr:colOff>
      <xdr:row>52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533400</xdr:colOff>
      <xdr:row>33</xdr:row>
      <xdr:rowOff>38100</xdr:rowOff>
    </xdr:from>
    <xdr:to>
      <xdr:col>30</xdr:col>
      <xdr:colOff>1219201</xdr:colOff>
      <xdr:row>51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245919</xdr:colOff>
      <xdr:row>33</xdr:row>
      <xdr:rowOff>57150</xdr:rowOff>
    </xdr:from>
    <xdr:to>
      <xdr:col>9</xdr:col>
      <xdr:colOff>342900</xdr:colOff>
      <xdr:row>52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33</xdr:row>
      <xdr:rowOff>0</xdr:rowOff>
    </xdr:from>
    <xdr:to>
      <xdr:col>19</xdr:col>
      <xdr:colOff>400050</xdr:colOff>
      <xdr:row>52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533400</xdr:colOff>
      <xdr:row>33</xdr:row>
      <xdr:rowOff>38100</xdr:rowOff>
    </xdr:from>
    <xdr:to>
      <xdr:col>30</xdr:col>
      <xdr:colOff>1219201</xdr:colOff>
      <xdr:row>51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245919</xdr:colOff>
      <xdr:row>33</xdr:row>
      <xdr:rowOff>57150</xdr:rowOff>
    </xdr:from>
    <xdr:to>
      <xdr:col>9</xdr:col>
      <xdr:colOff>342900</xdr:colOff>
      <xdr:row>52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33</xdr:row>
      <xdr:rowOff>0</xdr:rowOff>
    </xdr:from>
    <xdr:to>
      <xdr:col>20</xdr:col>
      <xdr:colOff>400050</xdr:colOff>
      <xdr:row>52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533400</xdr:colOff>
      <xdr:row>33</xdr:row>
      <xdr:rowOff>38100</xdr:rowOff>
    </xdr:from>
    <xdr:to>
      <xdr:col>31</xdr:col>
      <xdr:colOff>1219201</xdr:colOff>
      <xdr:row>51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Tam/Documents%20and%20Settings/Nguyen%20Tien%20Tuan/Local%20Settings/Temporary%20Internet%20Files/Content.IE5/SO9B68T6/khsx-MAR-2005-5TH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ssy_share\LUU%20(D)\Documents%20and%20Settings\NGUYEN%20VAN%20KHUE\Local%20Settings\Temporary%20Internet%20Files\Content.IE5\6P4DIXM7\SUMMARY2004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Administrator\My%20Documents\HVN\Market\2002\So%20ghi%20Maket%20claim%200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ssy_share\LUU%20(D)\A%20HAI_Pc\AN90-2002\AN90-12-200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ssy-share\Assy-Share\Truong\2004\Bien%20dong%20nhan%20su\general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Tam/MONTHY%20PLAN-2005/MONTHY%20PLAN-2005-01/3.MAR-PLAN/Documents%20and%20Settings/a-shimada/My%20Documents/MAP/03year/Budget/NGHIA/Tong%20ket%20chat%20luong%2000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ssy-share\E\Documents%20and%20Settings\a-shimada\My%20Documents\MAP\03year\Budget\NGHIA\Tong%20ket%20chat%20luong%200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ssy-share\E\Documents%20and%20Settings\a-shimada\My%20Documents\MAP\03year\Budget\QC2\Thi%20truong\2001\So%20ghi%20Maket%20claim%2001-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dmin\My%20Documents\Downloads\Stock%20KVP%2010.6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Goods%20stock%20list%201st,%20July,%202013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&#236;nh%20tr&#7841;ng%20h&#224;ng%20h&#243;a%20xu&#7845;t%20&#273;i\FEB%202013\Delivery%20%20schedule%20to%20KVP%2018%20Feb%2020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QC2\Thi%20truong\2001\So%20ghi%20Maket%20claim%2001-1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dmin\My%20Documents\Downloads\Kho%20KVP\th&#225;ng%207\Stock%20KVP%2002.07.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dmin\My%20Documents\Downloads\Kho%20KVP\th&#225;ng%207\Stock%20KVP%2003.07.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dmin\My%20Documents\Downloads\Kho%20KVP\th&#225;ng%207\Stock%20KVP%2004.07.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dmin\My%20Documents\Downloads\Kho%20KVP\th&#225;ng%207\Stock%20KVP%2005.07.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dmin\My%20Documents\Downloads\Kho%20KVP\th&#225;ng%207\Stock%20KVP%2006.07.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dmin\My%20Documents\Downloads\Kho%20KVP\th&#225;ng%207\Stock%20KVP%2008.07.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Tam/MONTHY%20PLAN-2005/MONTHY%20PLAN-2005-01/3.MAR-PLAN/Documents%20and%20Settings/a-shimada/My%20Documents/MAP/03year/Budget/QC2/Thi%20truong/2001/So%20ghi%20Maket%20claim%2001-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ssy2\assy%20(d)\Assy\Huong-LC-2004\Luu-File-03\QL-SM\NGHIA\Bao%20cao%202000\So%20ghi%20Maket%20claim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ssy_share\LUU%20(D)\A%20HAI_Pc\S%20X\KKE1-2002\PC%20K.ke-21.Sep.200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ssy2\Assy%20(D)\QC2\Chat%20luong%20%20hang%20giao%20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o1-share\22974\Truong\2003\Bien%20dong%20nhan%20su\general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ssy-share\E\Documents%20and%20Settings\a-shimada\My%20Documents\MAP\03year\Budget\Working\T.Minh\7%20Fixed%20Asset\2001\FA%20registation-%20New%20200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NGHIA\Tong%20ket%20chat%20luong%200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hongbao"/>
      <sheetName val="Pro.Capacity DEC-04"/>
      <sheetName val="CL"/>
      <sheetName val="CL."/>
      <sheetName val="SM "/>
      <sheetName val="FU"/>
      <sheetName val="BM"/>
      <sheetName val="OP "/>
      <sheetName val="BR"/>
      <sheetName val="LR"/>
      <sheetName val="SW"/>
      <sheetName val="ST "/>
      <sheetName val="SR"/>
      <sheetName val="LV"/>
      <sheetName val="OC"/>
      <sheetName val="PD"/>
      <sheetName val="FF"/>
      <sheetName val="RC "/>
      <sheetName val="OTHER"/>
      <sheetName val="RC-cast"/>
      <sheetName val="RC-pro1-process"/>
      <sheetName val="RC-pro2-process "/>
      <sheetName val="RC-pro2-plating"/>
      <sheetName val="RC-pro2-welding"/>
      <sheetName val="RC-pro1-paint"/>
      <sheetName val="FF-CAST"/>
      <sheetName val="FF-PRO2-PROCESS"/>
      <sheetName val="FF-PRO2-plating"/>
      <sheetName val="FF-PRO1-PROCESS"/>
      <sheetName val="FF-PRO1-PAINTING"/>
      <sheetName val="FF-OK"/>
      <sheetName val="KHLR(RC-ASSY)"/>
      <sheetName val="QUY HOACH KE HOACH LAP RAP"/>
      <sheetName val="Inpu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DETAIL-2004"/>
      <sheetName val="SUMMARY-2004"/>
      <sheetName val="Assy-2004"/>
      <sheetName val="Parts-2004"/>
      <sheetName val="Assy-Total"/>
      <sheetName val="Parts-Total"/>
      <sheetName val="OIL $7$8"/>
    </sheetNames>
    <sheetDataSet>
      <sheetData sheetId="0"/>
      <sheetData sheetId="1"/>
      <sheetData sheetId="2"/>
      <sheetData sheetId="3"/>
      <sheetData sheetId="4">
        <row r="6">
          <cell r="B6" t="str">
            <v>CUSTOMERS</v>
          </cell>
          <cell r="D6" t="str">
            <v>model</v>
          </cell>
          <cell r="E6" t="str">
            <v>UNIT</v>
          </cell>
          <cell r="F6">
            <v>2002</v>
          </cell>
          <cell r="H6">
            <v>2003</v>
          </cell>
          <cell r="J6" t="str">
            <v>2004 - (Jan ~ Jun)</v>
          </cell>
          <cell r="L6" t="str">
            <v>2004 - (Jul~Dec)</v>
          </cell>
          <cell r="N6">
            <v>2005</v>
          </cell>
        </row>
        <row r="7">
          <cell r="F7" t="str">
            <v>CUSTOMERS'</v>
          </cell>
          <cell r="G7" t="str">
            <v>MAP</v>
          </cell>
          <cell r="H7" t="str">
            <v>CUSTOMERS'</v>
          </cell>
          <cell r="I7" t="str">
            <v>MAP</v>
          </cell>
          <cell r="J7" t="str">
            <v>CUSTOMERS'</v>
          </cell>
          <cell r="K7" t="str">
            <v>MAP</v>
          </cell>
          <cell r="L7" t="str">
            <v>CUSTOMERS'</v>
          </cell>
          <cell r="M7" t="str">
            <v>MAP</v>
          </cell>
          <cell r="N7" t="str">
            <v>CUSTOMERS'</v>
          </cell>
          <cell r="O7" t="str">
            <v>MAP</v>
          </cell>
        </row>
        <row r="8">
          <cell r="F8" t="str">
            <v>ORDER</v>
          </cell>
          <cell r="G8" t="str">
            <v>DELIVERY</v>
          </cell>
          <cell r="H8" t="str">
            <v>ORDER</v>
          </cell>
          <cell r="I8" t="str">
            <v>DELIVERY</v>
          </cell>
          <cell r="J8" t="str">
            <v>ORDER</v>
          </cell>
          <cell r="K8" t="str">
            <v>DELIVERY</v>
          </cell>
          <cell r="L8" t="str">
            <v>ORDER</v>
          </cell>
          <cell r="M8" t="str">
            <v>DELIVERY</v>
          </cell>
          <cell r="N8" t="str">
            <v>ORDER</v>
          </cell>
          <cell r="O8" t="str">
            <v>DELIVERY</v>
          </cell>
        </row>
        <row r="17">
          <cell r="B17" t="str">
            <v>GMN</v>
          </cell>
          <cell r="C17" t="str">
            <v>ASSY</v>
          </cell>
          <cell r="D17" t="str">
            <v>KRSA</v>
          </cell>
          <cell r="E17" t="str">
            <v>SET</v>
          </cell>
          <cell r="F17">
            <v>22951</v>
          </cell>
          <cell r="G17">
            <v>22951</v>
          </cell>
          <cell r="H17">
            <v>1500</v>
          </cell>
          <cell r="I17">
            <v>4500</v>
          </cell>
          <cell r="J17">
            <v>16000</v>
          </cell>
          <cell r="K17">
            <v>4500</v>
          </cell>
          <cell r="L17">
            <v>8400</v>
          </cell>
          <cell r="M17">
            <v>7400</v>
          </cell>
          <cell r="N17">
            <v>17000</v>
          </cell>
        </row>
        <row r="18">
          <cell r="B18" t="str">
            <v>YAMAHA</v>
          </cell>
          <cell r="C18" t="str">
            <v>ASSY</v>
          </cell>
          <cell r="D18" t="str">
            <v>5VD</v>
          </cell>
          <cell r="E18" t="str">
            <v>SET</v>
          </cell>
          <cell r="F18">
            <v>9800</v>
          </cell>
          <cell r="G18">
            <v>9800</v>
          </cell>
          <cell r="H18">
            <v>3500</v>
          </cell>
          <cell r="I18">
            <v>7400</v>
          </cell>
          <cell r="J18">
            <v>24200</v>
          </cell>
          <cell r="K18">
            <v>7400</v>
          </cell>
          <cell r="L18">
            <v>8444</v>
          </cell>
          <cell r="M18">
            <v>8444</v>
          </cell>
          <cell r="N18">
            <v>23200</v>
          </cell>
        </row>
        <row r="19">
          <cell r="B19" t="str">
            <v>SUZUKI -VN</v>
          </cell>
          <cell r="C19" t="str">
            <v>ASSY</v>
          </cell>
          <cell r="D19" t="str">
            <v>XB511</v>
          </cell>
          <cell r="E19" t="str">
            <v>SET</v>
          </cell>
          <cell r="F19">
            <v>0</v>
          </cell>
          <cell r="G19">
            <v>0</v>
          </cell>
          <cell r="H19">
            <v>6440</v>
          </cell>
          <cell r="I19">
            <v>9480</v>
          </cell>
          <cell r="J19">
            <v>73610</v>
          </cell>
          <cell r="K19">
            <v>9480</v>
          </cell>
          <cell r="L19">
            <v>33472</v>
          </cell>
          <cell r="M19">
            <v>27007</v>
          </cell>
          <cell r="N19">
            <v>73610</v>
          </cell>
        </row>
        <row r="20">
          <cell r="B20" t="str">
            <v>THAILAND</v>
          </cell>
          <cell r="C20" t="str">
            <v>ASSY</v>
          </cell>
          <cell r="D20" t="str">
            <v>AN90</v>
          </cell>
          <cell r="E20" t="str">
            <v>SET</v>
          </cell>
          <cell r="F20">
            <v>600</v>
          </cell>
          <cell r="G20">
            <v>600</v>
          </cell>
          <cell r="H20">
            <v>0</v>
          </cell>
          <cell r="I20">
            <v>600</v>
          </cell>
          <cell r="J20">
            <v>0</v>
          </cell>
          <cell r="K20">
            <v>600</v>
          </cell>
          <cell r="L20">
            <v>0</v>
          </cell>
          <cell r="M20">
            <v>0</v>
          </cell>
          <cell r="N20">
            <v>0</v>
          </cell>
        </row>
        <row r="21">
          <cell r="B21" t="str">
            <v>MALAYSIA</v>
          </cell>
          <cell r="C21" t="str">
            <v>ASSY</v>
          </cell>
          <cell r="D21" t="str">
            <v>HICOM</v>
          </cell>
          <cell r="E21" t="str">
            <v>SET</v>
          </cell>
          <cell r="F21">
            <v>0</v>
          </cell>
          <cell r="G21">
            <v>0</v>
          </cell>
          <cell r="H21">
            <v>12000</v>
          </cell>
          <cell r="I21">
            <v>63889</v>
          </cell>
          <cell r="J21">
            <v>144000</v>
          </cell>
          <cell r="K21">
            <v>63889</v>
          </cell>
          <cell r="L21">
            <v>72000</v>
          </cell>
          <cell r="M21">
            <v>60000</v>
          </cell>
          <cell r="N21">
            <v>144000</v>
          </cell>
        </row>
      </sheetData>
      <sheetData sheetId="5"/>
      <sheetData sheetId="6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Tong ket 01"/>
      <sheetName val="Bong son 01"/>
      <sheetName val="maket"/>
      <sheetName val="Sheet2"/>
      <sheetName val="Hang thang"/>
      <sheetName val="Thang"/>
      <sheetName val="Tong"/>
      <sheetName val=" Inventory Code"/>
      <sheetName val="Sheet1"/>
      <sheetName val="Inpu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5">
          <cell r="A5" t="str">
            <v>Month</v>
          </cell>
          <cell r="B5" t="str">
            <v>Year</v>
          </cell>
          <cell r="C5" t="str">
            <v>Ngµy nhËn t¹i MAP</v>
          </cell>
          <cell r="D5" t="str">
            <v>Th¸ng ®ßI tiÒn cña HVN</v>
          </cell>
          <cell r="E5" t="str">
            <v>No W/C</v>
          </cell>
          <cell r="F5" t="str">
            <v>Total Price</v>
          </cell>
          <cell r="G5" t="str">
            <v>M· sè chi tiÕt</v>
          </cell>
          <cell r="H5" t="str">
            <v>Model</v>
          </cell>
          <cell r="I5" t="str">
            <v>Thµnh phÈm</v>
          </cell>
          <cell r="J5" t="str">
            <v>Map processing Date</v>
          </cell>
          <cell r="K5" t="str">
            <v>Dealer Code No</v>
          </cell>
          <cell r="L5" t="str">
            <v>Addres</v>
          </cell>
          <cell r="M5" t="str">
            <v>Fr No</v>
          </cell>
          <cell r="N5" t="str">
            <v>Qty</v>
          </cell>
          <cell r="O5" t="str">
            <v>Claim content</v>
          </cell>
          <cell r="P5" t="str">
            <v>Lo¹i lçi</v>
          </cell>
          <cell r="Q5" t="str">
            <v>Respon</v>
          </cell>
          <cell r="R5" t="str">
            <v>Parts name</v>
          </cell>
          <cell r="S5" t="str">
            <v>Parts number</v>
          </cell>
          <cell r="T5" t="str">
            <v>Painting Date</v>
          </cell>
        </row>
        <row r="6">
          <cell r="A6">
            <v>1</v>
          </cell>
          <cell r="B6">
            <v>2001</v>
          </cell>
          <cell r="C6">
            <v>36908</v>
          </cell>
          <cell r="D6">
            <v>36831</v>
          </cell>
          <cell r="E6" t="str">
            <v>33v-11-375</v>
          </cell>
          <cell r="F6">
            <v>543400</v>
          </cell>
          <cell r="G6" t="str">
            <v>530104</v>
          </cell>
          <cell r="H6" t="str">
            <v>KFLG</v>
          </cell>
          <cell r="I6" t="str">
            <v>FF</v>
          </cell>
          <cell r="J6">
            <v>36624</v>
          </cell>
          <cell r="K6">
            <v>45001</v>
          </cell>
          <cell r="L6" t="str">
            <v>My tho</v>
          </cell>
          <cell r="M6">
            <v>36910</v>
          </cell>
          <cell r="N6">
            <v>1</v>
          </cell>
          <cell r="O6" t="str">
            <v>The plating of the ringht FF was blistered partialy</v>
          </cell>
          <cell r="P6" t="str">
            <v>Bong s¬n</v>
          </cell>
          <cell r="Q6" t="str">
            <v>MAP</v>
          </cell>
          <cell r="R6" t="str">
            <v>FRONT FORK ASSY. RIGHT</v>
          </cell>
          <cell r="S6" t="str">
            <v>51400-KFLG-8910-M1</v>
          </cell>
          <cell r="T6">
            <v>4</v>
          </cell>
        </row>
        <row r="7">
          <cell r="A7">
            <v>1</v>
          </cell>
          <cell r="B7">
            <v>2001</v>
          </cell>
          <cell r="C7">
            <v>36908</v>
          </cell>
          <cell r="D7">
            <v>36831</v>
          </cell>
          <cell r="E7" t="str">
            <v>33v-11-376</v>
          </cell>
          <cell r="F7">
            <v>543400</v>
          </cell>
          <cell r="G7" t="str">
            <v>530104</v>
          </cell>
          <cell r="H7" t="str">
            <v>KFLG</v>
          </cell>
          <cell r="I7" t="str">
            <v>FF</v>
          </cell>
          <cell r="J7">
            <v>36649</v>
          </cell>
          <cell r="K7">
            <v>45001</v>
          </cell>
          <cell r="L7" t="str">
            <v>My tho</v>
          </cell>
          <cell r="M7">
            <v>40584</v>
          </cell>
          <cell r="N7">
            <v>1</v>
          </cell>
          <cell r="O7" t="str">
            <v>The plating of the ringht FF was blistered partialy</v>
          </cell>
          <cell r="P7" t="str">
            <v>Bong s¬n</v>
          </cell>
          <cell r="Q7" t="str">
            <v>MAP</v>
          </cell>
          <cell r="R7" t="str">
            <v>FRONT FORK ASSY. RIGHT</v>
          </cell>
          <cell r="S7" t="str">
            <v>51400-KFLG-8910-M1</v>
          </cell>
          <cell r="T7">
            <v>5</v>
          </cell>
        </row>
        <row r="8">
          <cell r="A8">
            <v>1</v>
          </cell>
          <cell r="B8">
            <v>2001</v>
          </cell>
          <cell r="C8">
            <v>36908</v>
          </cell>
          <cell r="D8">
            <v>36831</v>
          </cell>
          <cell r="E8" t="str">
            <v>33v-11-377</v>
          </cell>
          <cell r="F8">
            <v>543400</v>
          </cell>
          <cell r="G8" t="str">
            <v>530104</v>
          </cell>
          <cell r="H8" t="str">
            <v>KFLG</v>
          </cell>
          <cell r="I8" t="str">
            <v>FF</v>
          </cell>
          <cell r="J8">
            <v>36679</v>
          </cell>
          <cell r="K8">
            <v>45001</v>
          </cell>
          <cell r="L8" t="str">
            <v>My tho</v>
          </cell>
          <cell r="M8">
            <v>47301</v>
          </cell>
          <cell r="N8">
            <v>1</v>
          </cell>
          <cell r="O8" t="str">
            <v>The plating of the ringht FF was blistered partialy</v>
          </cell>
          <cell r="P8" t="str">
            <v>Bong s¬n</v>
          </cell>
          <cell r="Q8" t="str">
            <v>MAP</v>
          </cell>
          <cell r="R8" t="str">
            <v>FRONT FORK ASSY. RIGHT</v>
          </cell>
          <cell r="S8" t="str">
            <v>51400-KFLG-8910-M1</v>
          </cell>
          <cell r="T8">
            <v>6</v>
          </cell>
        </row>
        <row r="9">
          <cell r="A9">
            <v>1</v>
          </cell>
          <cell r="B9">
            <v>2001</v>
          </cell>
          <cell r="C9">
            <v>36908</v>
          </cell>
          <cell r="D9">
            <v>36831</v>
          </cell>
          <cell r="E9" t="str">
            <v>33v-11-378</v>
          </cell>
          <cell r="F9">
            <v>543400</v>
          </cell>
          <cell r="G9" t="str">
            <v>530104</v>
          </cell>
          <cell r="H9" t="str">
            <v>KFLG</v>
          </cell>
          <cell r="I9" t="str">
            <v>FF</v>
          </cell>
          <cell r="J9">
            <v>36574</v>
          </cell>
          <cell r="K9">
            <v>45001</v>
          </cell>
          <cell r="L9" t="str">
            <v>My tho</v>
          </cell>
          <cell r="M9">
            <v>26757</v>
          </cell>
          <cell r="N9">
            <v>1</v>
          </cell>
          <cell r="O9" t="str">
            <v>The plating of the ringht FF was blistered partialy</v>
          </cell>
          <cell r="P9" t="str">
            <v>Bong s¬n</v>
          </cell>
          <cell r="Q9" t="str">
            <v>MAP</v>
          </cell>
          <cell r="R9" t="str">
            <v>FRONT FORK ASSY. RIGHT</v>
          </cell>
          <cell r="S9" t="str">
            <v>51400-KFLG-8910-M1</v>
          </cell>
          <cell r="T9">
            <v>2</v>
          </cell>
        </row>
        <row r="10">
          <cell r="A10">
            <v>1</v>
          </cell>
          <cell r="B10">
            <v>2001</v>
          </cell>
          <cell r="C10">
            <v>36908</v>
          </cell>
          <cell r="D10">
            <v>36831</v>
          </cell>
          <cell r="E10" t="str">
            <v>33v-11-379</v>
          </cell>
          <cell r="F10">
            <v>543400</v>
          </cell>
          <cell r="G10" t="str">
            <v>530104</v>
          </cell>
          <cell r="H10" t="str">
            <v>KFLG</v>
          </cell>
          <cell r="I10" t="str">
            <v>FF</v>
          </cell>
          <cell r="J10">
            <v>36624</v>
          </cell>
          <cell r="K10">
            <v>42004</v>
          </cell>
          <cell r="L10" t="str">
            <v>hcm</v>
          </cell>
          <cell r="M10">
            <v>37263</v>
          </cell>
          <cell r="N10">
            <v>1</v>
          </cell>
          <cell r="O10" t="str">
            <v>The plating of the ringht FF was blistered partialy</v>
          </cell>
          <cell r="P10" t="str">
            <v>Bong s¬n</v>
          </cell>
          <cell r="Q10" t="str">
            <v>MAP</v>
          </cell>
          <cell r="R10" t="str">
            <v>FRONT FORK ASSY. RIGHT</v>
          </cell>
          <cell r="S10" t="str">
            <v>51400-KFLG-8910-M1</v>
          </cell>
          <cell r="T10">
            <v>4</v>
          </cell>
        </row>
        <row r="11">
          <cell r="A11">
            <v>1</v>
          </cell>
          <cell r="B11">
            <v>2001</v>
          </cell>
          <cell r="C11">
            <v>36908</v>
          </cell>
          <cell r="D11">
            <v>36831</v>
          </cell>
          <cell r="E11" t="str">
            <v>33v-11-380</v>
          </cell>
          <cell r="F11">
            <v>543400</v>
          </cell>
          <cell r="G11" t="str">
            <v>530104</v>
          </cell>
          <cell r="H11" t="str">
            <v>KFLG</v>
          </cell>
          <cell r="I11" t="str">
            <v>FF</v>
          </cell>
          <cell r="J11">
            <v>36447</v>
          </cell>
          <cell r="K11">
            <v>7001</v>
          </cell>
          <cell r="L11" t="str">
            <v>thai nguyen</v>
          </cell>
          <cell r="M11">
            <v>7258</v>
          </cell>
          <cell r="N11">
            <v>1</v>
          </cell>
          <cell r="O11" t="str">
            <v>The plating of the ringht FF was blistered partialy</v>
          </cell>
          <cell r="P11" t="str">
            <v>Bong s¬n</v>
          </cell>
          <cell r="Q11" t="str">
            <v>INDO Claim</v>
          </cell>
          <cell r="R11" t="str">
            <v>FRONT FORK ASSY. RIGHT</v>
          </cell>
          <cell r="S11" t="str">
            <v>51400-KFLG-8910-M1</v>
          </cell>
          <cell r="T11">
            <v>10</v>
          </cell>
        </row>
        <row r="12">
          <cell r="A12">
            <v>1</v>
          </cell>
          <cell r="B12">
            <v>2001</v>
          </cell>
          <cell r="C12">
            <v>36908</v>
          </cell>
          <cell r="D12">
            <v>36831</v>
          </cell>
          <cell r="E12" t="str">
            <v>33v-11-381</v>
          </cell>
          <cell r="F12">
            <v>543400</v>
          </cell>
          <cell r="G12" t="str">
            <v>530104</v>
          </cell>
          <cell r="H12" t="str">
            <v>KFLG</v>
          </cell>
          <cell r="I12" t="str">
            <v>FF</v>
          </cell>
          <cell r="J12">
            <v>36650</v>
          </cell>
          <cell r="K12">
            <v>42008</v>
          </cell>
          <cell r="L12" t="str">
            <v>hcm</v>
          </cell>
          <cell r="M12">
            <v>39288</v>
          </cell>
          <cell r="N12">
            <v>1</v>
          </cell>
          <cell r="O12" t="str">
            <v>The plating of the ringht FF was blistered partialy</v>
          </cell>
          <cell r="P12" t="str">
            <v>Bong s¬n</v>
          </cell>
          <cell r="Q12" t="str">
            <v>MAP</v>
          </cell>
          <cell r="R12" t="str">
            <v>FRONT FORK ASSY. RIGHT</v>
          </cell>
          <cell r="S12" t="str">
            <v>51400-KFLG-8910-M1</v>
          </cell>
          <cell r="T12">
            <v>5</v>
          </cell>
        </row>
        <row r="13">
          <cell r="A13">
            <v>1</v>
          </cell>
          <cell r="B13">
            <v>2001</v>
          </cell>
          <cell r="C13">
            <v>36908</v>
          </cell>
          <cell r="D13">
            <v>36831</v>
          </cell>
          <cell r="E13" t="str">
            <v>33v-11-382</v>
          </cell>
          <cell r="F13">
            <v>543400</v>
          </cell>
          <cell r="G13" t="str">
            <v>530104</v>
          </cell>
          <cell r="H13" t="str">
            <v>KFLG</v>
          </cell>
          <cell r="I13" t="str">
            <v>FF</v>
          </cell>
          <cell r="J13">
            <v>36634</v>
          </cell>
          <cell r="K13">
            <v>42008</v>
          </cell>
          <cell r="L13" t="str">
            <v>hcm</v>
          </cell>
          <cell r="M13">
            <v>36587</v>
          </cell>
          <cell r="N13">
            <v>1</v>
          </cell>
          <cell r="O13" t="str">
            <v>The plating of the ringht FF was blistered partialy</v>
          </cell>
          <cell r="P13" t="str">
            <v>Bong s¬n</v>
          </cell>
          <cell r="Q13" t="str">
            <v>MAP</v>
          </cell>
          <cell r="R13" t="str">
            <v>FRONT FORK ASSY. RIGHT</v>
          </cell>
          <cell r="S13" t="str">
            <v>51400-KFLG-8910-M1</v>
          </cell>
          <cell r="T13">
            <v>4</v>
          </cell>
        </row>
        <row r="14">
          <cell r="A14">
            <v>1</v>
          </cell>
          <cell r="B14">
            <v>2001</v>
          </cell>
          <cell r="C14">
            <v>36908</v>
          </cell>
          <cell r="D14">
            <v>36831</v>
          </cell>
          <cell r="E14" t="str">
            <v>33v-11-383</v>
          </cell>
          <cell r="F14">
            <v>543400</v>
          </cell>
          <cell r="G14" t="str">
            <v>530104</v>
          </cell>
          <cell r="H14" t="str">
            <v>KFLG</v>
          </cell>
          <cell r="I14" t="str">
            <v>FF</v>
          </cell>
          <cell r="J14">
            <v>36623</v>
          </cell>
          <cell r="K14">
            <v>42008</v>
          </cell>
          <cell r="L14" t="str">
            <v>hcm</v>
          </cell>
          <cell r="M14">
            <v>38041</v>
          </cell>
          <cell r="N14">
            <v>1</v>
          </cell>
          <cell r="O14" t="str">
            <v>The plating of the ringht FF was blistered partialy</v>
          </cell>
          <cell r="P14" t="str">
            <v>Bong s¬n</v>
          </cell>
          <cell r="Q14" t="str">
            <v>MAP</v>
          </cell>
          <cell r="R14" t="str">
            <v>FRONT FORK ASSY. RIGHT</v>
          </cell>
          <cell r="S14" t="str">
            <v>51400-KFLG-8910-M1</v>
          </cell>
          <cell r="T14">
            <v>4</v>
          </cell>
        </row>
        <row r="15">
          <cell r="A15">
            <v>1</v>
          </cell>
          <cell r="B15">
            <v>2001</v>
          </cell>
          <cell r="C15">
            <v>36908</v>
          </cell>
          <cell r="D15">
            <v>36831</v>
          </cell>
          <cell r="E15" t="str">
            <v>33v-11-384</v>
          </cell>
          <cell r="F15">
            <v>543400</v>
          </cell>
          <cell r="G15" t="str">
            <v>530104</v>
          </cell>
          <cell r="H15" t="str">
            <v>KFLG</v>
          </cell>
          <cell r="I15" t="str">
            <v>FF</v>
          </cell>
          <cell r="J15">
            <v>36612</v>
          </cell>
          <cell r="K15">
            <v>42012</v>
          </cell>
          <cell r="L15" t="str">
            <v>hcm</v>
          </cell>
          <cell r="M15">
            <v>34398</v>
          </cell>
          <cell r="N15">
            <v>1</v>
          </cell>
          <cell r="O15" t="str">
            <v>The plating of the ringht FF was blistered partialy</v>
          </cell>
          <cell r="P15" t="str">
            <v>Bong s¬n</v>
          </cell>
          <cell r="Q15" t="str">
            <v>MAP</v>
          </cell>
          <cell r="R15" t="str">
            <v>FRONT FORK ASSY. RIGHT</v>
          </cell>
          <cell r="S15" t="str">
            <v>51400-KFLG-8910-M1</v>
          </cell>
          <cell r="T15">
            <v>3</v>
          </cell>
        </row>
        <row r="16">
          <cell r="A16">
            <v>1</v>
          </cell>
          <cell r="B16">
            <v>2001</v>
          </cell>
          <cell r="C16">
            <v>36908</v>
          </cell>
          <cell r="D16">
            <v>36831</v>
          </cell>
          <cell r="E16" t="str">
            <v>33v-11-388</v>
          </cell>
          <cell r="F16">
            <v>528400</v>
          </cell>
          <cell r="G16" t="str">
            <v>530105</v>
          </cell>
          <cell r="H16" t="str">
            <v>KFLG</v>
          </cell>
          <cell r="I16" t="str">
            <v>FF</v>
          </cell>
          <cell r="J16">
            <v>36624</v>
          </cell>
          <cell r="K16">
            <v>45001</v>
          </cell>
          <cell r="L16" t="str">
            <v>My tho</v>
          </cell>
          <cell r="M16">
            <v>36910</v>
          </cell>
          <cell r="N16">
            <v>1</v>
          </cell>
          <cell r="O16" t="str">
            <v>The plating of the  FF-L was blistered partialy</v>
          </cell>
          <cell r="P16" t="str">
            <v>Bong s¬n</v>
          </cell>
          <cell r="Q16" t="str">
            <v>MAP</v>
          </cell>
          <cell r="R16" t="str">
            <v>FRONT FORK ASSY. LEFT</v>
          </cell>
          <cell r="S16" t="str">
            <v>51500-KFLG-8910-M1</v>
          </cell>
          <cell r="T16">
            <v>4</v>
          </cell>
        </row>
        <row r="17">
          <cell r="A17">
            <v>1</v>
          </cell>
          <cell r="B17">
            <v>2001</v>
          </cell>
          <cell r="C17">
            <v>36908</v>
          </cell>
          <cell r="D17">
            <v>36831</v>
          </cell>
          <cell r="E17" t="str">
            <v>33v-11-389</v>
          </cell>
          <cell r="F17">
            <v>528400</v>
          </cell>
          <cell r="G17" t="str">
            <v>530105</v>
          </cell>
          <cell r="H17" t="str">
            <v>KFLG</v>
          </cell>
          <cell r="I17" t="str">
            <v>FF</v>
          </cell>
          <cell r="J17">
            <v>36649</v>
          </cell>
          <cell r="K17">
            <v>45001</v>
          </cell>
          <cell r="L17" t="str">
            <v>My tho</v>
          </cell>
          <cell r="M17">
            <v>40584</v>
          </cell>
          <cell r="N17">
            <v>1</v>
          </cell>
          <cell r="O17" t="str">
            <v>The plating of the  FF-L was blistered partialy</v>
          </cell>
          <cell r="P17" t="str">
            <v>Bong s¬n</v>
          </cell>
          <cell r="Q17" t="str">
            <v>MAP</v>
          </cell>
          <cell r="R17" t="str">
            <v>FRONT FORK ASSY. LEFT</v>
          </cell>
          <cell r="S17" t="str">
            <v>51500-KFLG-8910-M1</v>
          </cell>
          <cell r="T17">
            <v>5</v>
          </cell>
        </row>
        <row r="18">
          <cell r="A18">
            <v>1</v>
          </cell>
          <cell r="B18">
            <v>2001</v>
          </cell>
          <cell r="C18">
            <v>36908</v>
          </cell>
          <cell r="D18">
            <v>36831</v>
          </cell>
          <cell r="E18" t="str">
            <v>33v-11-390</v>
          </cell>
          <cell r="F18">
            <v>528400</v>
          </cell>
          <cell r="G18" t="str">
            <v>530105</v>
          </cell>
          <cell r="H18" t="str">
            <v>KFLG</v>
          </cell>
          <cell r="I18" t="str">
            <v>FF</v>
          </cell>
          <cell r="J18">
            <v>36679</v>
          </cell>
          <cell r="K18">
            <v>45001</v>
          </cell>
          <cell r="L18" t="str">
            <v>My tho</v>
          </cell>
          <cell r="M18">
            <v>47301</v>
          </cell>
          <cell r="N18">
            <v>1</v>
          </cell>
          <cell r="O18" t="str">
            <v>The plating of the  FF-L was blistered partialy</v>
          </cell>
          <cell r="P18" t="str">
            <v>Bong s¬n</v>
          </cell>
          <cell r="Q18" t="str">
            <v>MAP</v>
          </cell>
          <cell r="R18" t="str">
            <v>FRONT FORK ASSY. LEFT</v>
          </cell>
          <cell r="S18" t="str">
            <v>51500-KFLG-8910-M1</v>
          </cell>
          <cell r="T18">
            <v>6</v>
          </cell>
        </row>
        <row r="19">
          <cell r="A19">
            <v>1</v>
          </cell>
          <cell r="B19">
            <v>2001</v>
          </cell>
          <cell r="C19">
            <v>36908</v>
          </cell>
          <cell r="D19">
            <v>36831</v>
          </cell>
          <cell r="E19" t="str">
            <v>33v-11-391</v>
          </cell>
          <cell r="F19">
            <v>543400</v>
          </cell>
          <cell r="G19" t="str">
            <v>530105</v>
          </cell>
          <cell r="H19" t="str">
            <v>KFLG</v>
          </cell>
          <cell r="I19" t="str">
            <v>FF</v>
          </cell>
          <cell r="J19">
            <v>36588</v>
          </cell>
          <cell r="K19">
            <v>42028</v>
          </cell>
          <cell r="L19" t="str">
            <v>hcm</v>
          </cell>
          <cell r="M19">
            <v>28393</v>
          </cell>
          <cell r="N19">
            <v>1</v>
          </cell>
          <cell r="O19" t="str">
            <v>The plating of the  FF-L was blistered partialy</v>
          </cell>
          <cell r="P19" t="str">
            <v>Bong s¬n</v>
          </cell>
          <cell r="Q19" t="str">
            <v>MAP</v>
          </cell>
          <cell r="R19" t="str">
            <v>FRONT FORK ASSY. LEFT</v>
          </cell>
          <cell r="S19" t="str">
            <v>51500-KFLG-8910-M1</v>
          </cell>
          <cell r="T19">
            <v>3</v>
          </cell>
        </row>
        <row r="20">
          <cell r="A20">
            <v>1</v>
          </cell>
          <cell r="B20">
            <v>2001</v>
          </cell>
          <cell r="C20">
            <v>36908</v>
          </cell>
          <cell r="D20">
            <v>36831</v>
          </cell>
          <cell r="E20" t="str">
            <v>33v-11-392</v>
          </cell>
          <cell r="F20">
            <v>528400</v>
          </cell>
          <cell r="G20" t="str">
            <v>530105</v>
          </cell>
          <cell r="H20" t="str">
            <v>KFLG</v>
          </cell>
          <cell r="I20" t="str">
            <v>FF</v>
          </cell>
          <cell r="J20">
            <v>36634</v>
          </cell>
          <cell r="K20">
            <v>42008</v>
          </cell>
          <cell r="L20" t="str">
            <v>hcm</v>
          </cell>
          <cell r="M20">
            <v>36587</v>
          </cell>
          <cell r="N20">
            <v>1</v>
          </cell>
          <cell r="O20" t="str">
            <v>The plating of the  FF-L was blistered partialy</v>
          </cell>
          <cell r="P20" t="str">
            <v>Bong s¬n</v>
          </cell>
          <cell r="Q20" t="str">
            <v>MAP</v>
          </cell>
          <cell r="R20" t="str">
            <v>FRONT FORK ASSY. LEFT</v>
          </cell>
          <cell r="S20" t="str">
            <v>51500-KFLG-8910-M1</v>
          </cell>
          <cell r="T20">
            <v>4</v>
          </cell>
        </row>
        <row r="21">
          <cell r="A21">
            <v>1</v>
          </cell>
          <cell r="B21">
            <v>2001</v>
          </cell>
          <cell r="C21">
            <v>36908</v>
          </cell>
          <cell r="D21">
            <v>36831</v>
          </cell>
          <cell r="E21" t="str">
            <v>33v-11-393</v>
          </cell>
          <cell r="F21">
            <v>528400</v>
          </cell>
          <cell r="G21" t="str">
            <v>530105</v>
          </cell>
          <cell r="H21" t="str">
            <v>KFLG</v>
          </cell>
          <cell r="I21" t="str">
            <v>FF</v>
          </cell>
          <cell r="J21">
            <v>36623</v>
          </cell>
          <cell r="K21">
            <v>42008</v>
          </cell>
          <cell r="L21" t="str">
            <v>hcm</v>
          </cell>
          <cell r="M21">
            <v>38041</v>
          </cell>
          <cell r="N21">
            <v>1</v>
          </cell>
          <cell r="O21" t="str">
            <v>The plating of the  FF-L was blistered partialy</v>
          </cell>
          <cell r="P21" t="str">
            <v>Bong s¬n</v>
          </cell>
          <cell r="Q21" t="str">
            <v>MAP</v>
          </cell>
          <cell r="R21" t="str">
            <v>FRONT FORK ASSY. LEFT</v>
          </cell>
          <cell r="S21" t="str">
            <v>51500-KFLG-8910-M1</v>
          </cell>
          <cell r="T21">
            <v>4</v>
          </cell>
        </row>
        <row r="22">
          <cell r="A22">
            <v>1</v>
          </cell>
          <cell r="B22">
            <v>2001</v>
          </cell>
          <cell r="C22">
            <v>36908</v>
          </cell>
          <cell r="D22">
            <v>36831</v>
          </cell>
          <cell r="E22" t="str">
            <v>33v-11-394</v>
          </cell>
          <cell r="F22">
            <v>543400</v>
          </cell>
          <cell r="G22" t="str">
            <v>530105</v>
          </cell>
          <cell r="H22" t="str">
            <v>KFLG</v>
          </cell>
          <cell r="I22" t="str">
            <v>FF</v>
          </cell>
          <cell r="J22">
            <v>36465</v>
          </cell>
          <cell r="K22">
            <v>32001</v>
          </cell>
          <cell r="L22" t="str">
            <v>tuy hoa</v>
          </cell>
          <cell r="M22">
            <v>5366</v>
          </cell>
          <cell r="N22">
            <v>1</v>
          </cell>
          <cell r="O22" t="str">
            <v>The plating of the FF assy was peeled off partialy</v>
          </cell>
          <cell r="P22" t="str">
            <v>Bong s¬n</v>
          </cell>
          <cell r="Q22" t="str">
            <v>INDO Claim</v>
          </cell>
          <cell r="R22" t="str">
            <v>FRONT FORK ASSY. LEFT</v>
          </cell>
          <cell r="S22" t="str">
            <v>51500-KFLG-8910-M1</v>
          </cell>
          <cell r="T22">
            <v>11</v>
          </cell>
        </row>
        <row r="23">
          <cell r="A23">
            <v>1</v>
          </cell>
          <cell r="B23">
            <v>2001</v>
          </cell>
          <cell r="C23">
            <v>36908</v>
          </cell>
          <cell r="D23">
            <v>36831</v>
          </cell>
          <cell r="E23" t="str">
            <v>33v-11-395</v>
          </cell>
          <cell r="F23">
            <v>614104</v>
          </cell>
          <cell r="G23" t="str">
            <v>530108</v>
          </cell>
          <cell r="H23" t="str">
            <v>KFLG</v>
          </cell>
          <cell r="I23" t="str">
            <v>RC</v>
          </cell>
          <cell r="J23">
            <v>36694</v>
          </cell>
          <cell r="K23">
            <v>30001</v>
          </cell>
          <cell r="L23" t="str">
            <v>quy nhon</v>
          </cell>
          <cell r="M23">
            <v>54267</v>
          </cell>
          <cell r="N23">
            <v>2</v>
          </cell>
          <cell r="O23" t="str">
            <v>The Bottom metal of RC was corroded</v>
          </cell>
          <cell r="P23" t="str">
            <v>RØ MT</v>
          </cell>
          <cell r="Q23" t="str">
            <v>GMN</v>
          </cell>
          <cell r="R23" t="str">
            <v>REAR CUSHION ASSY</v>
          </cell>
          <cell r="S23" t="str">
            <v>52400-KFLG-8910-M1</v>
          </cell>
          <cell r="T23">
            <v>6</v>
          </cell>
        </row>
        <row r="24">
          <cell r="A24">
            <v>1</v>
          </cell>
          <cell r="B24">
            <v>2001</v>
          </cell>
          <cell r="C24">
            <v>36908</v>
          </cell>
          <cell r="D24">
            <v>36831</v>
          </cell>
          <cell r="E24" t="str">
            <v>33v-11-396</v>
          </cell>
          <cell r="F24">
            <v>307052</v>
          </cell>
          <cell r="G24" t="str">
            <v>530108</v>
          </cell>
          <cell r="H24" t="str">
            <v>KFLG</v>
          </cell>
          <cell r="I24" t="str">
            <v>RC</v>
          </cell>
          <cell r="J24">
            <v>36607</v>
          </cell>
          <cell r="K24">
            <v>36001</v>
          </cell>
          <cell r="L24" t="str">
            <v>dalat</v>
          </cell>
          <cell r="M24">
            <v>21481</v>
          </cell>
          <cell r="N24">
            <v>1</v>
          </cell>
          <cell r="O24" t="str">
            <v>The DC of RC was broken</v>
          </cell>
          <cell r="P24" t="str">
            <v>§øt DC</v>
          </cell>
          <cell r="Q24" t="str">
            <v>THAI-AAP  Claim</v>
          </cell>
          <cell r="R24" t="str">
            <v>REAR CUSHION ASSY</v>
          </cell>
          <cell r="S24" t="str">
            <v>52400-KFLG-8910-M1</v>
          </cell>
          <cell r="T24">
            <v>3</v>
          </cell>
        </row>
        <row r="25">
          <cell r="A25">
            <v>1</v>
          </cell>
          <cell r="B25">
            <v>2001</v>
          </cell>
          <cell r="C25">
            <v>36908</v>
          </cell>
          <cell r="D25">
            <v>36831</v>
          </cell>
          <cell r="E25" t="str">
            <v>33v-11-397</v>
          </cell>
          <cell r="F25">
            <v>579104</v>
          </cell>
          <cell r="G25" t="str">
            <v>530108</v>
          </cell>
          <cell r="H25" t="str">
            <v>KFLG</v>
          </cell>
          <cell r="I25" t="str">
            <v>RC</v>
          </cell>
          <cell r="J25">
            <v>36655</v>
          </cell>
          <cell r="K25">
            <v>52001</v>
          </cell>
          <cell r="L25" t="str">
            <v>soc trang</v>
          </cell>
          <cell r="M25">
            <v>42630</v>
          </cell>
          <cell r="N25">
            <v>2</v>
          </cell>
          <cell r="O25" t="str">
            <v>Oil leak from OS</v>
          </cell>
          <cell r="P25" t="str">
            <v>ChÊy dÇu</v>
          </cell>
          <cell r="Q25" t="str">
            <v>MAP</v>
          </cell>
          <cell r="R25" t="str">
            <v>REAR CUSHION ASSY</v>
          </cell>
          <cell r="S25" t="str">
            <v>52400-KFLG-8910-M1</v>
          </cell>
          <cell r="T25">
            <v>5</v>
          </cell>
        </row>
        <row r="26">
          <cell r="A26">
            <v>1</v>
          </cell>
          <cell r="B26">
            <v>2001</v>
          </cell>
          <cell r="C26">
            <v>36908</v>
          </cell>
          <cell r="D26">
            <v>36831</v>
          </cell>
          <cell r="E26" t="str">
            <v>33v-11-132</v>
          </cell>
          <cell r="F26">
            <v>581600</v>
          </cell>
          <cell r="G26" t="str">
            <v>510110</v>
          </cell>
          <cell r="H26" t="str">
            <v>GBGT</v>
          </cell>
          <cell r="I26" t="str">
            <v>SM</v>
          </cell>
          <cell r="J26">
            <v>36477</v>
          </cell>
          <cell r="K26">
            <v>13002</v>
          </cell>
          <cell r="L26" t="str">
            <v>ha tay</v>
          </cell>
          <cell r="M26">
            <v>154820</v>
          </cell>
          <cell r="N26">
            <v>1</v>
          </cell>
          <cell r="O26" t="str">
            <v>The SPG of Mo.SP was broken</v>
          </cell>
          <cell r="P26" t="str">
            <v>§øt SPG</v>
          </cell>
          <cell r="Q26" t="str">
            <v>JPN-NS</v>
          </cell>
          <cell r="R26" t="str">
            <v>SPEEDOMETER ASSY</v>
          </cell>
          <cell r="S26" t="str">
            <v>37200-GN5-9013-M1-01</v>
          </cell>
          <cell r="T26">
            <v>11</v>
          </cell>
        </row>
        <row r="27">
          <cell r="A27">
            <v>1</v>
          </cell>
          <cell r="B27">
            <v>2001</v>
          </cell>
          <cell r="C27">
            <v>36908</v>
          </cell>
          <cell r="D27">
            <v>36831</v>
          </cell>
          <cell r="E27" t="str">
            <v>33v-11-133</v>
          </cell>
          <cell r="F27">
            <v>581600</v>
          </cell>
          <cell r="G27" t="str">
            <v>510110</v>
          </cell>
          <cell r="H27" t="str">
            <v>GBGT</v>
          </cell>
          <cell r="I27" t="str">
            <v>SM</v>
          </cell>
          <cell r="J27">
            <v>36699</v>
          </cell>
          <cell r="K27">
            <v>42007</v>
          </cell>
          <cell r="L27" t="str">
            <v>hcm</v>
          </cell>
          <cell r="M27">
            <v>199244</v>
          </cell>
          <cell r="N27">
            <v>1</v>
          </cell>
          <cell r="O27" t="str">
            <v>The digits on the SP was stop rotating</v>
          </cell>
          <cell r="P27" t="str">
            <v>Ho¹t ®éng</v>
          </cell>
          <cell r="Q27" t="str">
            <v>MAP</v>
          </cell>
          <cell r="R27" t="str">
            <v>SPEEDOMETER ASSY</v>
          </cell>
          <cell r="S27" t="str">
            <v>37200-GN5-9013-M1-01</v>
          </cell>
          <cell r="T27">
            <v>6</v>
          </cell>
        </row>
        <row r="28">
          <cell r="A28">
            <v>1</v>
          </cell>
          <cell r="B28">
            <v>2001</v>
          </cell>
          <cell r="C28">
            <v>36908</v>
          </cell>
          <cell r="D28">
            <v>36831</v>
          </cell>
          <cell r="E28" t="str">
            <v>33v-11-134</v>
          </cell>
          <cell r="F28">
            <v>581600</v>
          </cell>
          <cell r="G28" t="str">
            <v>510110</v>
          </cell>
          <cell r="H28" t="str">
            <v>GBGT</v>
          </cell>
          <cell r="I28" t="str">
            <v>SM</v>
          </cell>
          <cell r="K28">
            <v>46001</v>
          </cell>
          <cell r="L28" t="str">
            <v>vinh long</v>
          </cell>
          <cell r="M28">
            <v>226697</v>
          </cell>
          <cell r="N28">
            <v>1</v>
          </cell>
          <cell r="O28" t="str">
            <v>The needle of SP did not work atable</v>
          </cell>
          <cell r="P28" t="str">
            <v>Ho¹t ®éng</v>
          </cell>
          <cell r="Q28" t="str">
            <v>MAP</v>
          </cell>
          <cell r="R28" t="str">
            <v>SPEEDOMETER ASSY</v>
          </cell>
          <cell r="S28" t="str">
            <v>37200-GN5-9013-M1-01</v>
          </cell>
          <cell r="T28">
            <v>1</v>
          </cell>
        </row>
        <row r="29">
          <cell r="A29">
            <v>1</v>
          </cell>
          <cell r="B29">
            <v>2001</v>
          </cell>
          <cell r="C29">
            <v>36908</v>
          </cell>
          <cell r="D29">
            <v>36831</v>
          </cell>
          <cell r="E29" t="str">
            <v>33v-11-189</v>
          </cell>
          <cell r="F29">
            <v>586600</v>
          </cell>
          <cell r="G29" t="str">
            <v>510105</v>
          </cell>
          <cell r="H29" t="str">
            <v>GBGT</v>
          </cell>
          <cell r="I29" t="str">
            <v>FF</v>
          </cell>
          <cell r="J29">
            <v>36539</v>
          </cell>
          <cell r="K29">
            <v>14017</v>
          </cell>
          <cell r="L29" t="str">
            <v>ha noi</v>
          </cell>
          <cell r="M29">
            <v>171358</v>
          </cell>
          <cell r="N29">
            <v>1</v>
          </cell>
          <cell r="O29" t="str">
            <v>The plating of the  FF-L was blistered partialy</v>
          </cell>
          <cell r="P29" t="str">
            <v>Bong s¬n</v>
          </cell>
          <cell r="Q29" t="str">
            <v>MAP</v>
          </cell>
          <cell r="R29" t="str">
            <v>FRONT FORK ASSY. LEFT</v>
          </cell>
          <cell r="S29" t="str">
            <v>51500-GBG-B110-M1-01</v>
          </cell>
          <cell r="T29">
            <v>1</v>
          </cell>
        </row>
        <row r="30">
          <cell r="A30">
            <v>1</v>
          </cell>
          <cell r="B30">
            <v>2001</v>
          </cell>
          <cell r="C30">
            <v>36908</v>
          </cell>
          <cell r="D30">
            <v>36831</v>
          </cell>
          <cell r="E30" t="str">
            <v>33v-11-190</v>
          </cell>
          <cell r="F30">
            <v>586600</v>
          </cell>
          <cell r="G30" t="str">
            <v>510105</v>
          </cell>
          <cell r="H30" t="str">
            <v>GBGT</v>
          </cell>
          <cell r="I30" t="str">
            <v>FF</v>
          </cell>
          <cell r="J30">
            <v>36609</v>
          </cell>
          <cell r="K30">
            <v>16002</v>
          </cell>
          <cell r="L30" t="str">
            <v>hai phong</v>
          </cell>
          <cell r="M30">
            <v>198642</v>
          </cell>
          <cell r="N30">
            <v>1</v>
          </cell>
          <cell r="O30" t="str">
            <v>The plating of the  FF-L was blistered partialy</v>
          </cell>
          <cell r="P30" t="str">
            <v>Bong s¬n</v>
          </cell>
          <cell r="Q30" t="str">
            <v>MAP</v>
          </cell>
          <cell r="R30" t="str">
            <v>FRONT FORK ASSY. LEFT</v>
          </cell>
          <cell r="S30" t="str">
            <v>51500-GBG-B110-M1-01</v>
          </cell>
          <cell r="T30">
            <v>3</v>
          </cell>
        </row>
        <row r="31">
          <cell r="A31">
            <v>1</v>
          </cell>
          <cell r="B31">
            <v>2001</v>
          </cell>
          <cell r="C31">
            <v>36908</v>
          </cell>
          <cell r="D31">
            <v>36831</v>
          </cell>
          <cell r="E31" t="str">
            <v>33v-11-193</v>
          </cell>
          <cell r="F31">
            <v>282052</v>
          </cell>
          <cell r="G31" t="str">
            <v>510108</v>
          </cell>
          <cell r="H31" t="str">
            <v>GBGT</v>
          </cell>
          <cell r="I31" t="str">
            <v>RC</v>
          </cell>
          <cell r="J31">
            <v>36454</v>
          </cell>
          <cell r="K31">
            <v>42016</v>
          </cell>
          <cell r="L31" t="str">
            <v>hcm</v>
          </cell>
          <cell r="M31">
            <v>151939</v>
          </cell>
          <cell r="N31">
            <v>1</v>
          </cell>
          <cell r="O31" t="str">
            <v>The plating of RC was peeled off partialy</v>
          </cell>
          <cell r="P31" t="str">
            <v>Bong m¹</v>
          </cell>
          <cell r="Q31" t="str">
            <v>THAI-AAP  Claim</v>
          </cell>
          <cell r="R31" t="str">
            <v>REAR CUSHION ASSY.RIGHT</v>
          </cell>
          <cell r="S31" t="str">
            <v>52400-GBG-B211-M1</v>
          </cell>
          <cell r="T31">
            <v>10</v>
          </cell>
        </row>
        <row r="32">
          <cell r="A32">
            <v>1</v>
          </cell>
          <cell r="B32">
            <v>2001</v>
          </cell>
          <cell r="C32">
            <v>36908</v>
          </cell>
          <cell r="D32">
            <v>36831</v>
          </cell>
          <cell r="E32" t="str">
            <v>33v-11-192</v>
          </cell>
          <cell r="F32">
            <v>282052</v>
          </cell>
          <cell r="G32" t="str">
            <v>510108</v>
          </cell>
          <cell r="H32" t="str">
            <v>GBGT</v>
          </cell>
          <cell r="I32" t="str">
            <v>RC</v>
          </cell>
          <cell r="J32">
            <v>36385</v>
          </cell>
          <cell r="K32">
            <v>11001</v>
          </cell>
          <cell r="L32" t="str">
            <v>vinh phuc</v>
          </cell>
          <cell r="M32">
            <v>149797</v>
          </cell>
          <cell r="N32">
            <v>1</v>
          </cell>
          <cell r="O32" t="str">
            <v>The plating of RC was peeled off partialy</v>
          </cell>
          <cell r="P32" t="str">
            <v>Bong m¹</v>
          </cell>
          <cell r="Q32" t="str">
            <v>THAI-AAP  Claim</v>
          </cell>
          <cell r="R32" t="str">
            <v>REAR CUSHION ASSY.RIGHT</v>
          </cell>
          <cell r="S32" t="str">
            <v>52400-GBG-B211-M1</v>
          </cell>
          <cell r="T32">
            <v>8</v>
          </cell>
        </row>
        <row r="33">
          <cell r="A33">
            <v>2</v>
          </cell>
          <cell r="B33">
            <v>2001</v>
          </cell>
          <cell r="C33">
            <v>36936</v>
          </cell>
          <cell r="D33">
            <v>36861</v>
          </cell>
          <cell r="E33" t="str">
            <v>33V-12-235</v>
          </cell>
          <cell r="F33">
            <v>1071800</v>
          </cell>
          <cell r="G33" t="str">
            <v>5301045</v>
          </cell>
          <cell r="H33" t="str">
            <v>KFLG</v>
          </cell>
          <cell r="I33" t="str">
            <v>FF</v>
          </cell>
          <cell r="J33">
            <v>36484</v>
          </cell>
          <cell r="K33">
            <v>30001</v>
          </cell>
          <cell r="L33" t="str">
            <v>quy nhon</v>
          </cell>
          <cell r="M33">
            <v>9916</v>
          </cell>
          <cell r="N33">
            <v>2</v>
          </cell>
          <cell r="O33" t="str">
            <v>The painting of FF was found being blistered partially</v>
          </cell>
          <cell r="P33" t="str">
            <v>Bong s¬n</v>
          </cell>
          <cell r="Q33" t="str">
            <v>MAP</v>
          </cell>
          <cell r="R33" t="str">
            <v>FRONT FORK ASSY. R/L</v>
          </cell>
          <cell r="S33" t="str">
            <v>51400/51500-KFLG-8910-M1</v>
          </cell>
          <cell r="T33">
            <v>11</v>
          </cell>
        </row>
        <row r="34">
          <cell r="A34">
            <v>2</v>
          </cell>
          <cell r="B34">
            <v>2001</v>
          </cell>
          <cell r="C34">
            <v>36936</v>
          </cell>
          <cell r="D34">
            <v>36861</v>
          </cell>
          <cell r="E34" t="str">
            <v>33V-12-236</v>
          </cell>
          <cell r="F34">
            <v>543400</v>
          </cell>
          <cell r="G34" t="str">
            <v>530105</v>
          </cell>
          <cell r="H34" t="str">
            <v>KFLG</v>
          </cell>
          <cell r="I34" t="str">
            <v>FF</v>
          </cell>
          <cell r="J34">
            <v>36609</v>
          </cell>
          <cell r="K34">
            <v>30001</v>
          </cell>
          <cell r="L34" t="str">
            <v>quy nhon</v>
          </cell>
          <cell r="M34">
            <v>32774</v>
          </cell>
          <cell r="N34">
            <v>1</v>
          </cell>
          <cell r="O34" t="str">
            <v>The painting of FF was found being blistered partially</v>
          </cell>
          <cell r="P34" t="str">
            <v>Bong s¬n</v>
          </cell>
          <cell r="Q34" t="str">
            <v>MAP</v>
          </cell>
          <cell r="R34" t="str">
            <v>FRONT FORK ASSY. LEFT</v>
          </cell>
          <cell r="S34" t="str">
            <v>51500-KFLG-8910-M1</v>
          </cell>
          <cell r="T34">
            <v>3</v>
          </cell>
        </row>
        <row r="35">
          <cell r="A35">
            <v>2</v>
          </cell>
          <cell r="B35">
            <v>2001</v>
          </cell>
          <cell r="C35">
            <v>36936</v>
          </cell>
          <cell r="D35">
            <v>36861</v>
          </cell>
          <cell r="E35" t="str">
            <v>33V-12-237</v>
          </cell>
          <cell r="F35">
            <v>1071800</v>
          </cell>
          <cell r="G35" t="str">
            <v>5301045</v>
          </cell>
          <cell r="H35" t="str">
            <v>KFLG</v>
          </cell>
          <cell r="I35" t="str">
            <v>FF</v>
          </cell>
          <cell r="J35">
            <v>36584</v>
          </cell>
          <cell r="K35">
            <v>30001</v>
          </cell>
          <cell r="L35" t="str">
            <v>quy nhon</v>
          </cell>
          <cell r="M35">
            <v>27818</v>
          </cell>
          <cell r="N35">
            <v>2</v>
          </cell>
          <cell r="O35" t="str">
            <v>The painting of FF was found being blistered partially</v>
          </cell>
          <cell r="P35" t="str">
            <v>Bong s¬n</v>
          </cell>
          <cell r="Q35" t="str">
            <v>MAP</v>
          </cell>
          <cell r="R35" t="str">
            <v>FRONT FORK ASSY. R/L</v>
          </cell>
          <cell r="S35" t="str">
            <v>51400/51500-KFLG-8910-M1</v>
          </cell>
          <cell r="T35">
            <v>2</v>
          </cell>
        </row>
        <row r="36">
          <cell r="A36">
            <v>2</v>
          </cell>
          <cell r="B36">
            <v>2001</v>
          </cell>
          <cell r="C36">
            <v>36936</v>
          </cell>
          <cell r="D36">
            <v>36861</v>
          </cell>
          <cell r="E36" t="str">
            <v>33V-12-243</v>
          </cell>
          <cell r="F36">
            <v>1071800</v>
          </cell>
          <cell r="G36" t="str">
            <v>5301045</v>
          </cell>
          <cell r="H36" t="str">
            <v>KFLG</v>
          </cell>
          <cell r="I36" t="str">
            <v>FF</v>
          </cell>
          <cell r="J36">
            <v>36609</v>
          </cell>
          <cell r="K36">
            <v>30001</v>
          </cell>
          <cell r="L36" t="str">
            <v>quy nhon</v>
          </cell>
          <cell r="M36">
            <v>33343</v>
          </cell>
          <cell r="N36">
            <v>2</v>
          </cell>
          <cell r="O36" t="str">
            <v>The painting of FF was found being blistered partially</v>
          </cell>
          <cell r="P36" t="str">
            <v>Bong s¬n</v>
          </cell>
          <cell r="Q36" t="str">
            <v>MAP</v>
          </cell>
          <cell r="R36" t="str">
            <v>FRONT FORK ASSY. R/L</v>
          </cell>
          <cell r="S36" t="str">
            <v>51400/51500-KFLG-8910-M1</v>
          </cell>
          <cell r="T36">
            <v>3</v>
          </cell>
        </row>
        <row r="37">
          <cell r="A37">
            <v>2</v>
          </cell>
          <cell r="B37">
            <v>2001</v>
          </cell>
          <cell r="C37">
            <v>36936</v>
          </cell>
          <cell r="D37">
            <v>36861</v>
          </cell>
          <cell r="E37" t="str">
            <v>33V-12-245</v>
          </cell>
          <cell r="F37">
            <v>579104</v>
          </cell>
          <cell r="G37" t="str">
            <v>530108</v>
          </cell>
          <cell r="H37" t="str">
            <v>KFLG</v>
          </cell>
          <cell r="I37" t="str">
            <v>RC</v>
          </cell>
          <cell r="J37">
            <v>36614</v>
          </cell>
          <cell r="K37">
            <v>30001</v>
          </cell>
          <cell r="L37" t="str">
            <v>quy nhon</v>
          </cell>
          <cell r="M37">
            <v>34698</v>
          </cell>
          <cell r="N37">
            <v>2</v>
          </cell>
          <cell r="O37" t="str">
            <v>The Bottom metal of RC was corroded</v>
          </cell>
          <cell r="P37" t="str">
            <v>RØ MT</v>
          </cell>
          <cell r="Q37" t="str">
            <v>GMN</v>
          </cell>
          <cell r="R37" t="str">
            <v>REAR CUSHION ASSY</v>
          </cell>
          <cell r="S37" t="str">
            <v>52400-KFLG-8910-M1</v>
          </cell>
          <cell r="T37">
            <v>3</v>
          </cell>
        </row>
        <row r="38">
          <cell r="A38">
            <v>2</v>
          </cell>
          <cell r="B38">
            <v>2001</v>
          </cell>
          <cell r="C38">
            <v>36936</v>
          </cell>
          <cell r="D38">
            <v>36861</v>
          </cell>
          <cell r="E38" t="str">
            <v>33V-12-246</v>
          </cell>
          <cell r="F38">
            <v>1071800</v>
          </cell>
          <cell r="G38" t="str">
            <v>5301045</v>
          </cell>
          <cell r="H38" t="str">
            <v>KFLG</v>
          </cell>
          <cell r="I38" t="str">
            <v>FF</v>
          </cell>
          <cell r="J38">
            <v>36614</v>
          </cell>
          <cell r="K38">
            <v>30001</v>
          </cell>
          <cell r="L38" t="str">
            <v>quy nhon</v>
          </cell>
          <cell r="M38">
            <v>34698</v>
          </cell>
          <cell r="N38">
            <v>2</v>
          </cell>
          <cell r="O38" t="str">
            <v>The painting of FF was found being blistered partially</v>
          </cell>
          <cell r="P38" t="str">
            <v>Bong s¬n</v>
          </cell>
          <cell r="Q38" t="str">
            <v>MAP</v>
          </cell>
          <cell r="R38" t="str">
            <v>FRONT FORK ASSY. R/L</v>
          </cell>
          <cell r="S38" t="str">
            <v>51400/51500-KFLG-8910-M1</v>
          </cell>
          <cell r="T38">
            <v>3</v>
          </cell>
        </row>
        <row r="39">
          <cell r="A39">
            <v>2</v>
          </cell>
          <cell r="B39">
            <v>2001</v>
          </cell>
          <cell r="C39">
            <v>36936</v>
          </cell>
          <cell r="D39">
            <v>36861</v>
          </cell>
          <cell r="E39" t="str">
            <v>33V-12-247</v>
          </cell>
          <cell r="F39">
            <v>543400</v>
          </cell>
          <cell r="G39" t="str">
            <v>530104</v>
          </cell>
          <cell r="H39" t="str">
            <v>KFLG</v>
          </cell>
          <cell r="I39" t="str">
            <v>FF</v>
          </cell>
          <cell r="J39">
            <v>36704</v>
          </cell>
          <cell r="K39">
            <v>30001</v>
          </cell>
          <cell r="L39" t="str">
            <v>quy nhon</v>
          </cell>
          <cell r="M39">
            <v>53319</v>
          </cell>
          <cell r="N39">
            <v>1</v>
          </cell>
          <cell r="O39" t="str">
            <v>The painting of FF was found being blistered partially</v>
          </cell>
          <cell r="P39" t="str">
            <v>Bong s¬n</v>
          </cell>
          <cell r="Q39" t="str">
            <v>MAP</v>
          </cell>
          <cell r="R39" t="str">
            <v>FRONT FORK ASSY. RIGHT</v>
          </cell>
          <cell r="S39" t="str">
            <v>51400-KFLG-8910-M1</v>
          </cell>
          <cell r="T39">
            <v>6</v>
          </cell>
        </row>
        <row r="40">
          <cell r="A40">
            <v>2</v>
          </cell>
          <cell r="B40">
            <v>2001</v>
          </cell>
          <cell r="C40">
            <v>36936</v>
          </cell>
          <cell r="D40">
            <v>36861</v>
          </cell>
          <cell r="E40" t="str">
            <v>33V-12-309</v>
          </cell>
          <cell r="F40">
            <v>1071800</v>
          </cell>
          <cell r="G40" t="str">
            <v>5301045</v>
          </cell>
          <cell r="H40" t="str">
            <v>KFLG</v>
          </cell>
          <cell r="I40" t="str">
            <v>FF</v>
          </cell>
          <cell r="J40">
            <v>36619</v>
          </cell>
          <cell r="K40">
            <v>42005</v>
          </cell>
          <cell r="L40" t="str">
            <v>hcm</v>
          </cell>
          <cell r="M40">
            <v>35505</v>
          </cell>
          <cell r="N40">
            <v>2</v>
          </cell>
          <cell r="O40" t="str">
            <v>The painting of FF was found being blistered partially</v>
          </cell>
          <cell r="P40" t="str">
            <v>Bong s¬n</v>
          </cell>
          <cell r="Q40" t="str">
            <v>MAP</v>
          </cell>
          <cell r="R40" t="str">
            <v>FRONT FORK ASSY. R/L</v>
          </cell>
          <cell r="S40" t="str">
            <v>51400/51500-KFLG-8910-M1</v>
          </cell>
          <cell r="T40">
            <v>4</v>
          </cell>
        </row>
        <row r="41">
          <cell r="A41">
            <v>2</v>
          </cell>
          <cell r="B41">
            <v>2001</v>
          </cell>
          <cell r="C41">
            <v>36936</v>
          </cell>
          <cell r="D41">
            <v>36861</v>
          </cell>
          <cell r="E41" t="str">
            <v>33V-12-324</v>
          </cell>
          <cell r="F41">
            <v>543400</v>
          </cell>
          <cell r="G41" t="str">
            <v>530104</v>
          </cell>
          <cell r="H41" t="str">
            <v>KFLG</v>
          </cell>
          <cell r="I41" t="str">
            <v>FF</v>
          </cell>
          <cell r="J41">
            <v>36863</v>
          </cell>
          <cell r="K41">
            <v>42012</v>
          </cell>
          <cell r="L41" t="str">
            <v>hcm</v>
          </cell>
          <cell r="M41">
            <v>12054</v>
          </cell>
          <cell r="N41">
            <v>1</v>
          </cell>
          <cell r="O41" t="str">
            <v>The painting of FF was found being blistered partially</v>
          </cell>
          <cell r="P41" t="str">
            <v>Bong s¬n</v>
          </cell>
          <cell r="Q41" t="str">
            <v>MAP</v>
          </cell>
          <cell r="R41" t="str">
            <v>FRONT FORK ASSY. RIGHT</v>
          </cell>
          <cell r="S41" t="str">
            <v>51400-KFLG-8910-M1</v>
          </cell>
          <cell r="T41">
            <v>12</v>
          </cell>
        </row>
        <row r="42">
          <cell r="A42">
            <v>2</v>
          </cell>
          <cell r="B42">
            <v>2001</v>
          </cell>
          <cell r="C42">
            <v>36936</v>
          </cell>
          <cell r="D42">
            <v>36861</v>
          </cell>
          <cell r="E42" t="str">
            <v>33V-12-331</v>
          </cell>
          <cell r="F42">
            <v>543400</v>
          </cell>
          <cell r="G42" t="str">
            <v>530104</v>
          </cell>
          <cell r="H42" t="str">
            <v>KFLG</v>
          </cell>
          <cell r="I42" t="str">
            <v>FF</v>
          </cell>
          <cell r="J42">
            <v>36775</v>
          </cell>
          <cell r="K42">
            <v>42015</v>
          </cell>
          <cell r="L42" t="str">
            <v>hcm</v>
          </cell>
          <cell r="M42">
            <v>66114</v>
          </cell>
          <cell r="N42">
            <v>1</v>
          </cell>
          <cell r="O42" t="str">
            <v>The painting of FF was found being blistered partially</v>
          </cell>
          <cell r="P42" t="str">
            <v>Bong s¬n</v>
          </cell>
          <cell r="Q42" t="str">
            <v>MAP</v>
          </cell>
          <cell r="R42" t="str">
            <v>FRONT FORK ASSY. RIGHT</v>
          </cell>
          <cell r="S42" t="str">
            <v>51400-KFLG-8910-M1</v>
          </cell>
          <cell r="T42">
            <v>9</v>
          </cell>
        </row>
        <row r="43">
          <cell r="A43">
            <v>2</v>
          </cell>
          <cell r="B43">
            <v>2001</v>
          </cell>
          <cell r="C43">
            <v>36936</v>
          </cell>
          <cell r="D43">
            <v>36861</v>
          </cell>
          <cell r="E43" t="str">
            <v>33V-12-334</v>
          </cell>
          <cell r="F43">
            <v>1071800</v>
          </cell>
          <cell r="G43" t="str">
            <v>5301045</v>
          </cell>
          <cell r="H43" t="str">
            <v>KFLG</v>
          </cell>
          <cell r="I43" t="str">
            <v>FF</v>
          </cell>
          <cell r="J43">
            <v>36592</v>
          </cell>
          <cell r="K43">
            <v>42017</v>
          </cell>
          <cell r="L43" t="str">
            <v>hcm</v>
          </cell>
          <cell r="M43">
            <v>29082</v>
          </cell>
          <cell r="N43">
            <v>2</v>
          </cell>
          <cell r="O43" t="str">
            <v>The painting of FF was found being blistered partially</v>
          </cell>
          <cell r="P43" t="str">
            <v>Bong s¬n</v>
          </cell>
          <cell r="Q43" t="str">
            <v>MAP</v>
          </cell>
          <cell r="R43" t="str">
            <v>FRONT FORK ASSY. R/L</v>
          </cell>
          <cell r="S43" t="str">
            <v>51400/51500-KFLG-8910-M1</v>
          </cell>
          <cell r="T43">
            <v>3</v>
          </cell>
        </row>
        <row r="44">
          <cell r="A44">
            <v>2</v>
          </cell>
          <cell r="B44">
            <v>2001</v>
          </cell>
          <cell r="C44">
            <v>36936</v>
          </cell>
          <cell r="D44">
            <v>36861</v>
          </cell>
          <cell r="E44" t="str">
            <v>33V-12-355</v>
          </cell>
          <cell r="F44">
            <v>543400</v>
          </cell>
          <cell r="G44" t="str">
            <v>530104</v>
          </cell>
          <cell r="H44" t="str">
            <v>KFLG</v>
          </cell>
          <cell r="I44" t="str">
            <v>FF</v>
          </cell>
          <cell r="J44">
            <v>36654</v>
          </cell>
          <cell r="K44">
            <v>45001</v>
          </cell>
          <cell r="L44" t="str">
            <v>My tho</v>
          </cell>
          <cell r="M44">
            <v>42692</v>
          </cell>
          <cell r="N44">
            <v>1</v>
          </cell>
          <cell r="O44" t="str">
            <v>The painting of FF was found being blistered partially</v>
          </cell>
          <cell r="P44" t="str">
            <v>Bong s¬n</v>
          </cell>
          <cell r="Q44" t="str">
            <v>MAP</v>
          </cell>
          <cell r="R44" t="str">
            <v>FRONT FORK ASSY. RIGHT</v>
          </cell>
          <cell r="S44" t="str">
            <v>51400-KFLG-8910-M1</v>
          </cell>
          <cell r="T44">
            <v>5</v>
          </cell>
        </row>
        <row r="45">
          <cell r="A45">
            <v>2</v>
          </cell>
          <cell r="B45">
            <v>2001</v>
          </cell>
          <cell r="C45">
            <v>36936</v>
          </cell>
          <cell r="D45">
            <v>36861</v>
          </cell>
          <cell r="E45" t="str">
            <v>33V-12-357</v>
          </cell>
          <cell r="F45">
            <v>543400</v>
          </cell>
          <cell r="G45" t="str">
            <v>530104</v>
          </cell>
          <cell r="H45" t="str">
            <v>KFLG</v>
          </cell>
          <cell r="I45" t="str">
            <v>FF</v>
          </cell>
          <cell r="J45">
            <v>36549</v>
          </cell>
          <cell r="K45">
            <v>45001</v>
          </cell>
          <cell r="L45" t="str">
            <v>My tho</v>
          </cell>
          <cell r="M45">
            <v>21385</v>
          </cell>
          <cell r="N45">
            <v>1</v>
          </cell>
          <cell r="O45" t="str">
            <v>The painting of FF was found being blistered partially</v>
          </cell>
          <cell r="P45" t="str">
            <v>Bong s¬n</v>
          </cell>
          <cell r="Q45" t="str">
            <v>MAP</v>
          </cell>
          <cell r="R45" t="str">
            <v>FRONT FORK ASSY. RIGHT</v>
          </cell>
          <cell r="S45" t="str">
            <v>51400-KFLG-8910-M1</v>
          </cell>
          <cell r="T45">
            <v>1</v>
          </cell>
        </row>
        <row r="46">
          <cell r="A46">
            <v>2</v>
          </cell>
          <cell r="B46">
            <v>2001</v>
          </cell>
          <cell r="C46">
            <v>36936</v>
          </cell>
          <cell r="D46">
            <v>36861</v>
          </cell>
          <cell r="E46" t="str">
            <v>33V-12-367</v>
          </cell>
          <cell r="F46">
            <v>543400</v>
          </cell>
          <cell r="G46" t="str">
            <v>530105</v>
          </cell>
          <cell r="H46" t="str">
            <v>KFLG</v>
          </cell>
          <cell r="I46" t="str">
            <v>FF</v>
          </cell>
          <cell r="J46">
            <v>36480</v>
          </cell>
          <cell r="K46">
            <v>49001</v>
          </cell>
          <cell r="L46" t="str">
            <v>long xuyen</v>
          </cell>
          <cell r="M46">
            <v>8507</v>
          </cell>
          <cell r="N46">
            <v>1</v>
          </cell>
          <cell r="O46" t="str">
            <v>The painting of FF was found being blistered partially</v>
          </cell>
          <cell r="P46" t="str">
            <v>Bong s¬n</v>
          </cell>
          <cell r="Q46" t="str">
            <v>MAP</v>
          </cell>
          <cell r="R46" t="str">
            <v>FRONT FORK ASSY. LEFT</v>
          </cell>
          <cell r="S46" t="str">
            <v>51500-KFLG-8910-M1</v>
          </cell>
          <cell r="T46">
            <v>11</v>
          </cell>
        </row>
        <row r="47">
          <cell r="A47">
            <v>2</v>
          </cell>
          <cell r="B47">
            <v>2001</v>
          </cell>
          <cell r="C47">
            <v>36936</v>
          </cell>
          <cell r="D47">
            <v>36861</v>
          </cell>
          <cell r="E47" t="str">
            <v>33V-12-005</v>
          </cell>
          <cell r="F47">
            <v>282052</v>
          </cell>
          <cell r="G47" t="str">
            <v>510109</v>
          </cell>
          <cell r="H47" t="str">
            <v>GBGT</v>
          </cell>
          <cell r="I47" t="str">
            <v>RC</v>
          </cell>
          <cell r="J47">
            <v>36558</v>
          </cell>
          <cell r="K47">
            <v>10002</v>
          </cell>
          <cell r="L47" t="str">
            <v>bac ninh</v>
          </cell>
          <cell r="M47">
            <v>173808</v>
          </cell>
          <cell r="N47">
            <v>1</v>
          </cell>
          <cell r="O47" t="str">
            <v>The Bottom metal of RC was corroded</v>
          </cell>
          <cell r="P47" t="str">
            <v>RØ MT</v>
          </cell>
          <cell r="Q47" t="str">
            <v>GMN</v>
          </cell>
          <cell r="R47" t="str">
            <v>REAR CUSHION ASSY.LEFT</v>
          </cell>
          <cell r="S47" t="str">
            <v>52500-GBG-B211-M1</v>
          </cell>
          <cell r="T47">
            <v>2</v>
          </cell>
        </row>
        <row r="48">
          <cell r="A48">
            <v>2</v>
          </cell>
          <cell r="B48">
            <v>2001</v>
          </cell>
          <cell r="C48">
            <v>36936</v>
          </cell>
          <cell r="D48">
            <v>36861</v>
          </cell>
          <cell r="E48" t="str">
            <v>33V-12-030</v>
          </cell>
          <cell r="F48">
            <v>894000</v>
          </cell>
          <cell r="G48" t="str">
            <v>5101045</v>
          </cell>
          <cell r="H48" t="str">
            <v>GBGT</v>
          </cell>
          <cell r="I48" t="str">
            <v>FF</v>
          </cell>
          <cell r="J48">
            <v>36552</v>
          </cell>
          <cell r="K48">
            <v>16002</v>
          </cell>
          <cell r="L48" t="str">
            <v>hai phong</v>
          </cell>
          <cell r="M48">
            <v>173330</v>
          </cell>
          <cell r="N48">
            <v>2</v>
          </cell>
          <cell r="O48" t="str">
            <v>The FF TUBE was rusted</v>
          </cell>
          <cell r="P48" t="str">
            <v>Kh«ng m¹</v>
          </cell>
          <cell r="Q48" t="str">
            <v>SHOWA Claim</v>
          </cell>
          <cell r="R48" t="str">
            <v>FRONT FORK ASSY. R/L</v>
          </cell>
          <cell r="S48" t="str">
            <v>51400/51500-GBG-B110-M1-01</v>
          </cell>
          <cell r="T48">
            <v>1</v>
          </cell>
        </row>
        <row r="49">
          <cell r="A49">
            <v>2</v>
          </cell>
          <cell r="B49">
            <v>2001</v>
          </cell>
          <cell r="C49">
            <v>36936</v>
          </cell>
          <cell r="D49">
            <v>36861</v>
          </cell>
          <cell r="E49" t="str">
            <v>33V-12-106</v>
          </cell>
          <cell r="F49">
            <v>457000</v>
          </cell>
          <cell r="G49" t="str">
            <v>510104</v>
          </cell>
          <cell r="H49" t="str">
            <v>GBGT</v>
          </cell>
          <cell r="I49" t="str">
            <v>FF</v>
          </cell>
          <cell r="J49">
            <v>36578</v>
          </cell>
          <cell r="K49">
            <v>42001</v>
          </cell>
          <cell r="L49" t="str">
            <v>hcm</v>
          </cell>
          <cell r="M49">
            <v>177940</v>
          </cell>
          <cell r="N49">
            <v>1</v>
          </cell>
          <cell r="O49" t="str">
            <v>The FF TUBE was rusted</v>
          </cell>
          <cell r="P49" t="str">
            <v>Kh«ng m¹</v>
          </cell>
          <cell r="Q49" t="str">
            <v>SHOWA Claim</v>
          </cell>
          <cell r="R49" t="str">
            <v>FRONT FORK ASSY. RIGHT</v>
          </cell>
          <cell r="S49" t="str">
            <v>51400-GBG-B110-M1-01</v>
          </cell>
          <cell r="T49">
            <v>2</v>
          </cell>
        </row>
        <row r="50">
          <cell r="A50">
            <v>2</v>
          </cell>
          <cell r="B50">
            <v>2001</v>
          </cell>
          <cell r="C50">
            <v>36936</v>
          </cell>
          <cell r="D50">
            <v>36861</v>
          </cell>
          <cell r="E50" t="str">
            <v>33V-12-130</v>
          </cell>
          <cell r="F50">
            <v>457000</v>
          </cell>
          <cell r="G50" t="str">
            <v>510105</v>
          </cell>
          <cell r="H50" t="str">
            <v>GBGT</v>
          </cell>
          <cell r="I50" t="str">
            <v>FF</v>
          </cell>
          <cell r="J50">
            <v>36579</v>
          </cell>
          <cell r="K50">
            <v>42012</v>
          </cell>
          <cell r="L50" t="str">
            <v>hcm</v>
          </cell>
          <cell r="M50">
            <v>178833</v>
          </cell>
          <cell r="N50">
            <v>1</v>
          </cell>
          <cell r="O50" t="str">
            <v>The FF TUBE was rusted</v>
          </cell>
          <cell r="P50" t="str">
            <v>Kh«ng m¹</v>
          </cell>
          <cell r="Q50" t="str">
            <v>SHOWA Claim</v>
          </cell>
          <cell r="R50" t="str">
            <v>FRONT FORK ASSY. LEFT</v>
          </cell>
          <cell r="S50" t="str">
            <v>51500-GBG-B110-M1-01</v>
          </cell>
          <cell r="T50">
            <v>2</v>
          </cell>
        </row>
        <row r="51">
          <cell r="A51">
            <v>2</v>
          </cell>
          <cell r="B51">
            <v>2001</v>
          </cell>
          <cell r="C51">
            <v>36936</v>
          </cell>
          <cell r="D51">
            <v>36861</v>
          </cell>
          <cell r="G51" t="str">
            <v>530105</v>
          </cell>
          <cell r="H51" t="str">
            <v>KFLG</v>
          </cell>
          <cell r="I51" t="str">
            <v>FF</v>
          </cell>
          <cell r="J51">
            <v>36651</v>
          </cell>
          <cell r="M51">
            <v>41379</v>
          </cell>
          <cell r="N51">
            <v>1</v>
          </cell>
          <cell r="O51" t="str">
            <v>Oil leak from OS</v>
          </cell>
          <cell r="Q51" t="str">
            <v>USER</v>
          </cell>
          <cell r="R51" t="str">
            <v>FRONT FORK ASSY. LEFT</v>
          </cell>
          <cell r="S51" t="str">
            <v>51500-KFLG-8910-M1</v>
          </cell>
          <cell r="T51">
            <v>5</v>
          </cell>
        </row>
        <row r="52">
          <cell r="A52">
            <v>2</v>
          </cell>
          <cell r="B52">
            <v>2001</v>
          </cell>
          <cell r="C52">
            <v>36936</v>
          </cell>
          <cell r="D52">
            <v>36861</v>
          </cell>
          <cell r="G52" t="str">
            <v>530105</v>
          </cell>
          <cell r="H52" t="str">
            <v>KFLG</v>
          </cell>
          <cell r="I52" t="str">
            <v>FF</v>
          </cell>
          <cell r="J52">
            <v>36537</v>
          </cell>
          <cell r="M52">
            <v>19199</v>
          </cell>
          <cell r="N52">
            <v>1</v>
          </cell>
          <cell r="O52" t="str">
            <v>Oil leak from OS</v>
          </cell>
          <cell r="Q52" t="str">
            <v>USER</v>
          </cell>
          <cell r="R52" t="str">
            <v>FRONT FORK ASSY. LEFT</v>
          </cell>
          <cell r="S52" t="str">
            <v>51500-KFLG-8910-M1</v>
          </cell>
          <cell r="T52">
            <v>1</v>
          </cell>
        </row>
        <row r="53">
          <cell r="A53">
            <v>2</v>
          </cell>
          <cell r="B53">
            <v>2001</v>
          </cell>
          <cell r="C53">
            <v>36936</v>
          </cell>
          <cell r="D53">
            <v>36861</v>
          </cell>
          <cell r="G53" t="str">
            <v>530105</v>
          </cell>
          <cell r="H53" t="str">
            <v>KFLG</v>
          </cell>
          <cell r="I53" t="str">
            <v>FF</v>
          </cell>
          <cell r="J53">
            <v>36731</v>
          </cell>
          <cell r="M53">
            <v>509401</v>
          </cell>
          <cell r="N53">
            <v>1</v>
          </cell>
          <cell r="O53" t="str">
            <v>Oil leak from OS</v>
          </cell>
          <cell r="Q53" t="str">
            <v>USER</v>
          </cell>
          <cell r="R53" t="str">
            <v>FRONT FORK ASSY. LEFT</v>
          </cell>
          <cell r="S53" t="str">
            <v>51500-KFLG-8910-M1</v>
          </cell>
          <cell r="T53">
            <v>7</v>
          </cell>
        </row>
        <row r="54">
          <cell r="A54">
            <v>2</v>
          </cell>
          <cell r="B54">
            <v>2001</v>
          </cell>
          <cell r="C54">
            <v>36936</v>
          </cell>
          <cell r="D54">
            <v>36861</v>
          </cell>
          <cell r="G54" t="str">
            <v>530105</v>
          </cell>
          <cell r="H54" t="str">
            <v>KFLG</v>
          </cell>
          <cell r="I54" t="str">
            <v>FF</v>
          </cell>
          <cell r="J54">
            <v>36809</v>
          </cell>
          <cell r="M54">
            <v>75248</v>
          </cell>
          <cell r="N54">
            <v>1</v>
          </cell>
          <cell r="O54" t="str">
            <v>Oil leak from OS</v>
          </cell>
          <cell r="Q54" t="str">
            <v>USER</v>
          </cell>
          <cell r="R54" t="str">
            <v>FRONT FORK ASSY. LEFT</v>
          </cell>
          <cell r="S54" t="str">
            <v>51500-KFLG-8910-M1</v>
          </cell>
          <cell r="T54">
            <v>10</v>
          </cell>
        </row>
        <row r="55">
          <cell r="A55">
            <v>2</v>
          </cell>
          <cell r="B55">
            <v>2001</v>
          </cell>
          <cell r="C55">
            <v>36936</v>
          </cell>
          <cell r="D55">
            <v>36861</v>
          </cell>
          <cell r="G55" t="str">
            <v>530104</v>
          </cell>
          <cell r="H55" t="str">
            <v>KFLG</v>
          </cell>
          <cell r="I55" t="str">
            <v>FF</v>
          </cell>
          <cell r="J55">
            <v>36657</v>
          </cell>
          <cell r="M55">
            <v>44356</v>
          </cell>
          <cell r="N55">
            <v>1</v>
          </cell>
          <cell r="O55" t="str">
            <v>Oil leak from OS</v>
          </cell>
          <cell r="Q55" t="str">
            <v>USER</v>
          </cell>
          <cell r="R55" t="str">
            <v>FRONT FORK ASSY. RIGHT</v>
          </cell>
          <cell r="S55" t="str">
            <v>51400-KFLG-8910-M1</v>
          </cell>
          <cell r="T55">
            <v>5</v>
          </cell>
        </row>
        <row r="56">
          <cell r="A56">
            <v>2</v>
          </cell>
          <cell r="B56">
            <v>2001</v>
          </cell>
          <cell r="C56">
            <v>36936</v>
          </cell>
          <cell r="D56">
            <v>36861</v>
          </cell>
          <cell r="G56" t="str">
            <v>530104</v>
          </cell>
          <cell r="H56" t="str">
            <v>KFLG</v>
          </cell>
          <cell r="I56" t="str">
            <v>FF</v>
          </cell>
          <cell r="J56">
            <v>36803</v>
          </cell>
          <cell r="M56">
            <v>73109</v>
          </cell>
          <cell r="N56">
            <v>1</v>
          </cell>
          <cell r="O56" t="str">
            <v>Oil leak from OS</v>
          </cell>
          <cell r="Q56" t="str">
            <v>USER</v>
          </cell>
          <cell r="R56" t="str">
            <v>FRONT FORK ASSY. RIGHT</v>
          </cell>
          <cell r="S56" t="str">
            <v>51400-KFLG-8910-M1</v>
          </cell>
          <cell r="T56">
            <v>10</v>
          </cell>
        </row>
        <row r="57">
          <cell r="A57">
            <v>2</v>
          </cell>
          <cell r="B57">
            <v>2001</v>
          </cell>
          <cell r="C57">
            <v>36936</v>
          </cell>
          <cell r="D57">
            <v>36861</v>
          </cell>
          <cell r="G57" t="str">
            <v>510104</v>
          </cell>
          <cell r="H57" t="str">
            <v>GBGT</v>
          </cell>
          <cell r="I57" t="str">
            <v>FF</v>
          </cell>
          <cell r="J57">
            <v>36234</v>
          </cell>
          <cell r="M57">
            <v>185453</v>
          </cell>
          <cell r="N57">
            <v>1</v>
          </cell>
          <cell r="O57" t="str">
            <v>Oil leak from OS</v>
          </cell>
          <cell r="Q57" t="str">
            <v>USER</v>
          </cell>
          <cell r="R57" t="str">
            <v>FRONT FORK ASSY. RIGHT</v>
          </cell>
          <cell r="S57" t="str">
            <v>51400-GBG-B110-M1-01</v>
          </cell>
          <cell r="T57">
            <v>3</v>
          </cell>
        </row>
        <row r="58">
          <cell r="A58">
            <v>2</v>
          </cell>
          <cell r="B58">
            <v>2001</v>
          </cell>
          <cell r="C58">
            <v>36936</v>
          </cell>
          <cell r="D58">
            <v>36861</v>
          </cell>
          <cell r="G58" t="str">
            <v>510105</v>
          </cell>
          <cell r="H58" t="str">
            <v>GBGT</v>
          </cell>
          <cell r="I58" t="str">
            <v>FF</v>
          </cell>
          <cell r="J58">
            <v>36869</v>
          </cell>
          <cell r="M58">
            <v>246035</v>
          </cell>
          <cell r="N58">
            <v>1</v>
          </cell>
          <cell r="O58" t="str">
            <v>Oil leak from OS</v>
          </cell>
          <cell r="Q58" t="str">
            <v>USER</v>
          </cell>
          <cell r="R58" t="str">
            <v>FRONT FORK ASSY. LEFT</v>
          </cell>
          <cell r="S58" t="str">
            <v>51500-GBG-B110-M1-01</v>
          </cell>
          <cell r="T58">
            <v>12</v>
          </cell>
        </row>
        <row r="59">
          <cell r="A59">
            <v>2</v>
          </cell>
          <cell r="B59">
            <v>2001</v>
          </cell>
          <cell r="C59">
            <v>36936</v>
          </cell>
          <cell r="D59">
            <v>36861</v>
          </cell>
          <cell r="G59" t="str">
            <v>510108</v>
          </cell>
          <cell r="H59" t="str">
            <v>GBGT</v>
          </cell>
          <cell r="I59" t="str">
            <v>RC</v>
          </cell>
          <cell r="J59">
            <v>36650</v>
          </cell>
          <cell r="M59">
            <v>198559</v>
          </cell>
          <cell r="N59">
            <v>1</v>
          </cell>
          <cell r="O59" t="str">
            <v>DF NG (ROD bended)</v>
          </cell>
          <cell r="Q59" t="str">
            <v>USER</v>
          </cell>
          <cell r="R59" t="str">
            <v>REAR CUSHION ASSY.RIGHT</v>
          </cell>
          <cell r="S59" t="str">
            <v>52400-GBG-B211-M1</v>
          </cell>
          <cell r="T59">
            <v>5</v>
          </cell>
        </row>
        <row r="60">
          <cell r="A60">
            <v>2</v>
          </cell>
          <cell r="B60">
            <v>2001</v>
          </cell>
          <cell r="C60">
            <v>36936</v>
          </cell>
          <cell r="D60">
            <v>36861</v>
          </cell>
          <cell r="G60" t="str">
            <v>510109</v>
          </cell>
          <cell r="H60" t="str">
            <v>GBGT</v>
          </cell>
          <cell r="I60" t="str">
            <v>RC</v>
          </cell>
          <cell r="J60">
            <v>36577</v>
          </cell>
          <cell r="M60">
            <v>178097</v>
          </cell>
          <cell r="N60">
            <v>1</v>
          </cell>
          <cell r="O60" t="str">
            <v>Oil leak from OS</v>
          </cell>
          <cell r="Q60" t="str">
            <v>USER</v>
          </cell>
          <cell r="R60" t="str">
            <v>REAR CUSHION ASSY.LEFT</v>
          </cell>
          <cell r="S60" t="str">
            <v>52500-GBG-B211-M1</v>
          </cell>
          <cell r="T60">
            <v>2</v>
          </cell>
        </row>
        <row r="61">
          <cell r="A61">
            <v>2</v>
          </cell>
          <cell r="B61">
            <v>2001</v>
          </cell>
          <cell r="C61">
            <v>36936</v>
          </cell>
          <cell r="D61">
            <v>36861</v>
          </cell>
          <cell r="G61" t="str">
            <v>530108</v>
          </cell>
          <cell r="H61" t="str">
            <v>KFLG</v>
          </cell>
          <cell r="I61" t="str">
            <v>RC</v>
          </cell>
          <cell r="J61">
            <v>36885</v>
          </cell>
          <cell r="M61">
            <v>92650</v>
          </cell>
          <cell r="N61">
            <v>1</v>
          </cell>
          <cell r="O61" t="str">
            <v>DF NG (ROD bended)</v>
          </cell>
          <cell r="Q61" t="str">
            <v>USER</v>
          </cell>
          <cell r="R61" t="str">
            <v>REAR CUSHION ASSY</v>
          </cell>
          <cell r="S61" t="str">
            <v>52400-KFLG-8910-M1</v>
          </cell>
          <cell r="T61">
            <v>12</v>
          </cell>
        </row>
        <row r="62">
          <cell r="A62">
            <v>2</v>
          </cell>
          <cell r="B62">
            <v>2001</v>
          </cell>
          <cell r="C62">
            <v>36936</v>
          </cell>
          <cell r="D62">
            <v>36861</v>
          </cell>
          <cell r="G62" t="str">
            <v>530108</v>
          </cell>
          <cell r="H62" t="str">
            <v>KFLG</v>
          </cell>
          <cell r="I62" t="str">
            <v>RC</v>
          </cell>
          <cell r="J62">
            <v>36866</v>
          </cell>
          <cell r="M62">
            <v>91604</v>
          </cell>
          <cell r="N62">
            <v>1</v>
          </cell>
          <cell r="O62" t="str">
            <v>Oil leak from OS</v>
          </cell>
          <cell r="Q62" t="str">
            <v>USER</v>
          </cell>
          <cell r="R62" t="str">
            <v>REAR CUSHION ASSY</v>
          </cell>
          <cell r="S62" t="str">
            <v>52400-KFLG-8910-M1</v>
          </cell>
          <cell r="T62">
            <v>12</v>
          </cell>
        </row>
        <row r="63">
          <cell r="A63">
            <v>2</v>
          </cell>
          <cell r="B63">
            <v>2001</v>
          </cell>
          <cell r="C63">
            <v>36936</v>
          </cell>
          <cell r="D63">
            <v>36861</v>
          </cell>
          <cell r="G63" t="str">
            <v>510109</v>
          </cell>
          <cell r="H63" t="str">
            <v>GBGT</v>
          </cell>
          <cell r="I63" t="str">
            <v>RC</v>
          </cell>
          <cell r="J63">
            <v>36784</v>
          </cell>
          <cell r="M63">
            <v>228917</v>
          </cell>
          <cell r="N63">
            <v>1</v>
          </cell>
          <cell r="O63" t="str">
            <v>SPG was broken</v>
          </cell>
          <cell r="P63" t="str">
            <v>Géy SPG</v>
          </cell>
          <cell r="Q63" t="str">
            <v>THAI-AAP  Claim</v>
          </cell>
          <cell r="R63" t="str">
            <v>REAR CUSHION ASSY.LEFT</v>
          </cell>
          <cell r="S63" t="str">
            <v>52500-GBG-B211-M1</v>
          </cell>
          <cell r="T63">
            <v>9</v>
          </cell>
        </row>
        <row r="64">
          <cell r="A64">
            <v>2</v>
          </cell>
          <cell r="B64">
            <v>2001</v>
          </cell>
          <cell r="C64">
            <v>36936</v>
          </cell>
          <cell r="D64">
            <v>36861</v>
          </cell>
          <cell r="G64" t="str">
            <v>530104</v>
          </cell>
          <cell r="H64" t="str">
            <v>KFLG</v>
          </cell>
          <cell r="I64" t="str">
            <v>FF</v>
          </cell>
          <cell r="J64">
            <v>36886</v>
          </cell>
          <cell r="M64">
            <v>97762</v>
          </cell>
          <cell r="N64">
            <v>1</v>
          </cell>
          <cell r="O64" t="str">
            <v>Oil leak from OS</v>
          </cell>
          <cell r="Q64" t="str">
            <v>USER</v>
          </cell>
          <cell r="R64" t="str">
            <v>FRONT FORK ASSY. RIGHT</v>
          </cell>
          <cell r="S64" t="str">
            <v>51400-KFLG-8910-M1</v>
          </cell>
          <cell r="T64">
            <v>12</v>
          </cell>
        </row>
        <row r="65">
          <cell r="A65">
            <v>2</v>
          </cell>
          <cell r="B65">
            <v>2001</v>
          </cell>
          <cell r="C65">
            <v>36936</v>
          </cell>
          <cell r="D65">
            <v>36861</v>
          </cell>
          <cell r="G65" t="str">
            <v>530104</v>
          </cell>
          <cell r="H65" t="str">
            <v>KFLG</v>
          </cell>
          <cell r="I65" t="str">
            <v>FF</v>
          </cell>
          <cell r="J65">
            <v>36873</v>
          </cell>
          <cell r="M65">
            <v>93977</v>
          </cell>
          <cell r="N65">
            <v>1</v>
          </cell>
          <cell r="O65" t="str">
            <v>Oil leak from OS</v>
          </cell>
          <cell r="Q65" t="str">
            <v>USER</v>
          </cell>
          <cell r="R65" t="str">
            <v>FRONT FORK ASSY. RIGHT</v>
          </cell>
          <cell r="S65" t="str">
            <v>51400-KFLG-8910-M1</v>
          </cell>
          <cell r="T65">
            <v>12</v>
          </cell>
        </row>
        <row r="66">
          <cell r="A66">
            <v>2</v>
          </cell>
          <cell r="B66">
            <v>2001</v>
          </cell>
          <cell r="C66">
            <v>36936</v>
          </cell>
          <cell r="D66">
            <v>36861</v>
          </cell>
          <cell r="G66" t="str">
            <v>530104</v>
          </cell>
          <cell r="H66" t="str">
            <v>KFLG</v>
          </cell>
          <cell r="I66" t="str">
            <v>FF</v>
          </cell>
          <cell r="J66">
            <v>36663</v>
          </cell>
          <cell r="M66">
            <v>44210</v>
          </cell>
          <cell r="N66">
            <v>1</v>
          </cell>
          <cell r="O66" t="str">
            <v>Oil leak from OS</v>
          </cell>
          <cell r="Q66" t="str">
            <v>USER</v>
          </cell>
          <cell r="R66" t="str">
            <v>FRONT FORK ASSY. RIGHT</v>
          </cell>
          <cell r="S66" t="str">
            <v>51400-KFLG-8910-M1</v>
          </cell>
          <cell r="T66">
            <v>5</v>
          </cell>
        </row>
        <row r="67">
          <cell r="A67">
            <v>2</v>
          </cell>
          <cell r="B67">
            <v>2001</v>
          </cell>
          <cell r="C67">
            <v>36936</v>
          </cell>
          <cell r="D67">
            <v>36861</v>
          </cell>
          <cell r="G67" t="str">
            <v>530105</v>
          </cell>
          <cell r="H67" t="str">
            <v>KFLG</v>
          </cell>
          <cell r="I67" t="str">
            <v>FF</v>
          </cell>
          <cell r="J67">
            <v>36760</v>
          </cell>
          <cell r="M67">
            <v>63894</v>
          </cell>
          <cell r="N67">
            <v>1</v>
          </cell>
          <cell r="O67" t="str">
            <v>Oil leak from OS</v>
          </cell>
          <cell r="Q67" t="str">
            <v>USER</v>
          </cell>
          <cell r="R67" t="str">
            <v>FRONT FORK ASSY. LEFT</v>
          </cell>
          <cell r="S67" t="str">
            <v>51500-KFLG-8910-M1</v>
          </cell>
          <cell r="T67">
            <v>8</v>
          </cell>
        </row>
        <row r="68">
          <cell r="A68">
            <v>3</v>
          </cell>
          <cell r="B68">
            <v>2001</v>
          </cell>
          <cell r="C68">
            <v>36955</v>
          </cell>
          <cell r="D68">
            <v>36892</v>
          </cell>
          <cell r="E68" t="str">
            <v>33V-01-248</v>
          </cell>
          <cell r="F68">
            <v>543400</v>
          </cell>
          <cell r="G68" t="str">
            <v>530105</v>
          </cell>
          <cell r="H68" t="str">
            <v>KFLG</v>
          </cell>
          <cell r="I68" t="str">
            <v>FF</v>
          </cell>
          <cell r="J68">
            <v>36636</v>
          </cell>
          <cell r="K68">
            <v>42001</v>
          </cell>
          <cell r="L68" t="str">
            <v>hcm</v>
          </cell>
          <cell r="M68">
            <v>38498</v>
          </cell>
          <cell r="N68">
            <v>1</v>
          </cell>
          <cell r="O68" t="str">
            <v>The plating of F/P was rusted</v>
          </cell>
          <cell r="P68" t="str">
            <v>RØ FP</v>
          </cell>
          <cell r="Q68" t="str">
            <v>SHOWA Claim</v>
          </cell>
          <cell r="R68" t="str">
            <v>FRONT FORK ASSY. LEFT</v>
          </cell>
          <cell r="S68" t="str">
            <v>51500-KFLG-8910-M1</v>
          </cell>
          <cell r="T68">
            <v>4</v>
          </cell>
        </row>
        <row r="69">
          <cell r="A69">
            <v>3</v>
          </cell>
          <cell r="B69">
            <v>2001</v>
          </cell>
          <cell r="C69">
            <v>36955</v>
          </cell>
          <cell r="D69">
            <v>36892</v>
          </cell>
          <cell r="E69" t="str">
            <v>33V-01-307</v>
          </cell>
          <cell r="F69">
            <v>1071800</v>
          </cell>
          <cell r="G69" t="str">
            <v>5301045</v>
          </cell>
          <cell r="H69" t="str">
            <v>KFLG</v>
          </cell>
          <cell r="I69" t="str">
            <v>FF</v>
          </cell>
          <cell r="J69">
            <v>36651</v>
          </cell>
          <cell r="K69">
            <v>45001</v>
          </cell>
          <cell r="L69" t="str">
            <v>My tho</v>
          </cell>
          <cell r="M69">
            <v>41237</v>
          </cell>
          <cell r="N69">
            <v>2</v>
          </cell>
          <cell r="O69" t="str">
            <v>The painting of FF was found being blistered partially</v>
          </cell>
          <cell r="P69" t="str">
            <v>Bong s¬n</v>
          </cell>
          <cell r="Q69" t="str">
            <v>MAP</v>
          </cell>
          <cell r="R69" t="str">
            <v>FRONT FORK ASSY. R/L</v>
          </cell>
          <cell r="S69" t="str">
            <v>51400/51500-KFLG-8910-M1</v>
          </cell>
          <cell r="T69">
            <v>5</v>
          </cell>
        </row>
        <row r="70">
          <cell r="A70">
            <v>3</v>
          </cell>
          <cell r="B70">
            <v>2001</v>
          </cell>
          <cell r="C70">
            <v>36955</v>
          </cell>
          <cell r="D70">
            <v>36892</v>
          </cell>
          <cell r="E70" t="str">
            <v>33V-01-309</v>
          </cell>
          <cell r="F70">
            <v>1071800</v>
          </cell>
          <cell r="G70" t="str">
            <v>5301045</v>
          </cell>
          <cell r="H70" t="str">
            <v>KFLG</v>
          </cell>
          <cell r="I70" t="str">
            <v>FF</v>
          </cell>
          <cell r="J70">
            <v>36580</v>
          </cell>
          <cell r="K70">
            <v>45001</v>
          </cell>
          <cell r="L70" t="str">
            <v>My tho</v>
          </cell>
          <cell r="M70">
            <v>26975</v>
          </cell>
          <cell r="N70">
            <v>2</v>
          </cell>
          <cell r="O70" t="str">
            <v>The painting of FF was found being blistered partially</v>
          </cell>
          <cell r="P70" t="str">
            <v>Bong s¬n</v>
          </cell>
          <cell r="Q70" t="str">
            <v>MAP</v>
          </cell>
          <cell r="R70" t="str">
            <v>FRONT FORK ASSY. R/L</v>
          </cell>
          <cell r="S70" t="str">
            <v>51400/51500-KFLG-8910-M1</v>
          </cell>
          <cell r="T70">
            <v>2</v>
          </cell>
        </row>
        <row r="71">
          <cell r="A71">
            <v>3</v>
          </cell>
          <cell r="B71">
            <v>2001</v>
          </cell>
          <cell r="C71">
            <v>36955</v>
          </cell>
          <cell r="D71">
            <v>36892</v>
          </cell>
          <cell r="E71" t="str">
            <v>33V-01-310</v>
          </cell>
          <cell r="F71">
            <v>1071800</v>
          </cell>
          <cell r="G71" t="str">
            <v>5301045</v>
          </cell>
          <cell r="H71" t="str">
            <v>KFLG</v>
          </cell>
          <cell r="I71" t="str">
            <v>FF</v>
          </cell>
          <cell r="J71">
            <v>36651</v>
          </cell>
          <cell r="K71">
            <v>45001</v>
          </cell>
          <cell r="L71" t="str">
            <v>My tho</v>
          </cell>
          <cell r="M71">
            <v>41377</v>
          </cell>
          <cell r="N71">
            <v>2</v>
          </cell>
          <cell r="O71" t="str">
            <v>The painting of FF was found being blistered partially</v>
          </cell>
          <cell r="P71" t="str">
            <v>Bong s¬n</v>
          </cell>
          <cell r="Q71" t="str">
            <v>MAP</v>
          </cell>
          <cell r="R71" t="str">
            <v>FRONT FORK ASSY. R/L</v>
          </cell>
          <cell r="S71" t="str">
            <v>51400/51500-KFLG-8910-M1</v>
          </cell>
          <cell r="T71">
            <v>5</v>
          </cell>
        </row>
        <row r="72">
          <cell r="A72">
            <v>3</v>
          </cell>
          <cell r="B72">
            <v>2001</v>
          </cell>
          <cell r="C72">
            <v>36955</v>
          </cell>
          <cell r="D72">
            <v>36892</v>
          </cell>
          <cell r="E72" t="str">
            <v>33V-01-311</v>
          </cell>
          <cell r="F72">
            <v>1071800</v>
          </cell>
          <cell r="G72" t="str">
            <v>5301045</v>
          </cell>
          <cell r="H72" t="str">
            <v>KFLG</v>
          </cell>
          <cell r="I72" t="str">
            <v>FF</v>
          </cell>
          <cell r="J72">
            <v>36710</v>
          </cell>
          <cell r="K72">
            <v>45001</v>
          </cell>
          <cell r="L72" t="str">
            <v>My tho</v>
          </cell>
          <cell r="M72">
            <v>53903</v>
          </cell>
          <cell r="N72">
            <v>2</v>
          </cell>
          <cell r="O72" t="str">
            <v>The painting of FF was found being blistered partially</v>
          </cell>
          <cell r="P72" t="str">
            <v>Bong s¬n</v>
          </cell>
          <cell r="Q72" t="str">
            <v>MAP</v>
          </cell>
          <cell r="R72" t="str">
            <v>FRONT FORK ASSY. R/L</v>
          </cell>
          <cell r="S72" t="str">
            <v>51400/51500-KFLG-8910-M1</v>
          </cell>
          <cell r="T72">
            <v>7</v>
          </cell>
        </row>
        <row r="73">
          <cell r="A73">
            <v>3</v>
          </cell>
          <cell r="B73">
            <v>2001</v>
          </cell>
          <cell r="C73">
            <v>36955</v>
          </cell>
          <cell r="D73">
            <v>36892</v>
          </cell>
          <cell r="E73" t="str">
            <v>33V-01-314</v>
          </cell>
          <cell r="F73">
            <v>1071800</v>
          </cell>
          <cell r="G73" t="str">
            <v>5301045</v>
          </cell>
          <cell r="H73" t="str">
            <v>KFLG</v>
          </cell>
          <cell r="I73" t="str">
            <v>FF</v>
          </cell>
          <cell r="J73">
            <v>36598</v>
          </cell>
          <cell r="K73">
            <v>45001</v>
          </cell>
          <cell r="L73" t="str">
            <v>My tho</v>
          </cell>
          <cell r="M73">
            <v>30881</v>
          </cell>
          <cell r="N73">
            <v>2</v>
          </cell>
          <cell r="O73" t="str">
            <v>The painting of FF was found being blistered partially</v>
          </cell>
          <cell r="P73" t="str">
            <v>Bong s¬n</v>
          </cell>
          <cell r="Q73" t="str">
            <v>MAP</v>
          </cell>
          <cell r="R73" t="str">
            <v>FRONT FORK ASSY. R/L</v>
          </cell>
          <cell r="S73" t="str">
            <v>51400/51500-KFLG-8910-M1</v>
          </cell>
          <cell r="T73">
            <v>3</v>
          </cell>
        </row>
        <row r="74">
          <cell r="A74">
            <v>3</v>
          </cell>
          <cell r="B74">
            <v>2001</v>
          </cell>
          <cell r="C74">
            <v>36955</v>
          </cell>
          <cell r="D74">
            <v>36892</v>
          </cell>
          <cell r="E74" t="str">
            <v>33V-01-334</v>
          </cell>
          <cell r="F74">
            <v>543400</v>
          </cell>
          <cell r="G74" t="str">
            <v>530104</v>
          </cell>
          <cell r="H74" t="str">
            <v>KFLG</v>
          </cell>
          <cell r="I74" t="str">
            <v>FF</v>
          </cell>
          <cell r="J74">
            <v>36624</v>
          </cell>
          <cell r="K74">
            <v>50001</v>
          </cell>
          <cell r="L74" t="str">
            <v>can tho</v>
          </cell>
          <cell r="M74">
            <v>37676</v>
          </cell>
          <cell r="N74">
            <v>1</v>
          </cell>
          <cell r="O74" t="str">
            <v>The painting of FF was found being blistered partially</v>
          </cell>
          <cell r="P74" t="str">
            <v>Bong s¬n</v>
          </cell>
          <cell r="Q74" t="str">
            <v>MAP</v>
          </cell>
          <cell r="R74" t="str">
            <v>FRONT FORK ASSY. RIGHT</v>
          </cell>
          <cell r="S74" t="str">
            <v>51400-KFLG-8910-M1</v>
          </cell>
          <cell r="T74">
            <v>4</v>
          </cell>
        </row>
        <row r="75">
          <cell r="A75">
            <v>3</v>
          </cell>
          <cell r="B75">
            <v>2001</v>
          </cell>
          <cell r="C75">
            <v>36955</v>
          </cell>
          <cell r="D75">
            <v>36892</v>
          </cell>
          <cell r="E75" t="str">
            <v>33V-01-003</v>
          </cell>
          <cell r="F75">
            <v>457000</v>
          </cell>
          <cell r="G75" t="str">
            <v>510105</v>
          </cell>
          <cell r="H75" t="str">
            <v>GBGT</v>
          </cell>
          <cell r="I75" t="str">
            <v>FF</v>
          </cell>
          <cell r="J75">
            <v>36605</v>
          </cell>
          <cell r="K75">
            <v>10002</v>
          </cell>
          <cell r="L75" t="str">
            <v>bac ninh</v>
          </cell>
          <cell r="M75">
            <v>188190</v>
          </cell>
          <cell r="N75">
            <v>1</v>
          </cell>
          <cell r="O75" t="str">
            <v>The painting of FF was found being blistered partially</v>
          </cell>
          <cell r="P75" t="str">
            <v>Bong s¬n</v>
          </cell>
          <cell r="Q75" t="str">
            <v>MAP</v>
          </cell>
          <cell r="R75" t="str">
            <v>FRONT FORK ASSY. LEFT</v>
          </cell>
          <cell r="S75" t="str">
            <v>51500-GBG-B110-M1-01</v>
          </cell>
          <cell r="T75">
            <v>3</v>
          </cell>
        </row>
        <row r="76">
          <cell r="A76">
            <v>3</v>
          </cell>
          <cell r="B76">
            <v>2001</v>
          </cell>
          <cell r="C76">
            <v>36955</v>
          </cell>
          <cell r="D76">
            <v>36892</v>
          </cell>
          <cell r="E76" t="str">
            <v>33V-01-022</v>
          </cell>
          <cell r="F76">
            <v>457000</v>
          </cell>
          <cell r="G76" t="str">
            <v>510105</v>
          </cell>
          <cell r="H76" t="str">
            <v>GBGT</v>
          </cell>
          <cell r="I76" t="str">
            <v>FF</v>
          </cell>
          <cell r="J76">
            <v>36445</v>
          </cell>
          <cell r="K76">
            <v>14011</v>
          </cell>
          <cell r="L76" t="str">
            <v>ha noi</v>
          </cell>
          <cell r="M76">
            <v>148223</v>
          </cell>
          <cell r="N76">
            <v>1</v>
          </cell>
          <cell r="O76" t="str">
            <v>The plating of F/P was rusted (Kh«ng m¹)</v>
          </cell>
          <cell r="P76" t="str">
            <v>Kh«ng m¹</v>
          </cell>
          <cell r="Q76" t="str">
            <v>SHOWA Claim</v>
          </cell>
          <cell r="R76" t="str">
            <v>FRONT FORK ASSY. LEFT</v>
          </cell>
          <cell r="S76" t="str">
            <v>51500-GBG-B110-M1-01</v>
          </cell>
          <cell r="T76">
            <v>10</v>
          </cell>
        </row>
        <row r="77">
          <cell r="A77">
            <v>3</v>
          </cell>
          <cell r="B77">
            <v>2001</v>
          </cell>
          <cell r="C77">
            <v>36955</v>
          </cell>
          <cell r="D77">
            <v>36892</v>
          </cell>
          <cell r="E77" t="str">
            <v>33V-01-180</v>
          </cell>
          <cell r="F77">
            <v>894000</v>
          </cell>
          <cell r="G77" t="str">
            <v>5101045</v>
          </cell>
          <cell r="H77" t="str">
            <v>GBGT</v>
          </cell>
          <cell r="I77" t="str">
            <v>FF</v>
          </cell>
          <cell r="J77">
            <v>36445</v>
          </cell>
          <cell r="K77">
            <v>53002</v>
          </cell>
          <cell r="L77" t="str">
            <v>ca mau</v>
          </cell>
          <cell r="M77">
            <v>148455</v>
          </cell>
          <cell r="N77">
            <v>1</v>
          </cell>
          <cell r="O77" t="str">
            <v>The plating of F/P was rusted (Kh«ng m¹)</v>
          </cell>
          <cell r="P77" t="str">
            <v>Kh«ng m¹</v>
          </cell>
          <cell r="Q77" t="str">
            <v>SHOWA Claim</v>
          </cell>
          <cell r="R77" t="str">
            <v>FRONT FORK ASSY. R/L</v>
          </cell>
          <cell r="S77" t="str">
            <v>51400/51500-GBG-B110-M1-01</v>
          </cell>
          <cell r="T77">
            <v>10</v>
          </cell>
        </row>
        <row r="78">
          <cell r="A78">
            <v>3</v>
          </cell>
          <cell r="B78">
            <v>2001</v>
          </cell>
          <cell r="C78">
            <v>36965</v>
          </cell>
          <cell r="G78" t="str">
            <v>530108</v>
          </cell>
          <cell r="H78" t="str">
            <v>KFLG</v>
          </cell>
          <cell r="I78" t="str">
            <v>RC</v>
          </cell>
          <cell r="J78">
            <v>36906</v>
          </cell>
          <cell r="M78" t="str">
            <v>101623</v>
          </cell>
          <cell r="N78">
            <v>1</v>
          </cell>
          <cell r="O78" t="str">
            <v>Oil leak from OS</v>
          </cell>
          <cell r="Q78" t="str">
            <v>USER</v>
          </cell>
          <cell r="R78" t="str">
            <v>REAR CUSHION ASSY</v>
          </cell>
          <cell r="S78" t="str">
            <v>52400-KFLG-8910-M1</v>
          </cell>
          <cell r="T78">
            <v>1</v>
          </cell>
        </row>
        <row r="79">
          <cell r="A79">
            <v>3</v>
          </cell>
          <cell r="B79">
            <v>2001</v>
          </cell>
          <cell r="C79">
            <v>36965</v>
          </cell>
          <cell r="G79" t="str">
            <v>530108</v>
          </cell>
          <cell r="H79" t="str">
            <v>KFLG</v>
          </cell>
          <cell r="I79" t="str">
            <v>RC</v>
          </cell>
          <cell r="J79">
            <v>36741</v>
          </cell>
          <cell r="M79" t="str">
            <v>061492</v>
          </cell>
          <cell r="N79">
            <v>1</v>
          </cell>
          <cell r="O79" t="str">
            <v>Oil leak from OS</v>
          </cell>
          <cell r="Q79" t="str">
            <v>USER</v>
          </cell>
          <cell r="R79" t="str">
            <v>REAR CUSHION ASSY</v>
          </cell>
          <cell r="S79" t="str">
            <v>52400-KFLG-8910-M1</v>
          </cell>
          <cell r="T79">
            <v>8</v>
          </cell>
        </row>
        <row r="80">
          <cell r="A80">
            <v>3</v>
          </cell>
          <cell r="B80">
            <v>2001</v>
          </cell>
          <cell r="C80">
            <v>36965</v>
          </cell>
          <cell r="G80" t="str">
            <v>530108</v>
          </cell>
          <cell r="H80" t="str">
            <v>KFLG</v>
          </cell>
          <cell r="I80" t="str">
            <v>RC</v>
          </cell>
          <cell r="J80">
            <v>36768</v>
          </cell>
          <cell r="M80" t="str">
            <v>064941</v>
          </cell>
          <cell r="N80">
            <v>1</v>
          </cell>
          <cell r="O80" t="str">
            <v>Oil leak from OS</v>
          </cell>
          <cell r="Q80" t="str">
            <v>USER</v>
          </cell>
          <cell r="R80" t="str">
            <v>REAR CUSHION ASSY</v>
          </cell>
          <cell r="S80" t="str">
            <v>52400-KFLG-8910-M1</v>
          </cell>
          <cell r="T80">
            <v>8</v>
          </cell>
        </row>
        <row r="81">
          <cell r="A81">
            <v>3</v>
          </cell>
          <cell r="B81">
            <v>2001</v>
          </cell>
          <cell r="C81">
            <v>36965</v>
          </cell>
          <cell r="G81" t="str">
            <v>530105</v>
          </cell>
          <cell r="H81" t="str">
            <v>KFLG</v>
          </cell>
          <cell r="I81" t="str">
            <v>FF</v>
          </cell>
          <cell r="J81">
            <v>36876</v>
          </cell>
          <cell r="M81" t="str">
            <v>094844</v>
          </cell>
          <cell r="N81">
            <v>1</v>
          </cell>
          <cell r="O81" t="str">
            <v>Oil leak from OS</v>
          </cell>
          <cell r="Q81" t="str">
            <v>USER</v>
          </cell>
          <cell r="R81" t="str">
            <v>FRONT FORK ASSY. LEFT</v>
          </cell>
          <cell r="S81" t="str">
            <v>51500-KFLG-8910-M1</v>
          </cell>
          <cell r="T81">
            <v>12</v>
          </cell>
        </row>
        <row r="82">
          <cell r="A82">
            <v>3</v>
          </cell>
          <cell r="B82">
            <v>2001</v>
          </cell>
          <cell r="C82">
            <v>36965</v>
          </cell>
          <cell r="G82" t="str">
            <v>530105</v>
          </cell>
          <cell r="H82" t="str">
            <v>KFLG</v>
          </cell>
          <cell r="I82" t="str">
            <v>FF</v>
          </cell>
          <cell r="J82">
            <v>36733</v>
          </cell>
          <cell r="M82" t="str">
            <v>060511</v>
          </cell>
          <cell r="N82">
            <v>1</v>
          </cell>
          <cell r="O82" t="str">
            <v>Oil leak from OS</v>
          </cell>
          <cell r="Q82" t="str">
            <v>USER</v>
          </cell>
          <cell r="R82" t="str">
            <v>FRONT FORK ASSY. LEFT</v>
          </cell>
          <cell r="S82" t="str">
            <v>51500-KFLG-8910-M1</v>
          </cell>
          <cell r="T82">
            <v>7</v>
          </cell>
        </row>
        <row r="83">
          <cell r="A83">
            <v>3</v>
          </cell>
          <cell r="B83">
            <v>2001</v>
          </cell>
          <cell r="C83">
            <v>36965</v>
          </cell>
          <cell r="G83" t="str">
            <v>530105</v>
          </cell>
          <cell r="H83" t="str">
            <v>KFLG</v>
          </cell>
          <cell r="I83" t="str">
            <v>FF</v>
          </cell>
          <cell r="J83">
            <v>36781</v>
          </cell>
          <cell r="M83" t="str">
            <v>068441</v>
          </cell>
          <cell r="N83">
            <v>1</v>
          </cell>
          <cell r="O83" t="str">
            <v>Oil leak from OS</v>
          </cell>
          <cell r="Q83" t="str">
            <v>USER</v>
          </cell>
          <cell r="R83" t="str">
            <v>FRONT FORK ASSY. LEFT</v>
          </cell>
          <cell r="S83" t="str">
            <v>51500-KFLG-8910-M1</v>
          </cell>
          <cell r="T83">
            <v>9</v>
          </cell>
        </row>
        <row r="84">
          <cell r="A84">
            <v>3</v>
          </cell>
          <cell r="B84">
            <v>2001</v>
          </cell>
          <cell r="C84">
            <v>36965</v>
          </cell>
          <cell r="G84" t="str">
            <v>530105</v>
          </cell>
          <cell r="H84" t="str">
            <v>KFLG</v>
          </cell>
          <cell r="I84" t="str">
            <v>FF</v>
          </cell>
          <cell r="J84">
            <v>36790</v>
          </cell>
          <cell r="M84" t="str">
            <v>070485</v>
          </cell>
          <cell r="N84">
            <v>1</v>
          </cell>
          <cell r="O84" t="str">
            <v>Oil leak from OS</v>
          </cell>
          <cell r="Q84" t="str">
            <v>USER</v>
          </cell>
          <cell r="R84" t="str">
            <v>FRONT FORK ASSY. LEFT</v>
          </cell>
          <cell r="S84" t="str">
            <v>51500-KFLG-8910-M1</v>
          </cell>
          <cell r="T84">
            <v>9</v>
          </cell>
        </row>
        <row r="85">
          <cell r="A85">
            <v>3</v>
          </cell>
          <cell r="B85">
            <v>2001</v>
          </cell>
          <cell r="C85">
            <v>36965</v>
          </cell>
          <cell r="G85" t="str">
            <v>530105</v>
          </cell>
          <cell r="H85" t="str">
            <v>KFLG</v>
          </cell>
          <cell r="I85" t="str">
            <v>FF</v>
          </cell>
          <cell r="J85">
            <v>36860</v>
          </cell>
          <cell r="M85" t="str">
            <v>089689</v>
          </cell>
          <cell r="N85">
            <v>1</v>
          </cell>
          <cell r="O85" t="str">
            <v>Oil leak from OS</v>
          </cell>
          <cell r="Q85" t="str">
            <v>USER</v>
          </cell>
          <cell r="R85" t="str">
            <v>FRONT FORK ASSY. LEFT</v>
          </cell>
          <cell r="S85" t="str">
            <v>51500-KFLG-8910-M1</v>
          </cell>
          <cell r="T85">
            <v>11</v>
          </cell>
        </row>
        <row r="86">
          <cell r="A86">
            <v>3</v>
          </cell>
          <cell r="B86">
            <v>2001</v>
          </cell>
          <cell r="C86">
            <v>36965</v>
          </cell>
          <cell r="G86" t="str">
            <v>530105</v>
          </cell>
          <cell r="H86" t="str">
            <v>KFLG</v>
          </cell>
          <cell r="I86" t="str">
            <v>FF</v>
          </cell>
          <cell r="J86">
            <v>36810</v>
          </cell>
          <cell r="M86" t="str">
            <v>076319</v>
          </cell>
          <cell r="N86">
            <v>1</v>
          </cell>
          <cell r="O86" t="str">
            <v>Oil leak from OS</v>
          </cell>
          <cell r="Q86" t="str">
            <v>USER</v>
          </cell>
          <cell r="R86" t="str">
            <v>FRONT FORK ASSY. LEFT</v>
          </cell>
          <cell r="S86" t="str">
            <v>51500-KFLG-8910-M1</v>
          </cell>
          <cell r="T86">
            <v>10</v>
          </cell>
        </row>
        <row r="87">
          <cell r="A87">
            <v>3</v>
          </cell>
          <cell r="B87">
            <v>2001</v>
          </cell>
          <cell r="C87">
            <v>36965</v>
          </cell>
          <cell r="G87" t="str">
            <v>530105</v>
          </cell>
          <cell r="H87" t="str">
            <v>KFLG</v>
          </cell>
          <cell r="I87" t="str">
            <v>FF</v>
          </cell>
          <cell r="J87">
            <v>36781</v>
          </cell>
          <cell r="M87" t="str">
            <v>068377</v>
          </cell>
          <cell r="N87">
            <v>1</v>
          </cell>
          <cell r="O87" t="str">
            <v>Oil leak from OS</v>
          </cell>
          <cell r="Q87" t="str">
            <v>USER</v>
          </cell>
          <cell r="R87" t="str">
            <v>FRONT FORK ASSY. LEFT</v>
          </cell>
          <cell r="S87" t="str">
            <v>51500-KFLG-8910-M1</v>
          </cell>
          <cell r="T87">
            <v>9</v>
          </cell>
        </row>
        <row r="88">
          <cell r="A88">
            <v>3</v>
          </cell>
          <cell r="B88">
            <v>2001</v>
          </cell>
          <cell r="C88">
            <v>36965</v>
          </cell>
          <cell r="G88" t="str">
            <v>530105</v>
          </cell>
          <cell r="H88" t="str">
            <v>KFLG</v>
          </cell>
          <cell r="I88" t="str">
            <v>FF</v>
          </cell>
          <cell r="J88">
            <v>36795</v>
          </cell>
          <cell r="M88" t="str">
            <v>071230</v>
          </cell>
          <cell r="N88">
            <v>1</v>
          </cell>
          <cell r="O88" t="str">
            <v>Oil leak from OS</v>
          </cell>
          <cell r="Q88" t="str">
            <v>USER</v>
          </cell>
          <cell r="R88" t="str">
            <v>FRONT FORK ASSY. LEFT</v>
          </cell>
          <cell r="S88" t="str">
            <v>51500-KFLG-8910-M1</v>
          </cell>
          <cell r="T88">
            <v>9</v>
          </cell>
        </row>
        <row r="89">
          <cell r="A89">
            <v>3</v>
          </cell>
          <cell r="B89">
            <v>2001</v>
          </cell>
          <cell r="C89">
            <v>36965</v>
          </cell>
          <cell r="G89" t="str">
            <v>530105</v>
          </cell>
          <cell r="H89" t="str">
            <v>KFLG</v>
          </cell>
          <cell r="I89" t="str">
            <v>FF</v>
          </cell>
          <cell r="J89">
            <v>36852</v>
          </cell>
          <cell r="M89" t="str">
            <v>068289</v>
          </cell>
          <cell r="N89">
            <v>1</v>
          </cell>
          <cell r="O89" t="str">
            <v>Oil leak from OS</v>
          </cell>
          <cell r="Q89" t="str">
            <v>USER</v>
          </cell>
          <cell r="R89" t="str">
            <v>FRONT FORK ASSY. LEFT</v>
          </cell>
          <cell r="S89" t="str">
            <v>51500-KFLG-8910-M1</v>
          </cell>
          <cell r="T89">
            <v>11</v>
          </cell>
        </row>
        <row r="90">
          <cell r="A90">
            <v>3</v>
          </cell>
          <cell r="B90">
            <v>2001</v>
          </cell>
          <cell r="C90">
            <v>36965</v>
          </cell>
          <cell r="G90" t="str">
            <v>530104</v>
          </cell>
          <cell r="H90" t="str">
            <v>KFLG</v>
          </cell>
          <cell r="I90" t="str">
            <v>FF</v>
          </cell>
          <cell r="J90">
            <v>36727</v>
          </cell>
          <cell r="M90" t="str">
            <v>058210</v>
          </cell>
          <cell r="N90">
            <v>1</v>
          </cell>
          <cell r="O90" t="str">
            <v>Oil leak from OS</v>
          </cell>
          <cell r="Q90" t="str">
            <v>USER</v>
          </cell>
          <cell r="R90" t="str">
            <v>FRONT FORK ASSY. RIGHT</v>
          </cell>
          <cell r="S90" t="str">
            <v>51400-KFLG-8910-M1</v>
          </cell>
          <cell r="T90">
            <v>7</v>
          </cell>
        </row>
        <row r="91">
          <cell r="A91">
            <v>3</v>
          </cell>
          <cell r="B91">
            <v>2001</v>
          </cell>
          <cell r="C91">
            <v>36965</v>
          </cell>
          <cell r="G91" t="str">
            <v>530104</v>
          </cell>
          <cell r="H91" t="str">
            <v>KFLG</v>
          </cell>
          <cell r="I91" t="str">
            <v>FF</v>
          </cell>
          <cell r="J91">
            <v>36669</v>
          </cell>
          <cell r="M91" t="str">
            <v>059773</v>
          </cell>
          <cell r="N91">
            <v>1</v>
          </cell>
          <cell r="O91" t="str">
            <v>Oil leak from OS</v>
          </cell>
          <cell r="Q91" t="str">
            <v>USER</v>
          </cell>
          <cell r="R91" t="str">
            <v>FRONT FORK ASSY. RIGHT</v>
          </cell>
          <cell r="S91" t="str">
            <v>51400-KFLG-8910-M1</v>
          </cell>
          <cell r="T91">
            <v>5</v>
          </cell>
        </row>
        <row r="92">
          <cell r="A92">
            <v>3</v>
          </cell>
          <cell r="B92">
            <v>2001</v>
          </cell>
          <cell r="C92">
            <v>36965</v>
          </cell>
          <cell r="G92" t="str">
            <v>530104</v>
          </cell>
          <cell r="H92" t="str">
            <v>KFLG</v>
          </cell>
          <cell r="I92" t="str">
            <v>FF</v>
          </cell>
          <cell r="J92">
            <v>36682</v>
          </cell>
          <cell r="M92" t="str">
            <v>048293</v>
          </cell>
          <cell r="N92">
            <v>1</v>
          </cell>
          <cell r="O92" t="str">
            <v>Oil leak from OS</v>
          </cell>
          <cell r="Q92" t="str">
            <v>USER</v>
          </cell>
          <cell r="R92" t="str">
            <v>FRONT FORK ASSY. RIGHT</v>
          </cell>
          <cell r="S92" t="str">
            <v>51400-KFLG-8910-M1</v>
          </cell>
          <cell r="T92">
            <v>6</v>
          </cell>
        </row>
        <row r="93">
          <cell r="A93">
            <v>3</v>
          </cell>
          <cell r="B93">
            <v>2001</v>
          </cell>
          <cell r="C93">
            <v>36965</v>
          </cell>
          <cell r="G93" t="str">
            <v>510104</v>
          </cell>
          <cell r="H93" t="str">
            <v>GBGT</v>
          </cell>
          <cell r="I93" t="str">
            <v>FF</v>
          </cell>
          <cell r="J93">
            <v>36529</v>
          </cell>
          <cell r="M93" t="str">
            <v>169184</v>
          </cell>
          <cell r="N93">
            <v>1</v>
          </cell>
          <cell r="O93" t="str">
            <v>Oil leak from OS (Lçi vËt liÖu F/P)</v>
          </cell>
          <cell r="P93" t="str">
            <v>ChÈy dÇu</v>
          </cell>
          <cell r="Q93" t="str">
            <v>SHOWA Claim</v>
          </cell>
          <cell r="R93" t="str">
            <v>FRONT FORK ASSY. RIGHT</v>
          </cell>
          <cell r="S93" t="str">
            <v>51400-GBG-B110-M1-01</v>
          </cell>
          <cell r="T93">
            <v>1</v>
          </cell>
        </row>
        <row r="94">
          <cell r="A94">
            <v>3</v>
          </cell>
          <cell r="B94">
            <v>2001</v>
          </cell>
          <cell r="C94">
            <v>36965</v>
          </cell>
          <cell r="G94" t="str">
            <v>510104</v>
          </cell>
          <cell r="H94" t="str">
            <v>GBGT</v>
          </cell>
          <cell r="I94" t="str">
            <v>FF</v>
          </cell>
          <cell r="J94">
            <v>36552</v>
          </cell>
          <cell r="M94" t="str">
            <v>173238</v>
          </cell>
          <cell r="N94">
            <v>1</v>
          </cell>
          <cell r="O94" t="str">
            <v>Oil leak from OS</v>
          </cell>
          <cell r="Q94" t="str">
            <v>USER</v>
          </cell>
          <cell r="R94" t="str">
            <v>FRONT FORK ASSY. RIGHT</v>
          </cell>
          <cell r="S94" t="str">
            <v>51400-GBG-B110-M1-01</v>
          </cell>
          <cell r="T94">
            <v>1</v>
          </cell>
        </row>
        <row r="95">
          <cell r="A95">
            <v>3</v>
          </cell>
          <cell r="B95">
            <v>2001</v>
          </cell>
          <cell r="C95">
            <v>36965</v>
          </cell>
          <cell r="G95" t="str">
            <v>510104</v>
          </cell>
          <cell r="H95" t="str">
            <v>GBGT</v>
          </cell>
          <cell r="I95" t="str">
            <v>FF</v>
          </cell>
          <cell r="J95">
            <v>36880</v>
          </cell>
          <cell r="M95" t="str">
            <v>250249</v>
          </cell>
          <cell r="N95">
            <v>1</v>
          </cell>
          <cell r="O95" t="str">
            <v>Oil leak from OS</v>
          </cell>
          <cell r="Q95" t="str">
            <v>USER</v>
          </cell>
          <cell r="R95" t="str">
            <v>FRONT FORK ASSY. RIGHT</v>
          </cell>
          <cell r="S95" t="str">
            <v>51400-GBG-B110-M1-01</v>
          </cell>
          <cell r="T95">
            <v>12</v>
          </cell>
        </row>
        <row r="96">
          <cell r="A96">
            <v>4</v>
          </cell>
          <cell r="B96">
            <v>2001</v>
          </cell>
          <cell r="C96">
            <v>36983</v>
          </cell>
          <cell r="D96">
            <v>36923</v>
          </cell>
          <cell r="E96" t="str">
            <v>33v-02-260</v>
          </cell>
          <cell r="F96">
            <v>1071800</v>
          </cell>
          <cell r="G96" t="str">
            <v>5301045</v>
          </cell>
          <cell r="H96" t="str">
            <v>KFLG</v>
          </cell>
          <cell r="I96" t="str">
            <v>FF</v>
          </cell>
          <cell r="J96">
            <v>36565</v>
          </cell>
          <cell r="K96">
            <v>42005</v>
          </cell>
          <cell r="L96" t="str">
            <v>hcm</v>
          </cell>
          <cell r="M96">
            <v>23630</v>
          </cell>
          <cell r="N96">
            <v>2</v>
          </cell>
          <cell r="O96" t="str">
            <v>The painting of FF was found being blistered partially</v>
          </cell>
          <cell r="P96" t="str">
            <v>Bong s¬n</v>
          </cell>
          <cell r="Q96" t="str">
            <v>MAP</v>
          </cell>
          <cell r="R96" t="str">
            <v>FRONT FORK ASSY. R/L</v>
          </cell>
          <cell r="S96" t="str">
            <v>51400/51500-KFLG-8910-M1</v>
          </cell>
          <cell r="T96">
            <v>2</v>
          </cell>
        </row>
        <row r="97">
          <cell r="A97">
            <v>4</v>
          </cell>
          <cell r="B97">
            <v>2001</v>
          </cell>
          <cell r="C97">
            <v>36983</v>
          </cell>
          <cell r="D97">
            <v>36923</v>
          </cell>
          <cell r="E97" t="str">
            <v>33v-02-261</v>
          </cell>
          <cell r="F97">
            <v>1071800</v>
          </cell>
          <cell r="G97" t="str">
            <v>5301045</v>
          </cell>
          <cell r="H97" t="str">
            <v>KFLG</v>
          </cell>
          <cell r="I97" t="str">
            <v>FF</v>
          </cell>
          <cell r="J97">
            <v>36669</v>
          </cell>
          <cell r="K97">
            <v>42014</v>
          </cell>
          <cell r="L97" t="str">
            <v>hcm</v>
          </cell>
          <cell r="M97">
            <v>54524</v>
          </cell>
          <cell r="N97">
            <v>2</v>
          </cell>
          <cell r="O97" t="str">
            <v>The painting of FF was found being blistered partially</v>
          </cell>
          <cell r="P97" t="str">
            <v>Bong s¬n</v>
          </cell>
          <cell r="Q97" t="str">
            <v>MAP</v>
          </cell>
          <cell r="R97" t="str">
            <v>FRONT FORK ASSY. R/L</v>
          </cell>
          <cell r="S97" t="str">
            <v>51400/51500-KFLG-8910-M1</v>
          </cell>
          <cell r="T97">
            <v>5</v>
          </cell>
        </row>
        <row r="98">
          <cell r="A98">
            <v>4</v>
          </cell>
          <cell r="B98">
            <v>2001</v>
          </cell>
          <cell r="C98">
            <v>36983</v>
          </cell>
          <cell r="D98">
            <v>36923</v>
          </cell>
          <cell r="E98" t="str">
            <v>33v-02-262</v>
          </cell>
          <cell r="F98">
            <v>543400</v>
          </cell>
          <cell r="G98" t="str">
            <v>530104</v>
          </cell>
          <cell r="H98" t="str">
            <v>KFLG</v>
          </cell>
          <cell r="I98" t="str">
            <v>FF</v>
          </cell>
          <cell r="J98">
            <v>36775</v>
          </cell>
          <cell r="K98">
            <v>42015</v>
          </cell>
          <cell r="L98" t="str">
            <v>hcm</v>
          </cell>
          <cell r="M98">
            <v>66114</v>
          </cell>
          <cell r="N98">
            <v>1</v>
          </cell>
          <cell r="O98" t="str">
            <v>The painting of FF was found being blistered partially</v>
          </cell>
          <cell r="P98" t="str">
            <v>Bong s¬n</v>
          </cell>
          <cell r="Q98" t="str">
            <v>MAP</v>
          </cell>
          <cell r="R98" t="str">
            <v>FRONT FORK ASSY. RIGHT</v>
          </cell>
          <cell r="S98" t="str">
            <v>51400-KFLG-8910-M1</v>
          </cell>
          <cell r="T98">
            <v>9</v>
          </cell>
        </row>
        <row r="99">
          <cell r="A99">
            <v>4</v>
          </cell>
          <cell r="B99">
            <v>2001</v>
          </cell>
          <cell r="C99">
            <v>36983</v>
          </cell>
          <cell r="D99">
            <v>36923</v>
          </cell>
          <cell r="E99" t="str">
            <v>33v-02-263</v>
          </cell>
          <cell r="F99">
            <v>1071800</v>
          </cell>
          <cell r="G99" t="str">
            <v>5301045</v>
          </cell>
          <cell r="H99" t="str">
            <v>KFLG</v>
          </cell>
          <cell r="I99" t="str">
            <v>FF</v>
          </cell>
          <cell r="J99">
            <v>36682</v>
          </cell>
          <cell r="K99">
            <v>42017</v>
          </cell>
          <cell r="L99" t="str">
            <v>hcm</v>
          </cell>
          <cell r="M99">
            <v>48267</v>
          </cell>
          <cell r="N99">
            <v>2</v>
          </cell>
          <cell r="O99" t="str">
            <v>The painting of FF was found being blistered partially</v>
          </cell>
          <cell r="P99" t="str">
            <v>Bong s¬n</v>
          </cell>
          <cell r="Q99" t="str">
            <v>MAP</v>
          </cell>
          <cell r="R99" t="str">
            <v>FRONT FORK ASSY. R/L</v>
          </cell>
          <cell r="S99" t="str">
            <v>51400/51500-KFLG-8910-M1</v>
          </cell>
          <cell r="T99">
            <v>6</v>
          </cell>
        </row>
        <row r="100">
          <cell r="A100">
            <v>4</v>
          </cell>
          <cell r="B100">
            <v>2001</v>
          </cell>
          <cell r="C100">
            <v>36983</v>
          </cell>
          <cell r="D100">
            <v>36923</v>
          </cell>
          <cell r="E100" t="str">
            <v>33v-02-264</v>
          </cell>
          <cell r="F100">
            <v>1071800</v>
          </cell>
          <cell r="G100" t="str">
            <v>5301045</v>
          </cell>
          <cell r="H100" t="str">
            <v>KFLG</v>
          </cell>
          <cell r="I100" t="str">
            <v>FF</v>
          </cell>
          <cell r="J100">
            <v>36609</v>
          </cell>
          <cell r="K100">
            <v>42017</v>
          </cell>
          <cell r="L100" t="str">
            <v>hcm</v>
          </cell>
          <cell r="M100">
            <v>33826</v>
          </cell>
          <cell r="N100">
            <v>2</v>
          </cell>
          <cell r="O100" t="str">
            <v>The painting of FF was found being blistered partially</v>
          </cell>
          <cell r="P100" t="str">
            <v>Bong s¬n</v>
          </cell>
          <cell r="Q100" t="str">
            <v>MAP</v>
          </cell>
          <cell r="R100" t="str">
            <v>FRONT FORK ASSY. R/L</v>
          </cell>
          <cell r="S100" t="str">
            <v>51400/51500-KFLG-8910-M1</v>
          </cell>
          <cell r="T100">
            <v>3</v>
          </cell>
        </row>
        <row r="101">
          <cell r="A101">
            <v>4</v>
          </cell>
          <cell r="B101">
            <v>2001</v>
          </cell>
          <cell r="C101">
            <v>36983</v>
          </cell>
          <cell r="D101">
            <v>36923</v>
          </cell>
          <cell r="E101" t="str">
            <v>33v-02-265</v>
          </cell>
          <cell r="F101">
            <v>1071800</v>
          </cell>
          <cell r="G101" t="str">
            <v>5301045</v>
          </cell>
          <cell r="H101" t="str">
            <v>KFLG</v>
          </cell>
          <cell r="I101" t="str">
            <v>FF</v>
          </cell>
          <cell r="J101">
            <v>36717</v>
          </cell>
          <cell r="K101">
            <v>45001</v>
          </cell>
          <cell r="L101" t="str">
            <v>My tho</v>
          </cell>
          <cell r="M101">
            <v>56992</v>
          </cell>
          <cell r="N101">
            <v>2</v>
          </cell>
          <cell r="O101" t="str">
            <v>The painting of FF was found being blistered partially</v>
          </cell>
          <cell r="P101" t="str">
            <v>Bong s¬n</v>
          </cell>
          <cell r="Q101" t="str">
            <v>MAP</v>
          </cell>
          <cell r="R101" t="str">
            <v>FRONT FORK ASSY. R/L</v>
          </cell>
          <cell r="S101" t="str">
            <v>51400/51500-KFLG-8910-M1</v>
          </cell>
          <cell r="T101">
            <v>7</v>
          </cell>
        </row>
        <row r="102">
          <cell r="A102">
            <v>4</v>
          </cell>
          <cell r="B102">
            <v>2001</v>
          </cell>
          <cell r="C102">
            <v>36983</v>
          </cell>
          <cell r="D102">
            <v>36923</v>
          </cell>
          <cell r="E102" t="str">
            <v>33v-02-266</v>
          </cell>
          <cell r="F102">
            <v>543400</v>
          </cell>
          <cell r="G102" t="str">
            <v>530104</v>
          </cell>
          <cell r="H102" t="str">
            <v>KFLG</v>
          </cell>
          <cell r="I102" t="str">
            <v>FF</v>
          </cell>
          <cell r="J102">
            <v>36692</v>
          </cell>
          <cell r="K102">
            <v>45001</v>
          </cell>
          <cell r="L102" t="str">
            <v>My tho</v>
          </cell>
          <cell r="M102">
            <v>50551</v>
          </cell>
          <cell r="N102">
            <v>1</v>
          </cell>
          <cell r="O102" t="str">
            <v>The painting of FF was found being blistered partially</v>
          </cell>
          <cell r="P102" t="str">
            <v>Bong s¬n</v>
          </cell>
          <cell r="Q102" t="str">
            <v>MAP</v>
          </cell>
          <cell r="R102" t="str">
            <v>FRONT FORK ASSY. RIGHT</v>
          </cell>
          <cell r="S102" t="str">
            <v>51400-KFLG-8910-M1</v>
          </cell>
          <cell r="T102">
            <v>6</v>
          </cell>
        </row>
        <row r="103">
          <cell r="A103">
            <v>4</v>
          </cell>
          <cell r="B103">
            <v>2001</v>
          </cell>
          <cell r="C103">
            <v>36983</v>
          </cell>
          <cell r="D103">
            <v>36923</v>
          </cell>
          <cell r="E103" t="str">
            <v>33v-02-267</v>
          </cell>
          <cell r="F103">
            <v>1071800</v>
          </cell>
          <cell r="G103" t="str">
            <v>5301045</v>
          </cell>
          <cell r="H103" t="str">
            <v>KFLG</v>
          </cell>
          <cell r="I103" t="str">
            <v>FF</v>
          </cell>
          <cell r="J103">
            <v>36649</v>
          </cell>
          <cell r="K103">
            <v>49001</v>
          </cell>
          <cell r="L103" t="str">
            <v>long xuyen</v>
          </cell>
          <cell r="M103">
            <v>41036</v>
          </cell>
          <cell r="N103">
            <v>2</v>
          </cell>
          <cell r="O103" t="str">
            <v>The painting of FF was found being blistered partially</v>
          </cell>
          <cell r="P103" t="str">
            <v>Bong s¬n</v>
          </cell>
          <cell r="Q103" t="str">
            <v>MAP</v>
          </cell>
          <cell r="R103" t="str">
            <v>FRONT FORK ASSY. R/L</v>
          </cell>
          <cell r="S103" t="str">
            <v>51400/51500-KFLG-8910-M1</v>
          </cell>
          <cell r="T103">
            <v>5</v>
          </cell>
        </row>
        <row r="104">
          <cell r="A104">
            <v>4</v>
          </cell>
          <cell r="B104">
            <v>2001</v>
          </cell>
          <cell r="C104">
            <v>36983</v>
          </cell>
          <cell r="D104">
            <v>36923</v>
          </cell>
          <cell r="E104" t="str">
            <v>33v-02-274</v>
          </cell>
          <cell r="F104">
            <v>1071800</v>
          </cell>
          <cell r="G104" t="str">
            <v>5301045</v>
          </cell>
          <cell r="H104" t="str">
            <v>KFLG</v>
          </cell>
          <cell r="I104" t="str">
            <v>FF</v>
          </cell>
          <cell r="J104">
            <v>36649</v>
          </cell>
          <cell r="K104">
            <v>30001</v>
          </cell>
          <cell r="L104" t="str">
            <v>quy nhon</v>
          </cell>
          <cell r="M104">
            <v>53314</v>
          </cell>
          <cell r="N104">
            <v>2</v>
          </cell>
          <cell r="O104" t="str">
            <v>The painting of FF was found being blistered partially</v>
          </cell>
          <cell r="P104" t="str">
            <v>Bong s¬n</v>
          </cell>
          <cell r="Q104" t="str">
            <v>MAP</v>
          </cell>
          <cell r="R104" t="str">
            <v>FRONT FORK ASSY. R/L</v>
          </cell>
          <cell r="S104" t="str">
            <v>51400/51500-KFLG-8910-M1</v>
          </cell>
          <cell r="T104">
            <v>5</v>
          </cell>
        </row>
        <row r="105">
          <cell r="A105">
            <v>4</v>
          </cell>
          <cell r="B105">
            <v>2001</v>
          </cell>
          <cell r="C105">
            <v>36983</v>
          </cell>
          <cell r="D105">
            <v>36923</v>
          </cell>
          <cell r="E105" t="str">
            <v>33v-02-275</v>
          </cell>
          <cell r="F105">
            <v>1071800</v>
          </cell>
          <cell r="G105" t="str">
            <v>5301045</v>
          </cell>
          <cell r="H105" t="str">
            <v>KFLG</v>
          </cell>
          <cell r="I105" t="str">
            <v>FF</v>
          </cell>
          <cell r="J105">
            <v>36565</v>
          </cell>
          <cell r="K105">
            <v>30001</v>
          </cell>
          <cell r="L105" t="str">
            <v>quy nhon</v>
          </cell>
          <cell r="M105">
            <v>24269</v>
          </cell>
          <cell r="N105">
            <v>2</v>
          </cell>
          <cell r="O105" t="str">
            <v>The painting of FF was found being blistered partially</v>
          </cell>
          <cell r="P105" t="str">
            <v>Bong s¬n</v>
          </cell>
          <cell r="Q105" t="str">
            <v>MAP</v>
          </cell>
          <cell r="R105" t="str">
            <v>FRONT FORK ASSY. R/L</v>
          </cell>
          <cell r="S105" t="str">
            <v>51400/51500-KFLG-8910-M1</v>
          </cell>
          <cell r="T105">
            <v>2</v>
          </cell>
        </row>
        <row r="106">
          <cell r="A106">
            <v>4</v>
          </cell>
          <cell r="B106">
            <v>2001</v>
          </cell>
          <cell r="C106">
            <v>36983</v>
          </cell>
          <cell r="D106">
            <v>36923</v>
          </cell>
          <cell r="E106" t="str">
            <v>33v-02-276</v>
          </cell>
          <cell r="F106">
            <v>543400</v>
          </cell>
          <cell r="G106" t="str">
            <v>530105</v>
          </cell>
          <cell r="H106" t="str">
            <v>KFLG</v>
          </cell>
          <cell r="I106" t="str">
            <v>FF</v>
          </cell>
          <cell r="J106">
            <v>36584</v>
          </cell>
          <cell r="K106">
            <v>30001</v>
          </cell>
          <cell r="L106" t="str">
            <v>quy nhon</v>
          </cell>
          <cell r="M106">
            <v>27571</v>
          </cell>
          <cell r="N106">
            <v>1</v>
          </cell>
          <cell r="O106" t="str">
            <v>The painting of FF was found being blistered partially</v>
          </cell>
          <cell r="P106" t="str">
            <v>Bong s¬n</v>
          </cell>
          <cell r="Q106" t="str">
            <v>MAP</v>
          </cell>
          <cell r="R106" t="str">
            <v>FRONT FORK ASSY. LEFT</v>
          </cell>
          <cell r="S106" t="str">
            <v>51500-KFLG-8910-M1</v>
          </cell>
          <cell r="T106">
            <v>2</v>
          </cell>
        </row>
        <row r="107">
          <cell r="A107">
            <v>4</v>
          </cell>
          <cell r="B107">
            <v>2001</v>
          </cell>
          <cell r="C107">
            <v>36983</v>
          </cell>
          <cell r="D107">
            <v>36923</v>
          </cell>
          <cell r="E107" t="str">
            <v>33v-02-277</v>
          </cell>
          <cell r="F107">
            <v>1071800</v>
          </cell>
          <cell r="G107" t="str">
            <v>5301045</v>
          </cell>
          <cell r="H107" t="str">
            <v>KFLG</v>
          </cell>
          <cell r="I107" t="str">
            <v>FF</v>
          </cell>
          <cell r="J107">
            <v>36584</v>
          </cell>
          <cell r="K107">
            <v>30001</v>
          </cell>
          <cell r="L107" t="str">
            <v>quy nhon</v>
          </cell>
          <cell r="M107">
            <v>27530</v>
          </cell>
          <cell r="N107">
            <v>2</v>
          </cell>
          <cell r="O107" t="str">
            <v>The painting of FF was found being blistered partially</v>
          </cell>
          <cell r="P107" t="str">
            <v>Bong s¬n</v>
          </cell>
          <cell r="Q107" t="str">
            <v>MAP</v>
          </cell>
          <cell r="R107" t="str">
            <v>FRONT FORK ASSY. R/L</v>
          </cell>
          <cell r="S107" t="str">
            <v>51400/51500-KFLG-8910-M1</v>
          </cell>
          <cell r="T107">
            <v>2</v>
          </cell>
        </row>
        <row r="108">
          <cell r="A108">
            <v>4</v>
          </cell>
          <cell r="B108">
            <v>2001</v>
          </cell>
          <cell r="C108">
            <v>36983</v>
          </cell>
          <cell r="D108">
            <v>36923</v>
          </cell>
          <cell r="E108" t="str">
            <v>33v-02-279</v>
          </cell>
          <cell r="F108">
            <v>543400</v>
          </cell>
          <cell r="G108" t="str">
            <v>530105</v>
          </cell>
          <cell r="H108" t="str">
            <v>KFLG</v>
          </cell>
          <cell r="I108" t="str">
            <v>FF</v>
          </cell>
          <cell r="J108">
            <v>36598</v>
          </cell>
          <cell r="K108">
            <v>49001</v>
          </cell>
          <cell r="L108" t="str">
            <v>long xuyen</v>
          </cell>
          <cell r="M108">
            <v>30904</v>
          </cell>
          <cell r="N108">
            <v>1</v>
          </cell>
          <cell r="O108" t="str">
            <v>The painting of FF was found being blistered partially</v>
          </cell>
          <cell r="P108" t="str">
            <v>Bong s¬n</v>
          </cell>
          <cell r="Q108" t="str">
            <v>MAP</v>
          </cell>
          <cell r="R108" t="str">
            <v>FRONT FORK ASSY. LEFT</v>
          </cell>
          <cell r="S108" t="str">
            <v>51500-KFLG-8910-M1</v>
          </cell>
          <cell r="T108">
            <v>3</v>
          </cell>
        </row>
        <row r="109">
          <cell r="A109">
            <v>4</v>
          </cell>
          <cell r="B109">
            <v>2001</v>
          </cell>
          <cell r="C109">
            <v>36983</v>
          </cell>
          <cell r="D109">
            <v>36923</v>
          </cell>
          <cell r="E109" t="str">
            <v>33v-02-280</v>
          </cell>
          <cell r="F109">
            <v>1071800</v>
          </cell>
          <cell r="G109" t="str">
            <v>5301045</v>
          </cell>
          <cell r="H109" t="str">
            <v>KFLG</v>
          </cell>
          <cell r="I109" t="str">
            <v>FF</v>
          </cell>
          <cell r="J109">
            <v>36636</v>
          </cell>
          <cell r="K109">
            <v>42009</v>
          </cell>
          <cell r="L109" t="str">
            <v>hcm</v>
          </cell>
          <cell r="M109">
            <v>34548</v>
          </cell>
          <cell r="N109">
            <v>2</v>
          </cell>
          <cell r="O109" t="str">
            <v>The painting of FF was found being blistered partially</v>
          </cell>
          <cell r="P109" t="str">
            <v>Bong s¬n</v>
          </cell>
          <cell r="Q109" t="str">
            <v>MAP</v>
          </cell>
          <cell r="R109" t="str">
            <v>FRONT FORK ASSY. R/L</v>
          </cell>
          <cell r="S109" t="str">
            <v>51400/51500-KFLG-8910-M1</v>
          </cell>
          <cell r="T109">
            <v>4</v>
          </cell>
        </row>
        <row r="110">
          <cell r="A110">
            <v>6</v>
          </cell>
          <cell r="B110">
            <v>2001</v>
          </cell>
          <cell r="C110">
            <v>37048</v>
          </cell>
          <cell r="G110" t="str">
            <v>530105</v>
          </cell>
          <cell r="H110" t="str">
            <v>KFLG</v>
          </cell>
          <cell r="I110" t="str">
            <v>FF</v>
          </cell>
          <cell r="J110">
            <v>36864</v>
          </cell>
          <cell r="M110">
            <v>96331</v>
          </cell>
          <cell r="N110">
            <v>1</v>
          </cell>
          <cell r="O110" t="str">
            <v>Oil leak from OS</v>
          </cell>
          <cell r="P110" t="str">
            <v>ChÈy dÇu</v>
          </cell>
          <cell r="Q110" t="str">
            <v>USER</v>
          </cell>
          <cell r="R110" t="str">
            <v>FRONT FORK ASSY. LEFT</v>
          </cell>
          <cell r="S110" t="str">
            <v>51500-KFLG-8910-M1</v>
          </cell>
          <cell r="T110">
            <v>12</v>
          </cell>
        </row>
        <row r="111">
          <cell r="A111">
            <v>6</v>
          </cell>
          <cell r="B111">
            <v>2001</v>
          </cell>
          <cell r="C111">
            <v>37048</v>
          </cell>
          <cell r="G111" t="str">
            <v>530105</v>
          </cell>
          <cell r="H111" t="str">
            <v>KFLG</v>
          </cell>
          <cell r="I111" t="str">
            <v>FF</v>
          </cell>
          <cell r="J111">
            <v>36810</v>
          </cell>
          <cell r="M111">
            <v>76133</v>
          </cell>
          <cell r="N111">
            <v>1</v>
          </cell>
          <cell r="O111" t="str">
            <v>Oil leak from OS</v>
          </cell>
          <cell r="P111" t="str">
            <v>ChÈy dÇu</v>
          </cell>
          <cell r="Q111" t="str">
            <v>USER</v>
          </cell>
          <cell r="R111" t="str">
            <v>FRONT FORK ASSY. LEFT</v>
          </cell>
          <cell r="S111" t="str">
            <v>51500-KFLG-8910-M1</v>
          </cell>
          <cell r="T111">
            <v>10</v>
          </cell>
        </row>
        <row r="112">
          <cell r="A112">
            <v>6</v>
          </cell>
          <cell r="B112">
            <v>2001</v>
          </cell>
          <cell r="C112">
            <v>37048</v>
          </cell>
          <cell r="G112" t="str">
            <v>530105</v>
          </cell>
          <cell r="H112" t="str">
            <v>KFLG</v>
          </cell>
          <cell r="I112" t="str">
            <v>FF</v>
          </cell>
          <cell r="J112">
            <v>36796</v>
          </cell>
          <cell r="M112">
            <v>71394</v>
          </cell>
          <cell r="N112">
            <v>1</v>
          </cell>
          <cell r="O112" t="str">
            <v>Oil leak from OS</v>
          </cell>
          <cell r="P112" t="str">
            <v>ChÈy dÇu</v>
          </cell>
          <cell r="Q112" t="str">
            <v>USER</v>
          </cell>
          <cell r="R112" t="str">
            <v>FRONT FORK ASSY. LEFT</v>
          </cell>
          <cell r="S112" t="str">
            <v>51500-KFLG-8910-M1</v>
          </cell>
          <cell r="T112">
            <v>9</v>
          </cell>
        </row>
        <row r="113">
          <cell r="A113">
            <v>6</v>
          </cell>
          <cell r="B113">
            <v>2001</v>
          </cell>
          <cell r="C113">
            <v>37048</v>
          </cell>
          <cell r="G113" t="str">
            <v>530105</v>
          </cell>
          <cell r="H113" t="str">
            <v>KFLG</v>
          </cell>
          <cell r="I113" t="str">
            <v>FF</v>
          </cell>
          <cell r="J113">
            <v>36909</v>
          </cell>
          <cell r="M113">
            <v>102528</v>
          </cell>
          <cell r="N113">
            <v>1</v>
          </cell>
          <cell r="O113" t="str">
            <v>Oil leak from OS</v>
          </cell>
          <cell r="P113" t="str">
            <v>ChÈy dÇu</v>
          </cell>
          <cell r="Q113" t="str">
            <v>USER</v>
          </cell>
          <cell r="R113" t="str">
            <v>FRONT FORK ASSY. LEFT</v>
          </cell>
          <cell r="S113" t="str">
            <v>51500-KFLG-8910-M1</v>
          </cell>
          <cell r="T113">
            <v>1</v>
          </cell>
        </row>
        <row r="114">
          <cell r="A114">
            <v>6</v>
          </cell>
          <cell r="B114">
            <v>2001</v>
          </cell>
          <cell r="C114">
            <v>37048</v>
          </cell>
          <cell r="G114" t="str">
            <v>530105</v>
          </cell>
          <cell r="H114" t="str">
            <v>KFLG</v>
          </cell>
          <cell r="I114" t="str">
            <v>FF</v>
          </cell>
          <cell r="J114">
            <v>36867</v>
          </cell>
          <cell r="M114">
            <v>86298</v>
          </cell>
          <cell r="N114">
            <v>1</v>
          </cell>
          <cell r="O114" t="str">
            <v>Oil leak from OS</v>
          </cell>
          <cell r="P114" t="str">
            <v>ChÈy dÇu</v>
          </cell>
          <cell r="Q114" t="str">
            <v>USER</v>
          </cell>
          <cell r="R114" t="str">
            <v>FRONT FORK ASSY. LEFT</v>
          </cell>
          <cell r="S114" t="str">
            <v>51500-KFLG-8910-M1</v>
          </cell>
          <cell r="T114">
            <v>12</v>
          </cell>
        </row>
        <row r="115">
          <cell r="A115">
            <v>6</v>
          </cell>
          <cell r="B115">
            <v>2001</v>
          </cell>
          <cell r="C115">
            <v>37048</v>
          </cell>
          <cell r="G115" t="str">
            <v>530105</v>
          </cell>
          <cell r="H115" t="str">
            <v>KFLG</v>
          </cell>
          <cell r="I115" t="str">
            <v>FF</v>
          </cell>
          <cell r="J115">
            <v>36824</v>
          </cell>
          <cell r="M115">
            <v>80486</v>
          </cell>
          <cell r="N115">
            <v>1</v>
          </cell>
          <cell r="O115" t="str">
            <v>Oil leak from OS</v>
          </cell>
          <cell r="P115" t="str">
            <v>ChÈy dÇu</v>
          </cell>
          <cell r="Q115" t="str">
            <v>USER</v>
          </cell>
          <cell r="R115" t="str">
            <v>FRONT FORK ASSY. LEFT</v>
          </cell>
          <cell r="S115" t="str">
            <v>51500-KFLG-8910-M1</v>
          </cell>
          <cell r="T115">
            <v>10</v>
          </cell>
        </row>
        <row r="116">
          <cell r="A116">
            <v>6</v>
          </cell>
          <cell r="B116">
            <v>2001</v>
          </cell>
          <cell r="C116">
            <v>37048</v>
          </cell>
          <cell r="G116" t="str">
            <v>530105</v>
          </cell>
          <cell r="H116" t="str">
            <v>KFLG</v>
          </cell>
          <cell r="I116" t="str">
            <v>FF</v>
          </cell>
          <cell r="J116">
            <v>36873</v>
          </cell>
          <cell r="M116">
            <v>94795</v>
          </cell>
          <cell r="N116">
            <v>1</v>
          </cell>
          <cell r="O116" t="str">
            <v>Oil leak from OS</v>
          </cell>
          <cell r="P116" t="str">
            <v>ChÈy dÇu</v>
          </cell>
          <cell r="Q116" t="str">
            <v>USER</v>
          </cell>
          <cell r="R116" t="str">
            <v>FRONT FORK ASSY. LEFT</v>
          </cell>
          <cell r="S116" t="str">
            <v>51500-KFLG-8910-M1</v>
          </cell>
          <cell r="T116">
            <v>12</v>
          </cell>
        </row>
        <row r="117">
          <cell r="A117">
            <v>6</v>
          </cell>
          <cell r="B117">
            <v>2001</v>
          </cell>
          <cell r="C117">
            <v>37048</v>
          </cell>
          <cell r="G117" t="str">
            <v>530105</v>
          </cell>
          <cell r="H117" t="str">
            <v>KFLG</v>
          </cell>
          <cell r="I117" t="str">
            <v>FF</v>
          </cell>
          <cell r="J117">
            <v>36778</v>
          </cell>
          <cell r="M117">
            <v>67604</v>
          </cell>
          <cell r="N117">
            <v>1</v>
          </cell>
          <cell r="O117" t="str">
            <v>Oil leak from OS</v>
          </cell>
          <cell r="P117" t="str">
            <v>ChÈy dÇu</v>
          </cell>
          <cell r="Q117" t="str">
            <v>USER</v>
          </cell>
          <cell r="R117" t="str">
            <v>FRONT FORK ASSY. LEFT</v>
          </cell>
          <cell r="S117" t="str">
            <v>51500-KFLG-8910-M1</v>
          </cell>
          <cell r="T117">
            <v>9</v>
          </cell>
        </row>
        <row r="118">
          <cell r="A118">
            <v>6</v>
          </cell>
          <cell r="B118">
            <v>2001</v>
          </cell>
          <cell r="C118">
            <v>37048</v>
          </cell>
          <cell r="G118" t="str">
            <v>510105</v>
          </cell>
          <cell r="H118" t="str">
            <v>GBGT</v>
          </cell>
          <cell r="I118" t="str">
            <v>FF</v>
          </cell>
          <cell r="J118">
            <v>36760</v>
          </cell>
          <cell r="M118">
            <v>225249</v>
          </cell>
          <cell r="N118">
            <v>1</v>
          </cell>
          <cell r="O118" t="str">
            <v>Oil leak from OS</v>
          </cell>
          <cell r="P118" t="str">
            <v>ChÈy dÇu</v>
          </cell>
          <cell r="Q118" t="str">
            <v>USER</v>
          </cell>
          <cell r="R118" t="str">
            <v>FRONT FORK ASSY. LEFT</v>
          </cell>
          <cell r="S118" t="str">
            <v>51500-GBG-B110-M1-01</v>
          </cell>
          <cell r="T118">
            <v>8</v>
          </cell>
        </row>
        <row r="119">
          <cell r="A119">
            <v>6</v>
          </cell>
          <cell r="B119">
            <v>2001</v>
          </cell>
          <cell r="C119">
            <v>37048</v>
          </cell>
          <cell r="G119" t="str">
            <v>510105</v>
          </cell>
          <cell r="H119" t="str">
            <v>GBGT</v>
          </cell>
          <cell r="I119" t="str">
            <v>FF</v>
          </cell>
          <cell r="J119">
            <v>36708</v>
          </cell>
          <cell r="M119">
            <v>213632</v>
          </cell>
          <cell r="N119">
            <v>1</v>
          </cell>
          <cell r="O119" t="str">
            <v>Oil leak from OS</v>
          </cell>
          <cell r="P119" t="str">
            <v>ChÈy dÇu</v>
          </cell>
          <cell r="Q119" t="str">
            <v>USER</v>
          </cell>
          <cell r="R119" t="str">
            <v>FRONT FORK ASSY. LEFT</v>
          </cell>
          <cell r="S119" t="str">
            <v>51500-GBG-B110-M1-01</v>
          </cell>
          <cell r="T119">
            <v>7</v>
          </cell>
        </row>
        <row r="120">
          <cell r="A120">
            <v>6</v>
          </cell>
          <cell r="B120">
            <v>2001</v>
          </cell>
          <cell r="C120">
            <v>37048</v>
          </cell>
          <cell r="G120" t="str">
            <v>510104</v>
          </cell>
          <cell r="H120" t="str">
            <v>GBGT</v>
          </cell>
          <cell r="I120" t="str">
            <v>FF</v>
          </cell>
          <cell r="J120">
            <v>36680</v>
          </cell>
          <cell r="M120">
            <v>205474</v>
          </cell>
          <cell r="N120">
            <v>1</v>
          </cell>
          <cell r="O120" t="str">
            <v>Oil leak from OS</v>
          </cell>
          <cell r="P120" t="str">
            <v>ChÈy dÇu</v>
          </cell>
          <cell r="Q120" t="str">
            <v>USER</v>
          </cell>
          <cell r="R120" t="str">
            <v>FRONT FORK ASSY. RIGHT</v>
          </cell>
          <cell r="S120" t="str">
            <v>51400-GBG-B110-M1-01</v>
          </cell>
          <cell r="T120">
            <v>6</v>
          </cell>
        </row>
        <row r="121">
          <cell r="A121">
            <v>6</v>
          </cell>
          <cell r="B121">
            <v>2001</v>
          </cell>
          <cell r="C121">
            <v>37048</v>
          </cell>
          <cell r="G121" t="str">
            <v>510104</v>
          </cell>
          <cell r="H121" t="str">
            <v>GBGT</v>
          </cell>
          <cell r="I121" t="str">
            <v>FF</v>
          </cell>
          <cell r="J121">
            <v>36969</v>
          </cell>
          <cell r="M121">
            <v>8516</v>
          </cell>
          <cell r="N121">
            <v>1</v>
          </cell>
          <cell r="O121" t="str">
            <v>Oil leak from OS</v>
          </cell>
          <cell r="P121" t="str">
            <v>ChÈy dÇu</v>
          </cell>
          <cell r="Q121" t="str">
            <v>USER</v>
          </cell>
          <cell r="R121" t="str">
            <v>FRONT FORK ASSY. RIGHT</v>
          </cell>
          <cell r="S121" t="str">
            <v>51400-GBG-B110-M1-01</v>
          </cell>
          <cell r="T121">
            <v>3</v>
          </cell>
        </row>
        <row r="122">
          <cell r="A122">
            <v>6</v>
          </cell>
          <cell r="B122">
            <v>2001</v>
          </cell>
          <cell r="C122">
            <v>37048</v>
          </cell>
          <cell r="G122" t="str">
            <v>510105</v>
          </cell>
          <cell r="H122" t="str">
            <v>GBGT</v>
          </cell>
          <cell r="I122" t="str">
            <v>FF</v>
          </cell>
          <cell r="J122">
            <v>36931</v>
          </cell>
          <cell r="M122">
            <v>164</v>
          </cell>
          <cell r="N122">
            <v>1</v>
          </cell>
          <cell r="O122" t="str">
            <v>Oil leak from OS</v>
          </cell>
          <cell r="P122" t="str">
            <v>ChÈy dÇu</v>
          </cell>
          <cell r="Q122" t="str">
            <v>USER</v>
          </cell>
          <cell r="R122" t="str">
            <v>FRONT FORK ASSY. LEFT</v>
          </cell>
          <cell r="S122" t="str">
            <v>51500-GBG-B110-M1-01</v>
          </cell>
          <cell r="T122">
            <v>2</v>
          </cell>
        </row>
        <row r="123">
          <cell r="A123">
            <v>6</v>
          </cell>
          <cell r="B123">
            <v>2001</v>
          </cell>
          <cell r="C123">
            <v>37048</v>
          </cell>
          <cell r="G123" t="str">
            <v>510105</v>
          </cell>
          <cell r="H123" t="str">
            <v>GBGT</v>
          </cell>
          <cell r="I123" t="str">
            <v>FF</v>
          </cell>
          <cell r="J123">
            <v>36813</v>
          </cell>
          <cell r="M123">
            <v>247046</v>
          </cell>
          <cell r="N123">
            <v>1</v>
          </cell>
          <cell r="O123" t="str">
            <v>Oil leak from OS</v>
          </cell>
          <cell r="P123" t="str">
            <v>ChÈy dÇu</v>
          </cell>
          <cell r="Q123" t="str">
            <v>USER</v>
          </cell>
          <cell r="R123" t="str">
            <v>FRONT FORK ASSY. LEFT</v>
          </cell>
          <cell r="S123" t="str">
            <v>51500-GBG-B110-M1-01</v>
          </cell>
          <cell r="T123">
            <v>10</v>
          </cell>
        </row>
        <row r="124">
          <cell r="A124">
            <v>5</v>
          </cell>
          <cell r="B124">
            <v>2001</v>
          </cell>
          <cell r="C124">
            <v>37019</v>
          </cell>
          <cell r="D124">
            <v>36951</v>
          </cell>
          <cell r="E124" t="str">
            <v>33v-03-134</v>
          </cell>
          <cell r="F124">
            <v>894000</v>
          </cell>
          <cell r="G124" t="str">
            <v>5101045</v>
          </cell>
          <cell r="H124" t="str">
            <v>GBGT</v>
          </cell>
          <cell r="I124" t="str">
            <v>FF</v>
          </cell>
          <cell r="J124">
            <v>36627</v>
          </cell>
          <cell r="K124">
            <v>34002</v>
          </cell>
          <cell r="L124" t="str">
            <v>nha trang</v>
          </cell>
          <cell r="M124">
            <v>191865</v>
          </cell>
          <cell r="N124">
            <v>2</v>
          </cell>
          <cell r="O124" t="str">
            <v>The painting of FF was found being blistered partially</v>
          </cell>
          <cell r="P124" t="str">
            <v>Bong s¬n</v>
          </cell>
          <cell r="Q124" t="str">
            <v>MAP</v>
          </cell>
          <cell r="R124" t="str">
            <v>FRONT FORK ASSY. R/L</v>
          </cell>
          <cell r="S124" t="str">
            <v>51400/51500-GBG-B110-M1-01</v>
          </cell>
          <cell r="T124">
            <v>4</v>
          </cell>
        </row>
        <row r="125">
          <cell r="A125">
            <v>5</v>
          </cell>
          <cell r="B125">
            <v>2001</v>
          </cell>
          <cell r="C125">
            <v>37019</v>
          </cell>
          <cell r="D125">
            <v>36951</v>
          </cell>
          <cell r="E125" t="str">
            <v>33v-03-135,137</v>
          </cell>
          <cell r="F125">
            <v>914000</v>
          </cell>
          <cell r="G125" t="str">
            <v>5101045</v>
          </cell>
          <cell r="H125" t="str">
            <v>GBGT</v>
          </cell>
          <cell r="I125" t="str">
            <v>FF</v>
          </cell>
          <cell r="J125">
            <v>36690</v>
          </cell>
          <cell r="K125">
            <v>41001</v>
          </cell>
          <cell r="L125" t="str">
            <v>vung tau</v>
          </cell>
          <cell r="M125">
            <v>210038</v>
          </cell>
          <cell r="N125">
            <v>2</v>
          </cell>
          <cell r="O125" t="str">
            <v>The painting of FF was found being blistered partially</v>
          </cell>
          <cell r="P125" t="str">
            <v>Bong s¬n</v>
          </cell>
          <cell r="Q125" t="str">
            <v>MAP</v>
          </cell>
          <cell r="R125" t="str">
            <v>FRONT FORK ASSY. R/L</v>
          </cell>
          <cell r="S125" t="str">
            <v>51400/51500-GBG-B110-M1-01</v>
          </cell>
          <cell r="T125">
            <v>6</v>
          </cell>
        </row>
        <row r="126">
          <cell r="A126">
            <v>5</v>
          </cell>
          <cell r="B126">
            <v>2001</v>
          </cell>
          <cell r="C126">
            <v>37019</v>
          </cell>
          <cell r="D126">
            <v>36951</v>
          </cell>
          <cell r="E126" t="str">
            <v>33v-03-265</v>
          </cell>
          <cell r="F126">
            <v>1071800</v>
          </cell>
          <cell r="G126" t="str">
            <v>5301045</v>
          </cell>
          <cell r="H126" t="str">
            <v>KFLG</v>
          </cell>
          <cell r="I126" t="str">
            <v>FF</v>
          </cell>
          <cell r="J126">
            <v>36641</v>
          </cell>
          <cell r="K126">
            <v>42008</v>
          </cell>
          <cell r="L126" t="str">
            <v>hcm</v>
          </cell>
          <cell r="M126">
            <v>38041</v>
          </cell>
          <cell r="N126">
            <v>2</v>
          </cell>
          <cell r="O126" t="str">
            <v>The painting of FF was found being blistered partially</v>
          </cell>
          <cell r="P126" t="str">
            <v>Bong s¬n</v>
          </cell>
          <cell r="Q126" t="str">
            <v>MAP</v>
          </cell>
          <cell r="R126" t="str">
            <v>FRONT FORK ASSY. R/L</v>
          </cell>
          <cell r="S126" t="str">
            <v>51400/51500-KFLG-8910-M1</v>
          </cell>
          <cell r="T126">
            <v>4</v>
          </cell>
        </row>
        <row r="127">
          <cell r="A127">
            <v>5</v>
          </cell>
          <cell r="B127">
            <v>2001</v>
          </cell>
          <cell r="C127">
            <v>37019</v>
          </cell>
          <cell r="D127">
            <v>36951</v>
          </cell>
          <cell r="E127" t="str">
            <v>33v-03-266</v>
          </cell>
          <cell r="F127">
            <v>1071800</v>
          </cell>
          <cell r="G127" t="str">
            <v>5301045</v>
          </cell>
          <cell r="H127" t="str">
            <v>KFLG</v>
          </cell>
          <cell r="I127" t="str">
            <v>FF</v>
          </cell>
          <cell r="J127">
            <v>36708</v>
          </cell>
          <cell r="K127">
            <v>42014</v>
          </cell>
          <cell r="L127" t="str">
            <v>hcm</v>
          </cell>
          <cell r="M127">
            <v>44741</v>
          </cell>
          <cell r="N127">
            <v>2</v>
          </cell>
          <cell r="O127" t="str">
            <v>The painting of FF was found being blistered partially</v>
          </cell>
          <cell r="P127" t="str">
            <v>Bong s¬n</v>
          </cell>
          <cell r="Q127" t="str">
            <v>MAP</v>
          </cell>
          <cell r="R127" t="str">
            <v>FRONT FORK ASSY. R/L</v>
          </cell>
          <cell r="S127" t="str">
            <v>51400/51500-KFLG-8910-M1</v>
          </cell>
          <cell r="T127">
            <v>7</v>
          </cell>
        </row>
        <row r="128">
          <cell r="A128">
            <v>5</v>
          </cell>
          <cell r="B128">
            <v>2001</v>
          </cell>
          <cell r="C128">
            <v>37019</v>
          </cell>
          <cell r="D128">
            <v>36951</v>
          </cell>
          <cell r="E128" t="str">
            <v>33v-03-267</v>
          </cell>
          <cell r="F128">
            <v>543400</v>
          </cell>
          <cell r="G128" t="str">
            <v>530104</v>
          </cell>
          <cell r="H128" t="str">
            <v>KFLG</v>
          </cell>
          <cell r="I128" t="str">
            <v>FF</v>
          </cell>
          <cell r="J128">
            <v>36746</v>
          </cell>
          <cell r="K128">
            <v>42017</v>
          </cell>
          <cell r="L128" t="str">
            <v>hcm</v>
          </cell>
          <cell r="M128">
            <v>61913</v>
          </cell>
          <cell r="N128">
            <v>1</v>
          </cell>
          <cell r="O128" t="str">
            <v>The painting of FF was found being blistered partially</v>
          </cell>
          <cell r="P128" t="str">
            <v>Bong s¬n</v>
          </cell>
          <cell r="Q128" t="str">
            <v>MAP</v>
          </cell>
          <cell r="R128" t="str">
            <v>FRONT FORK ASSY. RIGHT</v>
          </cell>
          <cell r="S128" t="str">
            <v>51400-KFLG-8910-M1</v>
          </cell>
          <cell r="T128">
            <v>8</v>
          </cell>
        </row>
        <row r="129">
          <cell r="A129">
            <v>5</v>
          </cell>
          <cell r="B129">
            <v>2001</v>
          </cell>
          <cell r="C129">
            <v>37019</v>
          </cell>
          <cell r="D129">
            <v>36951</v>
          </cell>
          <cell r="E129" t="str">
            <v>33v-03-268</v>
          </cell>
          <cell r="F129">
            <v>1071800</v>
          </cell>
          <cell r="G129" t="str">
            <v>5301045</v>
          </cell>
          <cell r="H129" t="str">
            <v>KFLG</v>
          </cell>
          <cell r="I129" t="str">
            <v>FF</v>
          </cell>
          <cell r="J129">
            <v>36595</v>
          </cell>
          <cell r="K129">
            <v>45001</v>
          </cell>
          <cell r="L129" t="str">
            <v>My tho</v>
          </cell>
          <cell r="M129">
            <v>29880</v>
          </cell>
          <cell r="N129">
            <v>2</v>
          </cell>
          <cell r="O129" t="str">
            <v>The painting of FF was found being blistered partially</v>
          </cell>
          <cell r="P129" t="str">
            <v>Bong s¬n</v>
          </cell>
          <cell r="Q129" t="str">
            <v>MAP</v>
          </cell>
          <cell r="R129" t="str">
            <v>FRONT FORK ASSY. R/L</v>
          </cell>
          <cell r="S129" t="str">
            <v>51400/51500-KFLG-8910-M1</v>
          </cell>
          <cell r="T129">
            <v>3</v>
          </cell>
        </row>
        <row r="130">
          <cell r="A130">
            <v>5</v>
          </cell>
          <cell r="B130">
            <v>2001</v>
          </cell>
          <cell r="C130">
            <v>37019</v>
          </cell>
          <cell r="D130">
            <v>36951</v>
          </cell>
          <cell r="E130" t="str">
            <v>33v-03-269</v>
          </cell>
          <cell r="F130">
            <v>1071800</v>
          </cell>
          <cell r="G130" t="str">
            <v>5301045</v>
          </cell>
          <cell r="H130" t="str">
            <v>KFLG</v>
          </cell>
          <cell r="I130" t="str">
            <v>FF</v>
          </cell>
          <cell r="J130">
            <v>36769</v>
          </cell>
          <cell r="K130">
            <v>45001</v>
          </cell>
          <cell r="L130" t="str">
            <v>My tho</v>
          </cell>
          <cell r="M130">
            <v>65226</v>
          </cell>
          <cell r="N130">
            <v>2</v>
          </cell>
          <cell r="O130" t="str">
            <v>The painting of FF was found being blistered partially</v>
          </cell>
          <cell r="P130" t="str">
            <v>Bong s¬n</v>
          </cell>
          <cell r="Q130" t="str">
            <v>MAP</v>
          </cell>
          <cell r="R130" t="str">
            <v>FRONT FORK ASSY. R/L</v>
          </cell>
          <cell r="S130" t="str">
            <v>51400/51500-KFLG-8910-M1</v>
          </cell>
          <cell r="T130">
            <v>8</v>
          </cell>
        </row>
        <row r="131">
          <cell r="A131">
            <v>5</v>
          </cell>
          <cell r="B131">
            <v>2001</v>
          </cell>
          <cell r="C131">
            <v>37019</v>
          </cell>
          <cell r="D131">
            <v>36951</v>
          </cell>
          <cell r="E131" t="str">
            <v>33v-03-270</v>
          </cell>
          <cell r="F131">
            <v>1071800</v>
          </cell>
          <cell r="G131" t="str">
            <v>5301045</v>
          </cell>
          <cell r="H131" t="str">
            <v>KFLG</v>
          </cell>
          <cell r="I131" t="str">
            <v>FF</v>
          </cell>
          <cell r="J131">
            <v>36691</v>
          </cell>
          <cell r="K131">
            <v>45001</v>
          </cell>
          <cell r="L131" t="str">
            <v>My tho</v>
          </cell>
          <cell r="M131">
            <v>49822</v>
          </cell>
          <cell r="N131">
            <v>2</v>
          </cell>
          <cell r="O131" t="str">
            <v>The painting of FF was found being blistered partially</v>
          </cell>
          <cell r="P131" t="str">
            <v>Bong s¬n</v>
          </cell>
          <cell r="Q131" t="str">
            <v>MAP</v>
          </cell>
          <cell r="R131" t="str">
            <v>FRONT FORK ASSY. R/L</v>
          </cell>
          <cell r="S131" t="str">
            <v>51400/51500-KFLG-8910-M1</v>
          </cell>
          <cell r="T131">
            <v>6</v>
          </cell>
        </row>
        <row r="132">
          <cell r="A132">
            <v>6</v>
          </cell>
          <cell r="B132">
            <v>2001</v>
          </cell>
          <cell r="C132">
            <v>37048</v>
          </cell>
          <cell r="D132">
            <v>36982</v>
          </cell>
          <cell r="E132" t="str">
            <v>33V-04-129</v>
          </cell>
          <cell r="F132">
            <v>1071800</v>
          </cell>
          <cell r="G132" t="str">
            <v>5301045</v>
          </cell>
          <cell r="H132" t="str">
            <v>KFLG</v>
          </cell>
          <cell r="I132" t="str">
            <v>FF</v>
          </cell>
          <cell r="J132">
            <v>36621</v>
          </cell>
          <cell r="K132">
            <v>7001</v>
          </cell>
          <cell r="L132" t="str">
            <v>thai nguyen</v>
          </cell>
          <cell r="M132">
            <v>36170</v>
          </cell>
          <cell r="N132">
            <v>2</v>
          </cell>
          <cell r="O132" t="str">
            <v>The painting of FF was found being blistered partially</v>
          </cell>
          <cell r="P132" t="str">
            <v>Bong s¬n</v>
          </cell>
          <cell r="Q132" t="str">
            <v>MAP</v>
          </cell>
          <cell r="R132" t="str">
            <v>FRONT FORK ASSY. R/L</v>
          </cell>
          <cell r="S132" t="str">
            <v>51400/51500-KFLG-8910-M1</v>
          </cell>
          <cell r="T132">
            <v>4</v>
          </cell>
        </row>
        <row r="133">
          <cell r="A133">
            <v>6</v>
          </cell>
          <cell r="B133">
            <v>2001</v>
          </cell>
          <cell r="C133">
            <v>37048</v>
          </cell>
          <cell r="D133">
            <v>36982</v>
          </cell>
          <cell r="E133" t="str">
            <v>33V-04-159</v>
          </cell>
          <cell r="F133">
            <v>543400</v>
          </cell>
          <cell r="G133" t="str">
            <v>530104</v>
          </cell>
          <cell r="H133" t="str">
            <v>KFLG</v>
          </cell>
          <cell r="I133" t="str">
            <v>FF</v>
          </cell>
          <cell r="J133">
            <v>36649</v>
          </cell>
          <cell r="K133">
            <v>30001</v>
          </cell>
          <cell r="L133" t="str">
            <v>quy nhon</v>
          </cell>
          <cell r="M133">
            <v>40756</v>
          </cell>
          <cell r="N133">
            <v>1</v>
          </cell>
          <cell r="O133" t="str">
            <v>The painting of FF was found being blistered partially</v>
          </cell>
          <cell r="P133" t="str">
            <v>Bong s¬n</v>
          </cell>
          <cell r="Q133" t="str">
            <v>MAP</v>
          </cell>
          <cell r="R133" t="str">
            <v>FRONT FORK ASSY. RIGHT</v>
          </cell>
          <cell r="S133" t="str">
            <v>51400-KFLG-8910-M1</v>
          </cell>
          <cell r="T133">
            <v>5</v>
          </cell>
        </row>
        <row r="134">
          <cell r="A134">
            <v>6</v>
          </cell>
          <cell r="B134">
            <v>2001</v>
          </cell>
          <cell r="C134">
            <v>37048</v>
          </cell>
          <cell r="D134">
            <v>36982</v>
          </cell>
          <cell r="E134" t="str">
            <v>33V-04-161</v>
          </cell>
          <cell r="F134">
            <v>543400</v>
          </cell>
          <cell r="G134" t="str">
            <v>530104</v>
          </cell>
          <cell r="H134" t="str">
            <v>KFLG</v>
          </cell>
          <cell r="I134" t="str">
            <v>FF</v>
          </cell>
          <cell r="J134">
            <v>36649</v>
          </cell>
          <cell r="K134">
            <v>30001</v>
          </cell>
          <cell r="L134" t="str">
            <v>quy nhon</v>
          </cell>
          <cell r="M134">
            <v>54793</v>
          </cell>
          <cell r="N134">
            <v>1</v>
          </cell>
          <cell r="O134" t="str">
            <v>The painting of FF was found being blistered partially</v>
          </cell>
          <cell r="P134" t="str">
            <v>Bong s¬n</v>
          </cell>
          <cell r="Q134" t="str">
            <v>MAP</v>
          </cell>
          <cell r="R134" t="str">
            <v>FRONT FORK ASSY. RIGHT</v>
          </cell>
          <cell r="S134" t="str">
            <v>51400-KFLG-8910-M1</v>
          </cell>
          <cell r="T134">
            <v>5</v>
          </cell>
        </row>
        <row r="135">
          <cell r="A135">
            <v>6</v>
          </cell>
          <cell r="B135">
            <v>2001</v>
          </cell>
          <cell r="C135">
            <v>37048</v>
          </cell>
          <cell r="D135">
            <v>36982</v>
          </cell>
          <cell r="E135" t="str">
            <v>33V-04-176</v>
          </cell>
          <cell r="F135">
            <v>543400</v>
          </cell>
          <cell r="G135" t="str">
            <v>530104</v>
          </cell>
          <cell r="H135" t="str">
            <v>KFLG</v>
          </cell>
          <cell r="I135" t="str">
            <v>FF</v>
          </cell>
          <cell r="J135">
            <v>36682</v>
          </cell>
          <cell r="K135">
            <v>34002</v>
          </cell>
          <cell r="L135" t="str">
            <v>nha trang</v>
          </cell>
          <cell r="M135">
            <v>48108</v>
          </cell>
          <cell r="N135">
            <v>1</v>
          </cell>
          <cell r="O135" t="str">
            <v>The painting of FF was found being blistered partially</v>
          </cell>
          <cell r="P135" t="str">
            <v>Bong s¬n</v>
          </cell>
          <cell r="Q135" t="str">
            <v>MAP</v>
          </cell>
          <cell r="R135" t="str">
            <v>FRONT FORK ASSY. RIGHT</v>
          </cell>
          <cell r="S135" t="str">
            <v>51400-KFLG-8910-M1</v>
          </cell>
          <cell r="T135">
            <v>6</v>
          </cell>
        </row>
        <row r="136">
          <cell r="A136">
            <v>6</v>
          </cell>
          <cell r="B136">
            <v>2001</v>
          </cell>
          <cell r="C136">
            <v>37048</v>
          </cell>
          <cell r="D136">
            <v>36982</v>
          </cell>
          <cell r="E136" t="str">
            <v>33V-04-206</v>
          </cell>
          <cell r="F136">
            <v>543400</v>
          </cell>
          <cell r="G136" t="str">
            <v>530105</v>
          </cell>
          <cell r="H136" t="str">
            <v>KFLG</v>
          </cell>
          <cell r="I136" t="str">
            <v>FF</v>
          </cell>
          <cell r="J136">
            <v>36619</v>
          </cell>
          <cell r="K136">
            <v>42015</v>
          </cell>
          <cell r="L136" t="str">
            <v>hcm</v>
          </cell>
          <cell r="M136">
            <v>35632</v>
          </cell>
          <cell r="N136">
            <v>1</v>
          </cell>
          <cell r="O136" t="str">
            <v>The painting of FF was found being blistered partially</v>
          </cell>
          <cell r="P136" t="str">
            <v>Bong s¬n</v>
          </cell>
          <cell r="Q136" t="str">
            <v>MAP</v>
          </cell>
          <cell r="R136" t="str">
            <v>FRONT FORK ASSY. LEFT</v>
          </cell>
          <cell r="S136" t="str">
            <v>51500-KFLG-8910-M1</v>
          </cell>
          <cell r="T136">
            <v>4</v>
          </cell>
        </row>
        <row r="137">
          <cell r="A137">
            <v>6</v>
          </cell>
          <cell r="B137">
            <v>2001</v>
          </cell>
          <cell r="C137">
            <v>37048</v>
          </cell>
          <cell r="D137">
            <v>36982</v>
          </cell>
          <cell r="E137" t="str">
            <v>33V-04-213</v>
          </cell>
          <cell r="F137">
            <v>1071800</v>
          </cell>
          <cell r="G137" t="str">
            <v>5301045</v>
          </cell>
          <cell r="H137" t="str">
            <v>KFLG</v>
          </cell>
          <cell r="I137" t="str">
            <v>FF</v>
          </cell>
          <cell r="J137">
            <v>36654</v>
          </cell>
          <cell r="K137">
            <v>42019</v>
          </cell>
          <cell r="L137" t="str">
            <v>hcm</v>
          </cell>
          <cell r="M137">
            <v>42551</v>
          </cell>
          <cell r="N137">
            <v>2</v>
          </cell>
          <cell r="O137" t="str">
            <v>The painting of FF was found being blistered partially</v>
          </cell>
          <cell r="P137" t="str">
            <v>Bong s¬n</v>
          </cell>
          <cell r="Q137" t="str">
            <v>MAP</v>
          </cell>
          <cell r="R137" t="str">
            <v>FRONT FORK ASSY. R/L</v>
          </cell>
          <cell r="S137" t="str">
            <v>51400/51500-KFLG-8910-M1</v>
          </cell>
          <cell r="T137">
            <v>5</v>
          </cell>
        </row>
        <row r="138">
          <cell r="A138">
            <v>6</v>
          </cell>
          <cell r="B138">
            <v>2001</v>
          </cell>
          <cell r="C138">
            <v>37048</v>
          </cell>
          <cell r="D138">
            <v>36982</v>
          </cell>
          <cell r="E138" t="str">
            <v>33V-04-223</v>
          </cell>
          <cell r="F138">
            <v>543400</v>
          </cell>
          <cell r="G138" t="str">
            <v>530105</v>
          </cell>
          <cell r="H138" t="str">
            <v>KFLG</v>
          </cell>
          <cell r="I138" t="str">
            <v>FF</v>
          </cell>
          <cell r="J138">
            <v>36739</v>
          </cell>
          <cell r="K138">
            <v>43001</v>
          </cell>
          <cell r="L138" t="str">
            <v>long an</v>
          </cell>
          <cell r="M138">
            <v>61272</v>
          </cell>
          <cell r="N138">
            <v>1</v>
          </cell>
          <cell r="O138" t="str">
            <v>The painting of FF was found being blistered partially</v>
          </cell>
          <cell r="P138" t="str">
            <v>Bong s¬n</v>
          </cell>
          <cell r="Q138" t="str">
            <v>MAP</v>
          </cell>
          <cell r="R138" t="str">
            <v>FRONT FORK ASSY. LEFT</v>
          </cell>
          <cell r="S138" t="str">
            <v>51500-KFLG-8910-M1</v>
          </cell>
          <cell r="T138">
            <v>8</v>
          </cell>
        </row>
        <row r="139">
          <cell r="A139">
            <v>6</v>
          </cell>
          <cell r="B139">
            <v>2001</v>
          </cell>
          <cell r="C139">
            <v>37048</v>
          </cell>
          <cell r="D139">
            <v>36982</v>
          </cell>
          <cell r="E139" t="str">
            <v>33V-04-224</v>
          </cell>
          <cell r="G139" t="str">
            <v>530108</v>
          </cell>
          <cell r="H139" t="str">
            <v>KFLG</v>
          </cell>
          <cell r="I139" t="str">
            <v>RC</v>
          </cell>
          <cell r="J139">
            <v>36762</v>
          </cell>
          <cell r="M139">
            <v>64461</v>
          </cell>
          <cell r="N139">
            <v>1</v>
          </cell>
          <cell r="O139" t="str">
            <v>Oil leak from OS</v>
          </cell>
          <cell r="P139" t="str">
            <v>ChÈy dÇu</v>
          </cell>
          <cell r="Q139" t="str">
            <v>USER</v>
          </cell>
          <cell r="R139" t="str">
            <v>REAR CUSHION ASSY</v>
          </cell>
          <cell r="S139" t="str">
            <v>52400-KFLG-8910-M1</v>
          </cell>
          <cell r="T139">
            <v>8</v>
          </cell>
        </row>
        <row r="140">
          <cell r="A140">
            <v>6</v>
          </cell>
          <cell r="B140">
            <v>2001</v>
          </cell>
          <cell r="C140">
            <v>37048</v>
          </cell>
          <cell r="D140">
            <v>36982</v>
          </cell>
          <cell r="E140" t="str">
            <v>33V-04-231</v>
          </cell>
          <cell r="F140">
            <v>1071800</v>
          </cell>
          <cell r="G140" t="str">
            <v>5301045</v>
          </cell>
          <cell r="H140" t="str">
            <v>KFLG</v>
          </cell>
          <cell r="I140" t="str">
            <v>FF</v>
          </cell>
          <cell r="J140">
            <v>36769</v>
          </cell>
          <cell r="K140">
            <v>45001</v>
          </cell>
          <cell r="L140" t="str">
            <v>My tho</v>
          </cell>
          <cell r="M140">
            <v>65183</v>
          </cell>
          <cell r="N140">
            <v>2</v>
          </cell>
          <cell r="O140" t="str">
            <v>The painting of FF was found being blistered partially</v>
          </cell>
          <cell r="P140" t="str">
            <v>Bong s¬n</v>
          </cell>
          <cell r="Q140" t="str">
            <v>MAP</v>
          </cell>
          <cell r="R140" t="str">
            <v>FRONT FORK ASSY. R/L</v>
          </cell>
          <cell r="S140" t="str">
            <v>51400/51500-KFLG-8910-M1</v>
          </cell>
          <cell r="T140">
            <v>8</v>
          </cell>
        </row>
        <row r="141">
          <cell r="A141">
            <v>6</v>
          </cell>
          <cell r="B141">
            <v>2001</v>
          </cell>
          <cell r="C141">
            <v>37048</v>
          </cell>
          <cell r="D141">
            <v>36982</v>
          </cell>
          <cell r="E141" t="str">
            <v>33V-04-232</v>
          </cell>
          <cell r="G141" t="str">
            <v>530108</v>
          </cell>
          <cell r="H141" t="str">
            <v>KFLG</v>
          </cell>
          <cell r="I141" t="str">
            <v>RC</v>
          </cell>
          <cell r="J141">
            <v>36872</v>
          </cell>
          <cell r="M141">
            <v>93885</v>
          </cell>
          <cell r="N141">
            <v>1</v>
          </cell>
          <cell r="O141" t="str">
            <v>Oil leak from OS</v>
          </cell>
          <cell r="P141" t="str">
            <v>ChÈy dÇu</v>
          </cell>
          <cell r="Q141" t="str">
            <v>USER</v>
          </cell>
          <cell r="R141" t="str">
            <v>REAR CUSHION ASSY</v>
          </cell>
          <cell r="S141" t="str">
            <v>52400-KFLG-8910-M1</v>
          </cell>
          <cell r="T141">
            <v>12</v>
          </cell>
        </row>
        <row r="142">
          <cell r="A142">
            <v>6</v>
          </cell>
          <cell r="B142">
            <v>2001</v>
          </cell>
          <cell r="C142">
            <v>37048</v>
          </cell>
          <cell r="D142">
            <v>36982</v>
          </cell>
          <cell r="E142" t="str">
            <v>33V-04-237</v>
          </cell>
          <cell r="F142">
            <v>1071800</v>
          </cell>
          <cell r="G142" t="str">
            <v>5301045</v>
          </cell>
          <cell r="H142" t="str">
            <v>KFLG</v>
          </cell>
          <cell r="I142" t="str">
            <v>FF</v>
          </cell>
          <cell r="J142">
            <v>36675</v>
          </cell>
          <cell r="K142">
            <v>49001</v>
          </cell>
          <cell r="L142" t="str">
            <v>an giang</v>
          </cell>
          <cell r="M142">
            <v>42897</v>
          </cell>
          <cell r="N142">
            <v>2</v>
          </cell>
          <cell r="O142" t="str">
            <v>The painting of FF was found being blistered partially</v>
          </cell>
          <cell r="P142" t="str">
            <v>Bong s¬n</v>
          </cell>
          <cell r="Q142" t="str">
            <v>MAP</v>
          </cell>
          <cell r="R142" t="str">
            <v>FRONT FORK ASSY. R/L</v>
          </cell>
          <cell r="S142" t="str">
            <v>51400/51500-KFLG-8910-M1</v>
          </cell>
          <cell r="T142">
            <v>5</v>
          </cell>
        </row>
        <row r="143">
          <cell r="A143">
            <v>6</v>
          </cell>
          <cell r="B143">
            <v>2001</v>
          </cell>
          <cell r="C143">
            <v>37048</v>
          </cell>
          <cell r="D143">
            <v>36982</v>
          </cell>
          <cell r="E143" t="str">
            <v>33V-04-238</v>
          </cell>
          <cell r="F143">
            <v>1071800</v>
          </cell>
          <cell r="G143" t="str">
            <v>5301045</v>
          </cell>
          <cell r="H143" t="str">
            <v>KFLG</v>
          </cell>
          <cell r="I143" t="str">
            <v>FF</v>
          </cell>
          <cell r="J143">
            <v>36692</v>
          </cell>
          <cell r="K143">
            <v>49001</v>
          </cell>
          <cell r="L143" t="str">
            <v>an giang</v>
          </cell>
          <cell r="M143">
            <v>46430</v>
          </cell>
          <cell r="N143">
            <v>2</v>
          </cell>
          <cell r="O143" t="str">
            <v>The painting of FF was found being blistered partially</v>
          </cell>
          <cell r="P143" t="str">
            <v>Bong s¬n</v>
          </cell>
          <cell r="Q143" t="str">
            <v>MAP</v>
          </cell>
          <cell r="R143" t="str">
            <v>FRONT FORK ASSY. R/L</v>
          </cell>
          <cell r="S143" t="str">
            <v>51400/51500-KFLG-8910-M1</v>
          </cell>
          <cell r="T143">
            <v>6</v>
          </cell>
        </row>
        <row r="144">
          <cell r="A144">
            <v>6</v>
          </cell>
          <cell r="B144">
            <v>2001</v>
          </cell>
          <cell r="C144">
            <v>37048</v>
          </cell>
          <cell r="D144">
            <v>36982</v>
          </cell>
          <cell r="E144" t="str">
            <v>33V-04-239</v>
          </cell>
          <cell r="F144">
            <v>1071800</v>
          </cell>
          <cell r="G144" t="str">
            <v>5301045</v>
          </cell>
          <cell r="H144" t="str">
            <v>KFLG</v>
          </cell>
          <cell r="I144" t="str">
            <v>FF</v>
          </cell>
          <cell r="J144">
            <v>36657</v>
          </cell>
          <cell r="K144">
            <v>49001</v>
          </cell>
          <cell r="L144" t="str">
            <v>an giang</v>
          </cell>
          <cell r="M144">
            <v>51044</v>
          </cell>
          <cell r="N144">
            <v>2</v>
          </cell>
          <cell r="O144" t="str">
            <v>The painting of FF was found being blistered partially</v>
          </cell>
          <cell r="P144" t="str">
            <v>Bong s¬n</v>
          </cell>
          <cell r="Q144" t="str">
            <v>MAP</v>
          </cell>
          <cell r="R144" t="str">
            <v>FRONT FORK ASSY. R/L</v>
          </cell>
          <cell r="S144" t="str">
            <v>51400/51500-KFLG-8910-M1</v>
          </cell>
          <cell r="T144">
            <v>5</v>
          </cell>
        </row>
        <row r="145">
          <cell r="A145">
            <v>6</v>
          </cell>
          <cell r="B145">
            <v>2001</v>
          </cell>
          <cell r="C145">
            <v>37048</v>
          </cell>
          <cell r="D145">
            <v>36982</v>
          </cell>
          <cell r="E145" t="str">
            <v>33V-04-248</v>
          </cell>
          <cell r="F145">
            <v>1071800</v>
          </cell>
          <cell r="G145" t="str">
            <v>5301045</v>
          </cell>
          <cell r="H145" t="str">
            <v>KFLG</v>
          </cell>
          <cell r="I145" t="str">
            <v>FF</v>
          </cell>
          <cell r="J145">
            <v>36760</v>
          </cell>
          <cell r="K145">
            <v>50001</v>
          </cell>
          <cell r="L145" t="str">
            <v>can tho</v>
          </cell>
          <cell r="M145">
            <v>64319</v>
          </cell>
          <cell r="N145">
            <v>2</v>
          </cell>
          <cell r="O145" t="str">
            <v>The painting of FF was found being blistered partially</v>
          </cell>
          <cell r="P145" t="str">
            <v>Bong s¬n</v>
          </cell>
          <cell r="Q145" t="str">
            <v>MAP</v>
          </cell>
          <cell r="R145" t="str">
            <v>FRONT FORK ASSY. R/L</v>
          </cell>
          <cell r="S145" t="str">
            <v>51400/51500-KFLG-8910-M1</v>
          </cell>
          <cell r="T145">
            <v>8</v>
          </cell>
        </row>
        <row r="146">
          <cell r="A146">
            <v>6</v>
          </cell>
          <cell r="B146">
            <v>2001</v>
          </cell>
          <cell r="C146">
            <v>37048</v>
          </cell>
          <cell r="D146">
            <v>36982</v>
          </cell>
          <cell r="E146" t="str">
            <v>33V-04-285</v>
          </cell>
          <cell r="F146">
            <v>457000</v>
          </cell>
          <cell r="G146" t="str">
            <v>510105</v>
          </cell>
          <cell r="H146" t="str">
            <v>GBGT</v>
          </cell>
          <cell r="I146" t="str">
            <v>FF</v>
          </cell>
          <cell r="J146">
            <v>36600</v>
          </cell>
          <cell r="K146">
            <v>11001</v>
          </cell>
          <cell r="L146" t="str">
            <v>vinh phuc</v>
          </cell>
          <cell r="M146">
            <v>7685</v>
          </cell>
          <cell r="N146">
            <v>1</v>
          </cell>
          <cell r="O146" t="str">
            <v>BÞ sïi Êm tÊm trªm vÊu b¾t trôc b¸nh xe</v>
          </cell>
          <cell r="P146" t="str">
            <v>Bong s¬n</v>
          </cell>
          <cell r="Q146" t="str">
            <v>MAP</v>
          </cell>
          <cell r="R146" t="str">
            <v>FRONT FORK ASSY. LEFT</v>
          </cell>
          <cell r="S146" t="str">
            <v>51500-GBG-B110-M1-01</v>
          </cell>
          <cell r="T146">
            <v>3</v>
          </cell>
        </row>
        <row r="147">
          <cell r="A147">
            <v>6</v>
          </cell>
          <cell r="B147">
            <v>2001</v>
          </cell>
          <cell r="C147">
            <v>37048</v>
          </cell>
          <cell r="D147">
            <v>36982</v>
          </cell>
          <cell r="E147" t="str">
            <v>33V-04-305</v>
          </cell>
          <cell r="G147" t="str">
            <v>530108</v>
          </cell>
          <cell r="H147" t="str">
            <v>KFLG</v>
          </cell>
          <cell r="I147" t="str">
            <v>RC</v>
          </cell>
          <cell r="J147">
            <v>36948</v>
          </cell>
          <cell r="M147">
            <v>203840</v>
          </cell>
          <cell r="N147">
            <v>1</v>
          </cell>
          <cell r="O147" t="str">
            <v>Oil leak from OS</v>
          </cell>
          <cell r="P147" t="str">
            <v>ChÈy dÇu</v>
          </cell>
          <cell r="Q147" t="str">
            <v>USER</v>
          </cell>
          <cell r="R147" t="str">
            <v>REAR CUSHION ASSY</v>
          </cell>
          <cell r="S147" t="str">
            <v>52400-KFLG-8910-M1</v>
          </cell>
          <cell r="T147">
            <v>2</v>
          </cell>
        </row>
        <row r="148">
          <cell r="A148">
            <v>7</v>
          </cell>
          <cell r="B148">
            <v>2001</v>
          </cell>
          <cell r="C148">
            <v>37081</v>
          </cell>
          <cell r="D148">
            <v>37012</v>
          </cell>
          <cell r="E148" t="str">
            <v>33v-05-041,042</v>
          </cell>
          <cell r="F148">
            <v>894000</v>
          </cell>
          <cell r="G148" t="str">
            <v>5101045</v>
          </cell>
          <cell r="H148" t="str">
            <v>GBGT</v>
          </cell>
          <cell r="I148" t="str">
            <v>FF</v>
          </cell>
          <cell r="J148">
            <v>36664</v>
          </cell>
          <cell r="K148">
            <v>30001</v>
          </cell>
          <cell r="L148" t="str">
            <v>quy nhon</v>
          </cell>
          <cell r="M148">
            <v>202677</v>
          </cell>
          <cell r="N148">
            <v>2</v>
          </cell>
          <cell r="O148" t="str">
            <v>The painting of FF was peelled of partially</v>
          </cell>
          <cell r="P148" t="str">
            <v>Bong s¬n</v>
          </cell>
          <cell r="Q148" t="str">
            <v>MAP</v>
          </cell>
          <cell r="R148" t="str">
            <v>FRONT FORK ASSY. R/L</v>
          </cell>
          <cell r="S148" t="str">
            <v>51400/51500-GBG-B110-M1-01</v>
          </cell>
          <cell r="T148">
            <v>5</v>
          </cell>
        </row>
        <row r="149">
          <cell r="A149">
            <v>7</v>
          </cell>
          <cell r="B149">
            <v>2001</v>
          </cell>
          <cell r="C149">
            <v>37081</v>
          </cell>
          <cell r="D149">
            <v>37012</v>
          </cell>
          <cell r="E149" t="str">
            <v>33v-05-247</v>
          </cell>
          <cell r="F149">
            <v>581600</v>
          </cell>
          <cell r="G149" t="str">
            <v>580110</v>
          </cell>
          <cell r="H149" t="str">
            <v>KFVN</v>
          </cell>
          <cell r="I149" t="str">
            <v>SM</v>
          </cell>
          <cell r="J149">
            <v>36924</v>
          </cell>
          <cell r="K149">
            <v>22001</v>
          </cell>
          <cell r="L149" t="str">
            <v>nghe an</v>
          </cell>
          <cell r="M149">
            <v>11506</v>
          </cell>
          <cell r="N149">
            <v>1</v>
          </cell>
          <cell r="O149" t="str">
            <v>Kim nhiªn liÖu kh«ng ho¹t ®éng do dÝnh keo 575</v>
          </cell>
          <cell r="P149" t="str">
            <v>Ho¹t ®éng</v>
          </cell>
          <cell r="Q149" t="str">
            <v>MAP</v>
          </cell>
          <cell r="R149" t="str">
            <v>SPEEDOMETER ASSY</v>
          </cell>
          <cell r="S149" t="str">
            <v>37200-GN5-9013-M1-02</v>
          </cell>
          <cell r="T149">
            <v>2</v>
          </cell>
        </row>
        <row r="150">
          <cell r="A150">
            <v>7</v>
          </cell>
          <cell r="B150">
            <v>2001</v>
          </cell>
          <cell r="C150">
            <v>37081</v>
          </cell>
          <cell r="D150">
            <v>37012</v>
          </cell>
          <cell r="E150" t="str">
            <v>33v-05-118</v>
          </cell>
          <cell r="F150">
            <v>1071800</v>
          </cell>
          <cell r="G150" t="str">
            <v>5301045</v>
          </cell>
          <cell r="H150" t="str">
            <v>KFLG</v>
          </cell>
          <cell r="I150" t="str">
            <v>FF</v>
          </cell>
          <cell r="J150">
            <v>36782</v>
          </cell>
          <cell r="K150">
            <v>18002</v>
          </cell>
          <cell r="L150" t="str">
            <v>nam dinh</v>
          </cell>
          <cell r="M150">
            <v>68697</v>
          </cell>
          <cell r="N150">
            <v>2</v>
          </cell>
          <cell r="O150" t="str">
            <v>The painting of FF was peelled of partially</v>
          </cell>
          <cell r="P150" t="str">
            <v>Bong s¬n</v>
          </cell>
          <cell r="Q150" t="str">
            <v>MAP</v>
          </cell>
          <cell r="R150" t="str">
            <v>FRONT FORK ASSY. R/L</v>
          </cell>
          <cell r="S150" t="str">
            <v>51400/51500-KFLG-8910-M1</v>
          </cell>
          <cell r="T150">
            <v>9</v>
          </cell>
        </row>
        <row r="151">
          <cell r="A151">
            <v>7</v>
          </cell>
          <cell r="B151">
            <v>2001</v>
          </cell>
          <cell r="C151">
            <v>37081</v>
          </cell>
          <cell r="D151">
            <v>37012</v>
          </cell>
          <cell r="E151" t="str">
            <v>33v-05-128</v>
          </cell>
          <cell r="F151">
            <v>1071800</v>
          </cell>
          <cell r="G151" t="str">
            <v>5301045</v>
          </cell>
          <cell r="H151" t="str">
            <v>KFLG</v>
          </cell>
          <cell r="I151" t="str">
            <v>FF</v>
          </cell>
          <cell r="J151">
            <v>36634</v>
          </cell>
          <cell r="K151">
            <v>30001</v>
          </cell>
          <cell r="L151" t="str">
            <v>quy nhon</v>
          </cell>
          <cell r="M151">
            <v>37838</v>
          </cell>
          <cell r="N151">
            <v>2</v>
          </cell>
          <cell r="O151" t="str">
            <v>The painting of FF was peelled of partially</v>
          </cell>
          <cell r="P151" t="str">
            <v>Bong s¬n</v>
          </cell>
          <cell r="Q151" t="str">
            <v>MAP</v>
          </cell>
          <cell r="R151" t="str">
            <v>FRONT FORK ASSY. R/L</v>
          </cell>
          <cell r="S151" t="str">
            <v>51400/51500-KFLG-8910-M1</v>
          </cell>
          <cell r="T151">
            <v>4</v>
          </cell>
        </row>
        <row r="152">
          <cell r="A152">
            <v>7</v>
          </cell>
          <cell r="B152">
            <v>2001</v>
          </cell>
          <cell r="C152">
            <v>37081</v>
          </cell>
          <cell r="D152">
            <v>37012</v>
          </cell>
          <cell r="E152" t="str">
            <v>33v-05-133</v>
          </cell>
          <cell r="F152">
            <v>1071800</v>
          </cell>
          <cell r="G152" t="str">
            <v>5301045</v>
          </cell>
          <cell r="H152" t="str">
            <v>KFLG</v>
          </cell>
          <cell r="I152" t="str">
            <v>FF</v>
          </cell>
          <cell r="J152">
            <v>36704</v>
          </cell>
          <cell r="K152">
            <v>30001</v>
          </cell>
          <cell r="L152" t="str">
            <v>quy nhon</v>
          </cell>
          <cell r="M152">
            <v>53262</v>
          </cell>
          <cell r="N152">
            <v>2</v>
          </cell>
          <cell r="O152" t="str">
            <v>The painting of FF was peelled of partially</v>
          </cell>
          <cell r="P152" t="str">
            <v>Bong s¬n</v>
          </cell>
          <cell r="Q152" t="str">
            <v>MAP</v>
          </cell>
          <cell r="R152" t="str">
            <v>FRONT FORK ASSY. R/L</v>
          </cell>
          <cell r="S152" t="str">
            <v>51400/51500-KFLG-8910-M1</v>
          </cell>
          <cell r="T152">
            <v>6</v>
          </cell>
        </row>
        <row r="153">
          <cell r="A153">
            <v>7</v>
          </cell>
          <cell r="B153">
            <v>2001</v>
          </cell>
          <cell r="C153">
            <v>37081</v>
          </cell>
          <cell r="D153">
            <v>37012</v>
          </cell>
          <cell r="E153" t="str">
            <v>33v-05-144</v>
          </cell>
          <cell r="F153">
            <v>1071800</v>
          </cell>
          <cell r="G153" t="str">
            <v>5301045</v>
          </cell>
          <cell r="H153" t="str">
            <v>KFLG</v>
          </cell>
          <cell r="I153" t="str">
            <v>FF</v>
          </cell>
          <cell r="J153">
            <v>36685</v>
          </cell>
          <cell r="K153">
            <v>41001</v>
          </cell>
          <cell r="L153" t="str">
            <v>vung tau</v>
          </cell>
          <cell r="M153">
            <v>49178</v>
          </cell>
          <cell r="N153">
            <v>2</v>
          </cell>
          <cell r="O153" t="str">
            <v>The painting of FF was peelled of partially</v>
          </cell>
          <cell r="P153" t="str">
            <v>Bong s¬n</v>
          </cell>
          <cell r="Q153" t="str">
            <v>MAP</v>
          </cell>
          <cell r="R153" t="str">
            <v>FRONT FORK ASSY. R/L</v>
          </cell>
          <cell r="S153" t="str">
            <v>51400/51500-KFLG-8910-M1</v>
          </cell>
          <cell r="T153">
            <v>6</v>
          </cell>
        </row>
        <row r="154">
          <cell r="A154">
            <v>7</v>
          </cell>
          <cell r="B154">
            <v>2001</v>
          </cell>
          <cell r="C154">
            <v>37081</v>
          </cell>
          <cell r="D154">
            <v>37012</v>
          </cell>
          <cell r="E154" t="str">
            <v>33v-05-208</v>
          </cell>
          <cell r="F154">
            <v>1071800</v>
          </cell>
          <cell r="G154" t="str">
            <v>5301045</v>
          </cell>
          <cell r="H154" t="str">
            <v>KFLG</v>
          </cell>
          <cell r="I154" t="str">
            <v>FF</v>
          </cell>
          <cell r="J154">
            <v>36682</v>
          </cell>
          <cell r="K154">
            <v>45001</v>
          </cell>
          <cell r="L154" t="str">
            <v>My tho</v>
          </cell>
          <cell r="M154">
            <v>47966</v>
          </cell>
          <cell r="N154">
            <v>2</v>
          </cell>
          <cell r="O154" t="str">
            <v>The painting of FF was peelled of partially</v>
          </cell>
          <cell r="P154" t="str">
            <v>Bong s¬n</v>
          </cell>
          <cell r="Q154" t="str">
            <v>MAP</v>
          </cell>
          <cell r="R154" t="str">
            <v>FRONT FORK ASSY. R/L</v>
          </cell>
          <cell r="S154" t="str">
            <v>51400/51500-KFLG-8910-M1</v>
          </cell>
          <cell r="T154">
            <v>6</v>
          </cell>
        </row>
        <row r="155">
          <cell r="A155">
            <v>7</v>
          </cell>
          <cell r="B155">
            <v>2001</v>
          </cell>
          <cell r="C155">
            <v>37081</v>
          </cell>
          <cell r="D155">
            <v>37012</v>
          </cell>
          <cell r="E155" t="str">
            <v>33v-05-012</v>
          </cell>
          <cell r="F155">
            <v>457000</v>
          </cell>
          <cell r="G155" t="str">
            <v>510104</v>
          </cell>
          <cell r="H155" t="str">
            <v>GBGT</v>
          </cell>
          <cell r="I155" t="str">
            <v>FF</v>
          </cell>
          <cell r="J155">
            <v>36424</v>
          </cell>
          <cell r="K155">
            <v>14026</v>
          </cell>
          <cell r="L155" t="str">
            <v>ha noi</v>
          </cell>
          <cell r="M155">
            <v>144607</v>
          </cell>
          <cell r="N155">
            <v>1</v>
          </cell>
          <cell r="O155" t="str">
            <v>The plating of F/P was rusted</v>
          </cell>
          <cell r="P155" t="str">
            <v>RØ</v>
          </cell>
          <cell r="Q155" t="str">
            <v>SHOWA Claim</v>
          </cell>
          <cell r="R155" t="str">
            <v>FRONT FORK ASSY. RIGHT</v>
          </cell>
          <cell r="S155" t="str">
            <v>51400-GBG-B110-M1-01</v>
          </cell>
          <cell r="T155">
            <v>9</v>
          </cell>
        </row>
        <row r="156">
          <cell r="A156">
            <v>8</v>
          </cell>
          <cell r="B156">
            <v>2001</v>
          </cell>
          <cell r="C156">
            <v>37105</v>
          </cell>
          <cell r="D156">
            <v>37043</v>
          </cell>
          <cell r="E156" t="str">
            <v>33v-06-072</v>
          </cell>
          <cell r="F156">
            <v>894000</v>
          </cell>
          <cell r="G156" t="str">
            <v>5101045</v>
          </cell>
          <cell r="H156" t="str">
            <v>GBGT</v>
          </cell>
          <cell r="I156" t="str">
            <v>FF</v>
          </cell>
          <cell r="J156">
            <v>36616</v>
          </cell>
          <cell r="K156">
            <v>32001</v>
          </cell>
          <cell r="L156" t="str">
            <v>phu yen</v>
          </cell>
          <cell r="M156">
            <v>188483</v>
          </cell>
          <cell r="N156">
            <v>2</v>
          </cell>
          <cell r="O156" t="str">
            <v>The painting of FF was peelled of partially</v>
          </cell>
          <cell r="P156" t="str">
            <v>Bong s¬n</v>
          </cell>
          <cell r="Q156" t="str">
            <v>MAP</v>
          </cell>
          <cell r="R156" t="str">
            <v>FRONT FORK ASSY. R/L</v>
          </cell>
          <cell r="S156" t="str">
            <v>51400/51500-GBG-B110-M1-01</v>
          </cell>
          <cell r="T156">
            <v>3</v>
          </cell>
        </row>
        <row r="157">
          <cell r="A157">
            <v>8</v>
          </cell>
          <cell r="B157">
            <v>2001</v>
          </cell>
          <cell r="C157">
            <v>37105</v>
          </cell>
          <cell r="D157">
            <v>37043</v>
          </cell>
          <cell r="E157" t="str">
            <v>33v-06-075</v>
          </cell>
          <cell r="F157">
            <v>894000</v>
          </cell>
          <cell r="G157" t="str">
            <v>5101045</v>
          </cell>
          <cell r="H157" t="str">
            <v>GBGT</v>
          </cell>
          <cell r="I157" t="str">
            <v>FF</v>
          </cell>
          <cell r="J157">
            <v>36826</v>
          </cell>
          <cell r="K157">
            <v>32001</v>
          </cell>
          <cell r="L157" t="str">
            <v>phu yen</v>
          </cell>
          <cell r="M157">
            <v>235845</v>
          </cell>
          <cell r="N157">
            <v>2</v>
          </cell>
          <cell r="O157" t="str">
            <v>The painting of FF was peelled of partially</v>
          </cell>
          <cell r="P157" t="str">
            <v>Bong s¬n</v>
          </cell>
          <cell r="Q157" t="str">
            <v>MAP</v>
          </cell>
          <cell r="R157" t="str">
            <v>FRONT FORK ASSY. R/L</v>
          </cell>
          <cell r="S157" t="str">
            <v>51400/51500-GBG-B110-M1-01</v>
          </cell>
          <cell r="T157">
            <v>10</v>
          </cell>
        </row>
        <row r="158">
          <cell r="A158">
            <v>8</v>
          </cell>
          <cell r="B158">
            <v>2001</v>
          </cell>
          <cell r="C158">
            <v>37105</v>
          </cell>
          <cell r="D158">
            <v>37043</v>
          </cell>
          <cell r="E158" t="str">
            <v>33v-06-078</v>
          </cell>
          <cell r="F158">
            <v>894000</v>
          </cell>
          <cell r="G158" t="str">
            <v>5101045</v>
          </cell>
          <cell r="H158" t="str">
            <v>GBGT</v>
          </cell>
          <cell r="I158" t="str">
            <v>FF</v>
          </cell>
          <cell r="J158">
            <v>36759</v>
          </cell>
          <cell r="K158">
            <v>32001</v>
          </cell>
          <cell r="L158" t="str">
            <v>phu yen</v>
          </cell>
          <cell r="M158">
            <v>224764</v>
          </cell>
          <cell r="N158">
            <v>2</v>
          </cell>
          <cell r="O158" t="str">
            <v>The painting of FF was peelled of partially</v>
          </cell>
          <cell r="P158" t="str">
            <v>Bong s¬n</v>
          </cell>
          <cell r="Q158" t="str">
            <v>MAP</v>
          </cell>
          <cell r="R158" t="str">
            <v>FRONT FORK ASSY. R/L</v>
          </cell>
          <cell r="S158" t="str">
            <v>51400/51500-GBG-B110-M1-01</v>
          </cell>
          <cell r="T158">
            <v>8</v>
          </cell>
        </row>
        <row r="159">
          <cell r="A159">
            <v>8</v>
          </cell>
          <cell r="B159">
            <v>2001</v>
          </cell>
          <cell r="C159">
            <v>37105</v>
          </cell>
          <cell r="D159">
            <v>37043</v>
          </cell>
          <cell r="E159" t="str">
            <v>33v-06-128</v>
          </cell>
          <cell r="F159">
            <v>894000</v>
          </cell>
          <cell r="G159" t="str">
            <v>5101045</v>
          </cell>
          <cell r="H159" t="str">
            <v>GBGT</v>
          </cell>
          <cell r="I159" t="str">
            <v>FF</v>
          </cell>
          <cell r="J159">
            <v>36760</v>
          </cell>
          <cell r="K159">
            <v>50001</v>
          </cell>
          <cell r="L159" t="str">
            <v>can tho</v>
          </cell>
          <cell r="M159">
            <v>225275</v>
          </cell>
          <cell r="N159">
            <v>2</v>
          </cell>
          <cell r="O159" t="str">
            <v>The painting of FF was peelled of partially</v>
          </cell>
          <cell r="P159" t="str">
            <v>Bong s¬n</v>
          </cell>
          <cell r="Q159" t="str">
            <v>MAP</v>
          </cell>
          <cell r="R159" t="str">
            <v>FRONT FORK ASSY. R/L</v>
          </cell>
          <cell r="S159" t="str">
            <v>51400/51500-GBG-B110-M1-01</v>
          </cell>
          <cell r="T159">
            <v>8</v>
          </cell>
        </row>
        <row r="160">
          <cell r="A160">
            <v>8</v>
          </cell>
          <cell r="B160">
            <v>2001</v>
          </cell>
          <cell r="C160">
            <v>37105</v>
          </cell>
          <cell r="D160">
            <v>37043</v>
          </cell>
          <cell r="E160" t="str">
            <v>33v-06-163</v>
          </cell>
          <cell r="F160">
            <v>1071800</v>
          </cell>
          <cell r="G160" t="str">
            <v>5301045</v>
          </cell>
          <cell r="H160" t="str">
            <v>KFLG</v>
          </cell>
          <cell r="I160" t="str">
            <v>FF</v>
          </cell>
          <cell r="J160">
            <v>36671</v>
          </cell>
          <cell r="K160">
            <v>30001</v>
          </cell>
          <cell r="L160" t="str">
            <v>quy nhon</v>
          </cell>
          <cell r="M160">
            <v>45820</v>
          </cell>
          <cell r="N160">
            <v>2</v>
          </cell>
          <cell r="O160" t="str">
            <v>The painting of FF was peelled of partially</v>
          </cell>
          <cell r="P160" t="str">
            <v>Bong s¬n</v>
          </cell>
          <cell r="Q160" t="str">
            <v>MAP</v>
          </cell>
          <cell r="R160" t="str">
            <v>FRONT FORK ASSY. R/L</v>
          </cell>
          <cell r="S160" t="str">
            <v>51400/51500-KFLG-8910-M1</v>
          </cell>
          <cell r="T160">
            <v>5</v>
          </cell>
        </row>
        <row r="161">
          <cell r="A161">
            <v>8</v>
          </cell>
          <cell r="B161">
            <v>2001</v>
          </cell>
          <cell r="C161">
            <v>37105</v>
          </cell>
          <cell r="D161">
            <v>37043</v>
          </cell>
          <cell r="E161" t="str">
            <v>33v-06-164</v>
          </cell>
          <cell r="F161">
            <v>1071800</v>
          </cell>
          <cell r="G161" t="str">
            <v>5301045</v>
          </cell>
          <cell r="H161" t="str">
            <v>KFLG</v>
          </cell>
          <cell r="I161" t="str">
            <v>FF</v>
          </cell>
          <cell r="J161">
            <v>36774</v>
          </cell>
          <cell r="K161">
            <v>30001</v>
          </cell>
          <cell r="L161" t="str">
            <v>quy nhon</v>
          </cell>
          <cell r="M161">
            <v>65685</v>
          </cell>
          <cell r="N161">
            <v>2</v>
          </cell>
          <cell r="O161" t="str">
            <v>The painting of FF was peelled of partially</v>
          </cell>
          <cell r="P161" t="str">
            <v>Bong s¬n</v>
          </cell>
          <cell r="Q161" t="str">
            <v>MAP</v>
          </cell>
          <cell r="R161" t="str">
            <v>FRONT FORK ASSY. R/L</v>
          </cell>
          <cell r="S161" t="str">
            <v>51400/51500-KFLG-8910-M1</v>
          </cell>
          <cell r="T161">
            <v>9</v>
          </cell>
        </row>
        <row r="162">
          <cell r="A162">
            <v>8</v>
          </cell>
          <cell r="B162">
            <v>2001</v>
          </cell>
          <cell r="C162">
            <v>37105</v>
          </cell>
          <cell r="D162">
            <v>37043</v>
          </cell>
          <cell r="E162" t="str">
            <v>33v-06-165</v>
          </cell>
          <cell r="F162">
            <v>543400</v>
          </cell>
          <cell r="G162" t="str">
            <v>530104</v>
          </cell>
          <cell r="H162" t="str">
            <v>KFLG</v>
          </cell>
          <cell r="I162" t="str">
            <v>FF</v>
          </cell>
          <cell r="J162">
            <v>36717</v>
          </cell>
          <cell r="K162">
            <v>30001</v>
          </cell>
          <cell r="L162" t="str">
            <v>quy nhon</v>
          </cell>
          <cell r="M162">
            <v>55355</v>
          </cell>
          <cell r="N162">
            <v>1</v>
          </cell>
          <cell r="O162" t="str">
            <v>The painting of FF was peelled of partially</v>
          </cell>
          <cell r="P162" t="str">
            <v>Bong s¬n</v>
          </cell>
          <cell r="Q162" t="str">
            <v>MAP</v>
          </cell>
          <cell r="R162" t="str">
            <v>FRONT FORK ASSY. RIGHT</v>
          </cell>
          <cell r="S162" t="str">
            <v>51400-KFLG-8910-M1</v>
          </cell>
          <cell r="T162">
            <v>7</v>
          </cell>
        </row>
        <row r="163">
          <cell r="A163">
            <v>8</v>
          </cell>
          <cell r="B163">
            <v>2001</v>
          </cell>
          <cell r="C163">
            <v>37105</v>
          </cell>
          <cell r="D163">
            <v>37043</v>
          </cell>
          <cell r="E163" t="str">
            <v>33v-06-166</v>
          </cell>
          <cell r="F163">
            <v>1071800</v>
          </cell>
          <cell r="G163" t="str">
            <v>5301045</v>
          </cell>
          <cell r="H163" t="str">
            <v>KFLG</v>
          </cell>
          <cell r="I163" t="str">
            <v>FF</v>
          </cell>
          <cell r="J163">
            <v>36848</v>
          </cell>
          <cell r="K163">
            <v>30001</v>
          </cell>
          <cell r="L163" t="str">
            <v>quy nhon</v>
          </cell>
          <cell r="M163">
            <v>85778</v>
          </cell>
          <cell r="N163">
            <v>2</v>
          </cell>
          <cell r="O163" t="str">
            <v>The painting of FF was peelled of partially</v>
          </cell>
          <cell r="P163" t="str">
            <v>Bong s¬n</v>
          </cell>
          <cell r="Q163" t="str">
            <v>MAP</v>
          </cell>
          <cell r="R163" t="str">
            <v>FRONT FORK ASSY. R/L</v>
          </cell>
          <cell r="S163" t="str">
            <v>51400/51500-KFLG-8910-M1</v>
          </cell>
          <cell r="T163">
            <v>11</v>
          </cell>
        </row>
        <row r="164">
          <cell r="A164">
            <v>8</v>
          </cell>
          <cell r="B164">
            <v>2001</v>
          </cell>
          <cell r="C164">
            <v>37105</v>
          </cell>
          <cell r="D164">
            <v>37043</v>
          </cell>
          <cell r="E164" t="str">
            <v>33v-06-167</v>
          </cell>
          <cell r="F164">
            <v>1071800</v>
          </cell>
          <cell r="G164" t="str">
            <v>5301045</v>
          </cell>
          <cell r="H164" t="str">
            <v>KFLG</v>
          </cell>
          <cell r="I164" t="str">
            <v>FF</v>
          </cell>
          <cell r="J164">
            <v>36708</v>
          </cell>
          <cell r="K164">
            <v>30001</v>
          </cell>
          <cell r="L164" t="str">
            <v>quy nhon</v>
          </cell>
          <cell r="M164">
            <v>82280</v>
          </cell>
          <cell r="N164">
            <v>2</v>
          </cell>
          <cell r="O164" t="str">
            <v>The painting of FF was peelled of partially</v>
          </cell>
          <cell r="P164" t="str">
            <v>Bong s¬n</v>
          </cell>
          <cell r="Q164" t="str">
            <v>MAP</v>
          </cell>
          <cell r="R164" t="str">
            <v>FRONT FORK ASSY. R/L</v>
          </cell>
          <cell r="S164" t="str">
            <v>51400/51500-KFLG-8910-M1</v>
          </cell>
          <cell r="T164">
            <v>7</v>
          </cell>
        </row>
        <row r="165">
          <cell r="A165">
            <v>8</v>
          </cell>
          <cell r="B165">
            <v>2001</v>
          </cell>
          <cell r="C165">
            <v>37105</v>
          </cell>
          <cell r="D165">
            <v>37043</v>
          </cell>
          <cell r="E165" t="str">
            <v>33v-06-208</v>
          </cell>
          <cell r="F165">
            <v>1071800</v>
          </cell>
          <cell r="G165" t="str">
            <v>5301045</v>
          </cell>
          <cell r="H165" t="str">
            <v>KFLG</v>
          </cell>
          <cell r="I165" t="str">
            <v>FF</v>
          </cell>
          <cell r="J165">
            <v>36797</v>
          </cell>
          <cell r="K165">
            <v>42014</v>
          </cell>
          <cell r="L165" t="str">
            <v>hcm</v>
          </cell>
          <cell r="M165">
            <v>71775</v>
          </cell>
          <cell r="N165">
            <v>2</v>
          </cell>
          <cell r="O165" t="str">
            <v>The painting of FF was peelled of partially</v>
          </cell>
          <cell r="P165" t="str">
            <v>Bong s¬n</v>
          </cell>
          <cell r="Q165" t="str">
            <v>MAP</v>
          </cell>
          <cell r="R165" t="str">
            <v>FRONT FORK ASSY. R/L</v>
          </cell>
          <cell r="S165" t="str">
            <v>51400/51500-KFLG-8910-M1</v>
          </cell>
          <cell r="T165">
            <v>9</v>
          </cell>
        </row>
        <row r="166">
          <cell r="A166">
            <v>8</v>
          </cell>
          <cell r="B166">
            <v>2001</v>
          </cell>
          <cell r="C166">
            <v>37105</v>
          </cell>
          <cell r="D166">
            <v>37043</v>
          </cell>
          <cell r="E166" t="str">
            <v>33v-06-234</v>
          </cell>
          <cell r="F166">
            <v>1071800</v>
          </cell>
          <cell r="G166" t="str">
            <v>5301045</v>
          </cell>
          <cell r="H166" t="str">
            <v>KFLG</v>
          </cell>
          <cell r="I166" t="str">
            <v>FF</v>
          </cell>
          <cell r="J166">
            <v>36682</v>
          </cell>
          <cell r="K166">
            <v>45001</v>
          </cell>
          <cell r="L166" t="str">
            <v>My tho</v>
          </cell>
          <cell r="M166">
            <v>47733</v>
          </cell>
          <cell r="N166">
            <v>2</v>
          </cell>
          <cell r="O166" t="str">
            <v>The painting of FF was peelled of partially</v>
          </cell>
          <cell r="P166" t="str">
            <v>Bong s¬n</v>
          </cell>
          <cell r="Q166" t="str">
            <v>MAP</v>
          </cell>
          <cell r="R166" t="str">
            <v>FRONT FORK ASSY. R/L</v>
          </cell>
          <cell r="S166" t="str">
            <v>51400/51500-KFLG-8910-M1</v>
          </cell>
          <cell r="T166">
            <v>6</v>
          </cell>
        </row>
        <row r="167">
          <cell r="A167">
            <v>8</v>
          </cell>
          <cell r="B167">
            <v>2001</v>
          </cell>
          <cell r="C167">
            <v>37105</v>
          </cell>
          <cell r="D167">
            <v>37043</v>
          </cell>
          <cell r="E167" t="str">
            <v>33v-06-235</v>
          </cell>
          <cell r="F167">
            <v>1071800</v>
          </cell>
          <cell r="G167" t="str">
            <v>5301045</v>
          </cell>
          <cell r="H167" t="str">
            <v>KFLG</v>
          </cell>
          <cell r="I167" t="str">
            <v>FF</v>
          </cell>
          <cell r="J167">
            <v>36809</v>
          </cell>
          <cell r="K167">
            <v>45001</v>
          </cell>
          <cell r="L167" t="str">
            <v>My tho</v>
          </cell>
          <cell r="M167">
            <v>75951</v>
          </cell>
          <cell r="N167">
            <v>2</v>
          </cell>
          <cell r="O167" t="str">
            <v>The painting of FF was peelled of partially</v>
          </cell>
          <cell r="P167" t="str">
            <v>Bong s¬n</v>
          </cell>
          <cell r="Q167" t="str">
            <v>MAP</v>
          </cell>
          <cell r="R167" t="str">
            <v>FRONT FORK ASSY. R/L</v>
          </cell>
          <cell r="S167" t="str">
            <v>51400/51500-KFLG-8910-M1</v>
          </cell>
          <cell r="T167">
            <v>10</v>
          </cell>
        </row>
        <row r="168">
          <cell r="A168">
            <v>8</v>
          </cell>
          <cell r="B168">
            <v>2001</v>
          </cell>
          <cell r="C168">
            <v>37121</v>
          </cell>
          <cell r="G168" t="str">
            <v>510104</v>
          </cell>
          <cell r="H168" t="str">
            <v>GBGT</v>
          </cell>
          <cell r="I168" t="str">
            <v>FF</v>
          </cell>
          <cell r="J168">
            <v>36690</v>
          </cell>
          <cell r="M168">
            <v>209778</v>
          </cell>
          <cell r="N168">
            <v>1</v>
          </cell>
          <cell r="O168" t="str">
            <v>Oil leak from OS</v>
          </cell>
          <cell r="P168" t="str">
            <v>ChÈy dÇu</v>
          </cell>
          <cell r="Q168" t="str">
            <v>USER</v>
          </cell>
          <cell r="R168" t="str">
            <v>FRONT FORK ASSY. RIGHT</v>
          </cell>
          <cell r="S168" t="str">
            <v>51400-GBG-B110-M1-01</v>
          </cell>
          <cell r="T168">
            <v>6</v>
          </cell>
        </row>
        <row r="169">
          <cell r="A169">
            <v>8</v>
          </cell>
          <cell r="B169">
            <v>2001</v>
          </cell>
          <cell r="C169">
            <v>37121</v>
          </cell>
          <cell r="G169" t="str">
            <v>510104</v>
          </cell>
          <cell r="H169" t="str">
            <v>GBGT</v>
          </cell>
          <cell r="I169" t="str">
            <v>FF</v>
          </cell>
          <cell r="J169">
            <v>36683</v>
          </cell>
          <cell r="M169">
            <v>206756</v>
          </cell>
          <cell r="N169">
            <v>1</v>
          </cell>
          <cell r="O169" t="str">
            <v>Oil leak from OS</v>
          </cell>
          <cell r="P169" t="str">
            <v>ChÈy dÇu</v>
          </cell>
          <cell r="Q169" t="str">
            <v>USER</v>
          </cell>
          <cell r="R169" t="str">
            <v>FRONT FORK ASSY. RIGHT</v>
          </cell>
          <cell r="S169" t="str">
            <v>51400-GBG-B110-M1-01</v>
          </cell>
          <cell r="T169">
            <v>6</v>
          </cell>
        </row>
        <row r="170">
          <cell r="A170">
            <v>8</v>
          </cell>
          <cell r="B170">
            <v>2001</v>
          </cell>
          <cell r="C170">
            <v>37121</v>
          </cell>
          <cell r="G170" t="str">
            <v>510105</v>
          </cell>
          <cell r="H170" t="str">
            <v>GBGT</v>
          </cell>
          <cell r="I170" t="str">
            <v>FF</v>
          </cell>
          <cell r="J170">
            <v>36813</v>
          </cell>
          <cell r="M170">
            <v>233991</v>
          </cell>
          <cell r="N170">
            <v>1</v>
          </cell>
          <cell r="O170" t="str">
            <v>Oil leak from OS</v>
          </cell>
          <cell r="P170" t="str">
            <v>ChÈy dÇu</v>
          </cell>
          <cell r="Q170" t="str">
            <v>USER</v>
          </cell>
          <cell r="R170" t="str">
            <v>FRONT FORK ASSY. LEFT</v>
          </cell>
          <cell r="S170" t="str">
            <v>51500-GBG-B110-M1-01</v>
          </cell>
          <cell r="T170">
            <v>10</v>
          </cell>
        </row>
        <row r="171">
          <cell r="A171">
            <v>8</v>
          </cell>
          <cell r="B171">
            <v>2001</v>
          </cell>
          <cell r="C171">
            <v>37121</v>
          </cell>
          <cell r="G171" t="str">
            <v>510105</v>
          </cell>
          <cell r="H171" t="str">
            <v>GBGT</v>
          </cell>
          <cell r="I171" t="str">
            <v>FF</v>
          </cell>
          <cell r="J171">
            <v>36826</v>
          </cell>
          <cell r="M171">
            <v>235784</v>
          </cell>
          <cell r="N171">
            <v>1</v>
          </cell>
          <cell r="O171" t="str">
            <v>Oil leak from OS</v>
          </cell>
          <cell r="P171" t="str">
            <v>ChÈy dÇu</v>
          </cell>
          <cell r="Q171" t="str">
            <v>USER</v>
          </cell>
          <cell r="R171" t="str">
            <v>FRONT FORK ASSY. LEFT</v>
          </cell>
          <cell r="S171" t="str">
            <v>51500-GBG-B110-M1-01</v>
          </cell>
          <cell r="T171">
            <v>10</v>
          </cell>
        </row>
        <row r="172">
          <cell r="A172">
            <v>8</v>
          </cell>
          <cell r="B172">
            <v>2001</v>
          </cell>
          <cell r="C172">
            <v>37121</v>
          </cell>
          <cell r="G172" t="str">
            <v>510104</v>
          </cell>
          <cell r="H172" t="str">
            <v>GBGT</v>
          </cell>
          <cell r="I172" t="str">
            <v>FF</v>
          </cell>
          <cell r="J172">
            <v>36945</v>
          </cell>
          <cell r="M172">
            <v>2723</v>
          </cell>
          <cell r="N172">
            <v>1</v>
          </cell>
          <cell r="O172" t="str">
            <v>Oil leak from OS</v>
          </cell>
          <cell r="P172" t="str">
            <v>ChÈy dÇu</v>
          </cell>
          <cell r="Q172" t="str">
            <v>USER</v>
          </cell>
          <cell r="R172" t="str">
            <v>FRONT FORK ASSY. RIGHT</v>
          </cell>
          <cell r="S172" t="str">
            <v>51400-GBG-B110-M1-01</v>
          </cell>
          <cell r="T172">
            <v>2</v>
          </cell>
        </row>
        <row r="173">
          <cell r="A173">
            <v>8</v>
          </cell>
          <cell r="B173">
            <v>2001</v>
          </cell>
          <cell r="C173">
            <v>37121</v>
          </cell>
          <cell r="G173" t="str">
            <v>510104</v>
          </cell>
          <cell r="H173" t="str">
            <v>GBGT</v>
          </cell>
          <cell r="I173" t="str">
            <v>FF</v>
          </cell>
          <cell r="J173">
            <v>36792</v>
          </cell>
          <cell r="M173">
            <v>230121</v>
          </cell>
          <cell r="N173">
            <v>1</v>
          </cell>
          <cell r="O173" t="str">
            <v>Oil leak from OS</v>
          </cell>
          <cell r="P173" t="str">
            <v>ChÈy dÇu</v>
          </cell>
          <cell r="Q173" t="str">
            <v>USER</v>
          </cell>
          <cell r="R173" t="str">
            <v>FRONT FORK ASSY. RIGHT</v>
          </cell>
          <cell r="S173" t="str">
            <v>51400-GBG-B110-M1-01</v>
          </cell>
          <cell r="T173">
            <v>9</v>
          </cell>
        </row>
        <row r="174">
          <cell r="A174">
            <v>8</v>
          </cell>
          <cell r="B174">
            <v>2001</v>
          </cell>
          <cell r="C174">
            <v>37121</v>
          </cell>
          <cell r="G174" t="str">
            <v>510105</v>
          </cell>
          <cell r="H174" t="str">
            <v>GBGT</v>
          </cell>
          <cell r="I174" t="str">
            <v>FF</v>
          </cell>
          <cell r="J174">
            <v>36784</v>
          </cell>
          <cell r="M174">
            <v>229630</v>
          </cell>
          <cell r="N174">
            <v>1</v>
          </cell>
          <cell r="O174" t="str">
            <v>Oil leak from OS</v>
          </cell>
          <cell r="P174" t="str">
            <v>ChÈy dÇu</v>
          </cell>
          <cell r="Q174" t="str">
            <v>USER</v>
          </cell>
          <cell r="R174" t="str">
            <v>FRONT FORK ASSY. LEFT</v>
          </cell>
          <cell r="S174" t="str">
            <v>51500-GBG-B110-M1-01</v>
          </cell>
          <cell r="T174">
            <v>9</v>
          </cell>
        </row>
        <row r="175">
          <cell r="A175">
            <v>10</v>
          </cell>
          <cell r="B175">
            <v>2001</v>
          </cell>
          <cell r="C175">
            <v>37121</v>
          </cell>
          <cell r="D175">
            <v>37104</v>
          </cell>
          <cell r="E175" t="str">
            <v>33V-08-025</v>
          </cell>
          <cell r="F175">
            <v>457000</v>
          </cell>
          <cell r="G175" t="str">
            <v>510105</v>
          </cell>
          <cell r="H175" t="str">
            <v>GBGT</v>
          </cell>
          <cell r="I175" t="str">
            <v>FF</v>
          </cell>
          <cell r="J175">
            <v>36874</v>
          </cell>
          <cell r="M175">
            <v>247179</v>
          </cell>
          <cell r="N175">
            <v>1</v>
          </cell>
          <cell r="O175" t="str">
            <v>Oil leak from OS ( DÝnh tãc - Good will)</v>
          </cell>
          <cell r="P175" t="str">
            <v>ChÈy dÇu</v>
          </cell>
          <cell r="Q175" t="str">
            <v>MAP</v>
          </cell>
          <cell r="R175" t="str">
            <v>FRONT FORK ASSY. LEFT</v>
          </cell>
          <cell r="S175" t="str">
            <v>51500-GBG-B110-M1-01</v>
          </cell>
          <cell r="T175">
            <v>12</v>
          </cell>
        </row>
        <row r="176">
          <cell r="A176">
            <v>8</v>
          </cell>
          <cell r="B176">
            <v>2001</v>
          </cell>
          <cell r="C176">
            <v>37121</v>
          </cell>
          <cell r="G176" t="str">
            <v>510104</v>
          </cell>
          <cell r="H176" t="str">
            <v>GBGT</v>
          </cell>
          <cell r="I176" t="str">
            <v>FF</v>
          </cell>
          <cell r="J176">
            <v>36911</v>
          </cell>
          <cell r="M176">
            <v>257864</v>
          </cell>
          <cell r="N176">
            <v>1</v>
          </cell>
          <cell r="O176" t="str">
            <v>Oil leak from OS</v>
          </cell>
          <cell r="P176" t="str">
            <v>ChÈy dÇu</v>
          </cell>
          <cell r="Q176" t="str">
            <v>USER</v>
          </cell>
          <cell r="R176" t="str">
            <v>FRONT FORK ASSY. RIGHT</v>
          </cell>
          <cell r="S176" t="str">
            <v>51400-GBG-B110-M1-01</v>
          </cell>
          <cell r="T176">
            <v>1</v>
          </cell>
        </row>
        <row r="177">
          <cell r="A177">
            <v>8</v>
          </cell>
          <cell r="B177">
            <v>2001</v>
          </cell>
          <cell r="C177">
            <v>37121</v>
          </cell>
          <cell r="G177" t="str">
            <v>510105</v>
          </cell>
          <cell r="H177" t="str">
            <v>GBGT</v>
          </cell>
          <cell r="I177" t="str">
            <v>FF</v>
          </cell>
          <cell r="J177">
            <v>36790</v>
          </cell>
          <cell r="M177">
            <v>70639</v>
          </cell>
          <cell r="N177">
            <v>1</v>
          </cell>
          <cell r="O177" t="str">
            <v>Oil leak from OS</v>
          </cell>
          <cell r="P177" t="str">
            <v>ChÈy dÇu</v>
          </cell>
          <cell r="Q177" t="str">
            <v>USER</v>
          </cell>
          <cell r="R177" t="str">
            <v>FRONT FORK ASSY. LEFT</v>
          </cell>
          <cell r="S177" t="str">
            <v>51500-GBG-B110-M1-01</v>
          </cell>
          <cell r="T177">
            <v>9</v>
          </cell>
        </row>
        <row r="178">
          <cell r="A178">
            <v>8</v>
          </cell>
          <cell r="B178">
            <v>2001</v>
          </cell>
          <cell r="C178">
            <v>37121</v>
          </cell>
          <cell r="G178" t="str">
            <v>510104</v>
          </cell>
          <cell r="H178" t="str">
            <v>GBGT</v>
          </cell>
          <cell r="I178" t="str">
            <v>FF</v>
          </cell>
          <cell r="J178">
            <v>36881</v>
          </cell>
          <cell r="M178">
            <v>95757</v>
          </cell>
          <cell r="N178">
            <v>1</v>
          </cell>
          <cell r="O178" t="str">
            <v>Oil leak from OS</v>
          </cell>
          <cell r="P178" t="str">
            <v>ChÈy dÇu</v>
          </cell>
          <cell r="Q178" t="str">
            <v>USER</v>
          </cell>
          <cell r="R178" t="str">
            <v>FRONT FORK ASSY. RIGHT</v>
          </cell>
          <cell r="S178" t="str">
            <v>51400-GBG-B110-M1-01</v>
          </cell>
          <cell r="T178">
            <v>12</v>
          </cell>
        </row>
        <row r="179">
          <cell r="A179">
            <v>8</v>
          </cell>
          <cell r="B179">
            <v>2001</v>
          </cell>
          <cell r="C179">
            <v>37121</v>
          </cell>
          <cell r="G179" t="str">
            <v>510105</v>
          </cell>
          <cell r="H179" t="str">
            <v>GBGT</v>
          </cell>
          <cell r="I179" t="str">
            <v>FF</v>
          </cell>
          <cell r="J179">
            <v>36876</v>
          </cell>
          <cell r="M179">
            <v>94930</v>
          </cell>
          <cell r="N179">
            <v>1</v>
          </cell>
          <cell r="O179" t="str">
            <v>Oil leak from OS</v>
          </cell>
          <cell r="P179" t="str">
            <v>ChÈy dÇu</v>
          </cell>
          <cell r="Q179" t="str">
            <v>USER</v>
          </cell>
          <cell r="R179" t="str">
            <v>FRONT FORK ASSY. LEFT</v>
          </cell>
          <cell r="S179" t="str">
            <v>51500-GBG-B110-M1-01</v>
          </cell>
          <cell r="T179">
            <v>12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Data-AN90-2002"/>
      <sheetName val="Report-AN90"/>
      <sheetName val="KK 29-12-02"/>
      <sheetName val="KHLR(RC-ASSY)"/>
      <sheetName val="QUY HOACH KE HOACH LAP RAP"/>
    </sheetNames>
    <sheetDataSet>
      <sheetData sheetId="0"/>
      <sheetData sheetId="1"/>
      <sheetData sheetId="2"/>
      <sheetData sheetId="3" refreshError="1"/>
      <sheetData sheetId="4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lam the 61 (16)"/>
      <sheetName val="lam the 61 (17)"/>
      <sheetName val="lam the 61 (18)"/>
      <sheetName val="TC"/>
      <sheetName val="TC (2)"/>
      <sheetName val="BC giam"/>
      <sheetName val="BC tang"/>
      <sheetName val="Tcong"/>
      <sheetName val="nhan su-CQ"/>
      <sheetName val="nhan su-tam thoi"/>
      <sheetName val="nhan su TT"/>
      <sheetName val="TrìnhĐộ"/>
      <sheetName val="Tuoi"/>
      <sheetName val="staff"/>
      <sheetName val="Dept"/>
      <sheetName val="lam the (35)"/>
      <sheetName val="lam the (36)"/>
      <sheetName val="lam the (38)"/>
      <sheetName val="lam the (39)"/>
      <sheetName val="lam the (41)"/>
      <sheetName val="lam the (43)"/>
      <sheetName val="lam the (40)"/>
      <sheetName val="lam the (29)"/>
      <sheetName val="lam the (30)"/>
      <sheetName val="lam the (31)"/>
      <sheetName val="Kiem tra lai ho sơ"/>
      <sheetName val="lam the (28)"/>
      <sheetName val="Ma vach"/>
      <sheetName val="lam the (26)"/>
      <sheetName val="lam the (27)"/>
      <sheetName val="thoi viec"/>
      <sheetName val="Sheet1"/>
      <sheetName val="Sheet2"/>
      <sheetName val="Tong so"/>
      <sheetName val="Trinh do"/>
      <sheetName val="lam the (32)"/>
      <sheetName val="lam the (44)"/>
      <sheetName val="lam the (45)"/>
      <sheetName val="lam the (46)"/>
      <sheetName val="lam the (47)"/>
      <sheetName val="lam the (48)"/>
      <sheetName val="lam the (49)"/>
      <sheetName val="lam the (51)"/>
      <sheetName val="lam the (56)"/>
      <sheetName val="lam the (37)"/>
      <sheetName val="lam the (34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>
        <row r="2">
          <cell r="C2" t="str">
            <v>acc</v>
          </cell>
        </row>
        <row r="3">
          <cell r="C3" t="str">
            <v>adm</v>
          </cell>
        </row>
        <row r="4">
          <cell r="C4" t="str">
            <v>Kitchen</v>
          </cell>
        </row>
        <row r="5">
          <cell r="C5" t="str">
            <v>Security</v>
          </cell>
        </row>
        <row r="6">
          <cell r="C6" t="str">
            <v>Service</v>
          </cell>
        </row>
        <row r="7">
          <cell r="C7" t="str">
            <v>Driver</v>
          </cell>
        </row>
        <row r="8">
          <cell r="C8" t="str">
            <v>CL</v>
          </cell>
        </row>
        <row r="9">
          <cell r="C9" t="str">
            <v>ff</v>
          </cell>
        </row>
        <row r="10">
          <cell r="C10" t="str">
            <v>fu</v>
          </cell>
        </row>
        <row r="11">
          <cell r="C11" t="str">
            <v>rc</v>
          </cell>
        </row>
        <row r="12">
          <cell r="C12" t="str">
            <v>sm</v>
          </cell>
        </row>
        <row r="13">
          <cell r="C13" t="str">
            <v>bm</v>
          </cell>
        </row>
        <row r="14">
          <cell r="C14" t="str">
            <v>sw</v>
          </cell>
        </row>
        <row r="15">
          <cell r="C15" t="str">
            <v>lc</v>
          </cell>
        </row>
        <row r="16">
          <cell r="C16" t="str">
            <v>gdc</v>
          </cell>
        </row>
        <row r="17">
          <cell r="C17" t="str">
            <v>dc</v>
          </cell>
        </row>
        <row r="18">
          <cell r="C18" t="str">
            <v>gdc</v>
          </cell>
        </row>
        <row r="19">
          <cell r="C19" t="str">
            <v>dc</v>
          </cell>
        </row>
        <row r="20">
          <cell r="C20" t="str">
            <v>dc</v>
          </cell>
        </row>
        <row r="21">
          <cell r="C21" t="str">
            <v>MT</v>
          </cell>
        </row>
        <row r="22">
          <cell r="C22" t="str">
            <v>DEL</v>
          </cell>
        </row>
        <row r="23">
          <cell r="C23" t="str">
            <v>WH</v>
          </cell>
        </row>
        <row r="24">
          <cell r="C24" t="str">
            <v>pc</v>
          </cell>
        </row>
        <row r="25">
          <cell r="C25" t="str">
            <v>fcc</v>
          </cell>
        </row>
        <row r="26">
          <cell r="C26" t="str">
            <v>pa</v>
          </cell>
        </row>
        <row r="27">
          <cell r="C27" t="str">
            <v>buff</v>
          </cell>
        </row>
        <row r="28">
          <cell r="C28" t="str">
            <v>bc</v>
          </cell>
        </row>
        <row r="29">
          <cell r="C29" t="str">
            <v>Float Arm</v>
          </cell>
        </row>
        <row r="30">
          <cell r="C30" t="str">
            <v>we</v>
          </cell>
        </row>
        <row r="31">
          <cell r="C31" t="str">
            <v>po</v>
          </cell>
        </row>
        <row r="32">
          <cell r="C32" t="str">
            <v>Metal</v>
          </cell>
        </row>
        <row r="33">
          <cell r="C33" t="str">
            <v>Plating</v>
          </cell>
        </row>
        <row r="34">
          <cell r="C34" t="str">
            <v>ForkPipe</v>
          </cell>
        </row>
        <row r="35">
          <cell r="C35" t="str">
            <v>Stem</v>
          </cell>
        </row>
        <row r="36">
          <cell r="C36" t="str">
            <v>Plate Clutch</v>
          </cell>
        </row>
        <row r="37">
          <cell r="C37" t="str">
            <v>Bridge kaifa</v>
          </cell>
        </row>
        <row r="38">
          <cell r="C38" t="str">
            <v>MainPipe</v>
          </cell>
        </row>
        <row r="39">
          <cell r="C39" t="str">
            <v>Bridge Shaft</v>
          </cell>
        </row>
        <row r="40">
          <cell r="C40" t="str">
            <v>5VD</v>
          </cell>
        </row>
        <row r="41">
          <cell r="C41" t="str">
            <v>pur</v>
          </cell>
        </row>
        <row r="42">
          <cell r="C42" t="str">
            <v>QC1</v>
          </cell>
        </row>
        <row r="43">
          <cell r="C43" t="str">
            <v>QC2</v>
          </cell>
        </row>
        <row r="44">
          <cell r="C44" t="str">
            <v>oilpump</v>
          </cell>
        </row>
        <row r="45">
          <cell r="C45" t="str">
            <v>sbw</v>
          </cell>
        </row>
        <row r="46">
          <cell r="C46" t="str">
            <v>ISO</v>
          </cell>
        </row>
        <row r="47">
          <cell r="C47" t="str">
            <v>OC</v>
          </cell>
        </row>
        <row r="48">
          <cell r="C48" t="str">
            <v>CLM</v>
          </cell>
        </row>
        <row r="49">
          <cell r="C49" t="str">
            <v>PL</v>
          </cell>
        </row>
        <row r="50">
          <cell r="C50" t="str">
            <v>Winker</v>
          </cell>
        </row>
        <row r="51">
          <cell r="C51" t="str">
            <v>ROD</v>
          </cell>
        </row>
        <row r="52">
          <cell r="C52" t="str">
            <v>GRINDING</v>
          </cell>
        </row>
        <row r="53">
          <cell r="C53" t="str">
            <v>Bracket</v>
          </cell>
        </row>
        <row r="54">
          <cell r="C54" t="str">
            <v>Back Mirror Assy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/>
      <sheetData sheetId="45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HVN-Claim"/>
      <sheetName val="HVN-10"/>
      <sheetName val="Sheet1"/>
      <sheetName val="HVN-Claim (2)"/>
      <sheetName val="So lieu"/>
      <sheetName val="HVN"/>
      <sheetName val="00"/>
      <sheetName val="99"/>
      <sheetName val="maket"/>
      <sheetName val="PPGH"/>
      <sheetName val="Sheet2"/>
      <sheetName val="Bang"/>
      <sheetName val="Dept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Year</v>
          </cell>
          <cell r="B3" t="str">
            <v>Month</v>
          </cell>
          <cell r="C3" t="str">
            <v>Date</v>
          </cell>
          <cell r="D3" t="str">
            <v>Model</v>
          </cell>
          <cell r="E3" t="str">
            <v>Part name</v>
          </cell>
          <cell r="F3" t="str">
            <v>Qty</v>
          </cell>
          <cell r="G3" t="str">
            <v>Claim content</v>
          </cell>
          <cell r="H3" t="str">
            <v>Cause</v>
          </cell>
          <cell r="I3" t="str">
            <v>4M</v>
          </cell>
          <cell r="J3" t="str">
            <v>Lo¹i lçi</v>
          </cell>
          <cell r="K3" t="str">
            <v>Ph¸t sinh</v>
          </cell>
          <cell r="L3" t="str">
            <v>CÊp ®é</v>
          </cell>
          <cell r="M3" t="str">
            <v>Couter-measure</v>
          </cell>
        </row>
        <row r="4">
          <cell r="A4">
            <v>2000</v>
          </cell>
          <cell r="B4">
            <v>1</v>
          </cell>
          <cell r="C4">
            <v>36530</v>
          </cell>
          <cell r="D4" t="str">
            <v>KFLG</v>
          </cell>
          <cell r="E4" t="str">
            <v>SM</v>
          </cell>
          <cell r="F4">
            <v>1</v>
          </cell>
          <cell r="G4" t="str">
            <v>Bôi b¸m bªn trong Pilot lend</v>
          </cell>
          <cell r="H4" t="str">
            <v>Do Under cã ba via</v>
          </cell>
          <cell r="I4" t="str">
            <v>Material</v>
          </cell>
          <cell r="J4" t="str">
            <v>MÆt ngoµi</v>
          </cell>
          <cell r="K4" t="str">
            <v>Lan dau</v>
          </cell>
          <cell r="L4" t="str">
            <v>CÊp C</v>
          </cell>
          <cell r="M4" t="str">
            <v>Tr­íc khi ®­a vµo d©y chuyÒn ph¶i thæi s¹ch bôi trªn Under case</v>
          </cell>
        </row>
        <row r="5">
          <cell r="A5">
            <v>2000</v>
          </cell>
          <cell r="B5">
            <v>1</v>
          </cell>
          <cell r="C5">
            <v>36530</v>
          </cell>
          <cell r="D5" t="str">
            <v>KFLG</v>
          </cell>
          <cell r="E5" t="str">
            <v>SM</v>
          </cell>
          <cell r="F5">
            <v>1</v>
          </cell>
          <cell r="G5" t="str">
            <v>Côm chØ sè b¸o km kh«ng ho¹t ®éng</v>
          </cell>
          <cell r="H5" t="str">
            <v xml:space="preserve">Trôc Vertical bÞ cong nªn kh«ng ¨n khíp víi trôc Horizol </v>
          </cell>
          <cell r="I5" t="str">
            <v>Part</v>
          </cell>
          <cell r="J5" t="str">
            <v>Tinh nang</v>
          </cell>
          <cell r="K5" t="str">
            <v>Lan dau</v>
          </cell>
          <cell r="L5" t="str">
            <v>CÊp B</v>
          </cell>
          <cell r="M5" t="str">
            <v>1.Th«ng b¸o tíi maker t×m BP§P  2.Th«ng b¸o tíi d©y chuyÒn ®Ó chó ý kiÓm tra hiÖn t­îng nµy              3.Bæ sung l¹i b¶ng TCCV</v>
          </cell>
        </row>
        <row r="6">
          <cell r="A6">
            <v>2000</v>
          </cell>
          <cell r="B6">
            <v>1</v>
          </cell>
          <cell r="C6">
            <v>36547</v>
          </cell>
          <cell r="D6" t="str">
            <v>KFLG</v>
          </cell>
          <cell r="E6" t="str">
            <v>FU</v>
          </cell>
          <cell r="F6">
            <v>1</v>
          </cell>
          <cell r="G6" t="str">
            <v>L¾p thiÕu Ploat</v>
          </cell>
          <cell r="H6" t="str">
            <v>1.Thay ®æi ng­êi l¾p r¸p trong D/c   2.Ph­¬ng ph¸p l¾p r¸p ch­a tèt</v>
          </cell>
          <cell r="I6" t="str">
            <v>Man</v>
          </cell>
          <cell r="J6" t="str">
            <v>ThiÕu chi tiÕt</v>
          </cell>
          <cell r="K6" t="str">
            <v>Lan dau</v>
          </cell>
          <cell r="L6" t="str">
            <v>CÊp B</v>
          </cell>
          <cell r="M6" t="str">
            <v>1.æn ®Þnh h¸o ng­êi l¾p trong D/c 2.Khi l¾p chØ ®­îc ®Ó 5~10 chiÕc ,sau khi l¾p xong toµn bé míi ®­îc lÊy ®Ó l¾p tiÕp</v>
          </cell>
        </row>
        <row r="7">
          <cell r="A7">
            <v>2000</v>
          </cell>
          <cell r="B7">
            <v>1</v>
          </cell>
          <cell r="C7">
            <v>36547</v>
          </cell>
          <cell r="D7" t="str">
            <v>KFLG</v>
          </cell>
          <cell r="E7" t="str">
            <v>FF</v>
          </cell>
          <cell r="F7">
            <v>1</v>
          </cell>
          <cell r="G7" t="str">
            <v>Háng chuyÓn ®éng</v>
          </cell>
          <cell r="H7" t="str">
            <v>1.§­êng kÝnh trong BTA nhá        2.C«ng ®o¹n l¾p Center bolt kh«ng x¸c nhËn l¹i sau khi l¾p</v>
          </cell>
          <cell r="I7" t="str">
            <v>Man</v>
          </cell>
          <cell r="J7" t="str">
            <v>Tinh nang</v>
          </cell>
          <cell r="K7" t="str">
            <v>Lan dau</v>
          </cell>
          <cell r="L7" t="str">
            <v>CÊp B</v>
          </cell>
          <cell r="M7" t="str">
            <v>1.C¶nh c¸o ng­êi l¾p t¹i c«ng ®o¹n l¾p Center bolt.                                    2.Thùc hiÖn kÐo tay toµn bé sau khi vÆn Center bolt</v>
          </cell>
        </row>
        <row r="8">
          <cell r="A8">
            <v>2000</v>
          </cell>
          <cell r="B8">
            <v>2</v>
          </cell>
          <cell r="C8">
            <v>36570</v>
          </cell>
          <cell r="D8" t="str">
            <v>KFLG</v>
          </cell>
          <cell r="E8" t="str">
            <v>FF</v>
          </cell>
          <cell r="F8">
            <v>1</v>
          </cell>
          <cell r="G8" t="str">
            <v>Háng mÆt ngoµi do lçi ®¸nh bãng</v>
          </cell>
          <cell r="H8" t="str">
            <v>TCh­a cã TC</v>
          </cell>
          <cell r="I8" t="str">
            <v>Man</v>
          </cell>
          <cell r="J8" t="str">
            <v>MÆt ngoµi</v>
          </cell>
          <cell r="K8" t="str">
            <v>Lan dau</v>
          </cell>
          <cell r="L8" t="str">
            <v>CÊp C</v>
          </cell>
          <cell r="M8" t="str">
            <v>§­a ra TC &amp; thèng nhÊt víi HVN</v>
          </cell>
        </row>
        <row r="9">
          <cell r="A9">
            <v>2000</v>
          </cell>
          <cell r="B9">
            <v>3</v>
          </cell>
          <cell r="C9">
            <v>36592</v>
          </cell>
          <cell r="D9" t="str">
            <v>KFLG</v>
          </cell>
          <cell r="E9" t="str">
            <v>CL</v>
          </cell>
          <cell r="F9">
            <v>1</v>
          </cell>
          <cell r="G9" t="str">
            <v>ThiÕu ®Üa s¾t</v>
          </cell>
          <cell r="H9" t="str">
            <v>§å g¸ kiªm tra ch­a hoµn thiÖn,</v>
          </cell>
          <cell r="I9" t="str">
            <v>Machine-Jig</v>
          </cell>
          <cell r="J9" t="str">
            <v>ThiÕu chi tiÕt</v>
          </cell>
          <cell r="K9" t="str">
            <v>Tai phat</v>
          </cell>
          <cell r="L9" t="str">
            <v>CÊp B</v>
          </cell>
          <cell r="M9" t="str">
            <v>ThiÕt kÕ l¹i ®å g¸ míi (15/3/2000)</v>
          </cell>
        </row>
        <row r="10">
          <cell r="A10">
            <v>2000</v>
          </cell>
          <cell r="B10">
            <v>3</v>
          </cell>
          <cell r="C10">
            <v>36596</v>
          </cell>
          <cell r="D10" t="str">
            <v>GBGT</v>
          </cell>
          <cell r="E10" t="str">
            <v>FU</v>
          </cell>
          <cell r="F10">
            <v>1</v>
          </cell>
          <cell r="G10" t="str">
            <v>ThiÕu NUT chÆn</v>
          </cell>
          <cell r="H10" t="str">
            <v>Ng­êi l¾p kiÓm tra sãt</v>
          </cell>
          <cell r="I10" t="str">
            <v>Man</v>
          </cell>
          <cell r="J10" t="str">
            <v>ThiÕu chi tiÕt</v>
          </cell>
          <cell r="K10" t="str">
            <v>Lan dau</v>
          </cell>
          <cell r="L10" t="str">
            <v>CÊp B</v>
          </cell>
          <cell r="M10" t="str">
            <v>§n¸h dÊu vµo vÞ trÝ Nut sau khi l¾p,bæ sunh b¶ng TCCV</v>
          </cell>
        </row>
        <row r="11">
          <cell r="A11">
            <v>2000</v>
          </cell>
          <cell r="B11">
            <v>3</v>
          </cell>
          <cell r="C11">
            <v>36605</v>
          </cell>
          <cell r="D11" t="str">
            <v>GBGT</v>
          </cell>
          <cell r="E11" t="str">
            <v>RC</v>
          </cell>
          <cell r="F11">
            <v>1</v>
          </cell>
          <cell r="G11" t="str">
            <v>RØ metal</v>
          </cell>
          <cell r="H11" t="str">
            <v>KiÓm tra sãt</v>
          </cell>
          <cell r="I11" t="str">
            <v>Part</v>
          </cell>
          <cell r="J11" t="str">
            <v>RØ</v>
          </cell>
          <cell r="K11" t="str">
            <v>Tai phat</v>
          </cell>
          <cell r="L11" t="str">
            <v>CÊp C</v>
          </cell>
          <cell r="M11" t="str">
            <v>Kiªm rtra toµn bé hµng tr­íc khi xuÊt</v>
          </cell>
        </row>
        <row r="12">
          <cell r="A12">
            <v>2000</v>
          </cell>
          <cell r="B12">
            <v>4</v>
          </cell>
          <cell r="C12">
            <v>36643</v>
          </cell>
          <cell r="D12" t="str">
            <v>KFLG</v>
          </cell>
          <cell r="E12" t="str">
            <v>SM</v>
          </cell>
          <cell r="F12">
            <v>1</v>
          </cell>
          <cell r="G12" t="str">
            <v>MÆt Lend smoke s¬n kh«ng ®¹t</v>
          </cell>
          <cell r="H12" t="str">
            <v>Khi pha mùc in bÞ lo·ng,MakÓ ®Ó lÉn chi tiÕt khi xuÊt sang MAP</v>
          </cell>
          <cell r="I12" t="str">
            <v>Material</v>
          </cell>
          <cell r="J12" t="str">
            <v>MÆt ngoµi</v>
          </cell>
          <cell r="K12" t="str">
            <v>Lan dau</v>
          </cell>
          <cell r="L12" t="str">
            <v>CÊp C</v>
          </cell>
          <cell r="M12" t="str">
            <v>Th«ng nhÊt c¸ch kiÓm tra t¹i DAIWA</v>
          </cell>
        </row>
        <row r="13">
          <cell r="A13">
            <v>2000</v>
          </cell>
          <cell r="B13">
            <v>4</v>
          </cell>
          <cell r="C13">
            <v>36644</v>
          </cell>
          <cell r="D13" t="str">
            <v>KFLG</v>
          </cell>
          <cell r="E13" t="str">
            <v>RC</v>
          </cell>
          <cell r="F13">
            <v>1</v>
          </cell>
          <cell r="G13" t="str">
            <v>BÒ mÆt Metal kh«ng nh½n</v>
          </cell>
          <cell r="H13" t="str">
            <v>Khi p¸ht sinh ch­a thèng nhÊt TC nªn ®· cho ®I</v>
          </cell>
          <cell r="I13" t="str">
            <v>Part</v>
          </cell>
          <cell r="J13" t="str">
            <v>MÆt ngoµi</v>
          </cell>
          <cell r="K13" t="str">
            <v>Lan dau</v>
          </cell>
          <cell r="L13" t="str">
            <v>CÊp C</v>
          </cell>
          <cell r="M13" t="str">
            <v>Thèng nhÊt mÉu giíi h¹n víi Maker</v>
          </cell>
        </row>
        <row r="14">
          <cell r="A14">
            <v>2000</v>
          </cell>
          <cell r="B14">
            <v>4</v>
          </cell>
          <cell r="C14">
            <v>36644</v>
          </cell>
          <cell r="D14" t="str">
            <v>KFLG</v>
          </cell>
          <cell r="E14" t="str">
            <v>RC</v>
          </cell>
          <cell r="F14">
            <v>1</v>
          </cell>
          <cell r="G14" t="str">
            <v>BÒ mÆt Metall bÞ rØ</v>
          </cell>
          <cell r="H14" t="str">
            <v>S¬n kh«ng tèt ,tai ph¸t sau khi l¾p</v>
          </cell>
          <cell r="I14" t="str">
            <v>Part</v>
          </cell>
          <cell r="J14" t="str">
            <v>MÆt ngoµi</v>
          </cell>
          <cell r="K14" t="str">
            <v>Tai phat</v>
          </cell>
          <cell r="L14" t="str">
            <v>CÊp C</v>
          </cell>
          <cell r="M14" t="str">
            <v>Göi hµng mÉu tíi maker t×m biÖn ph¸p kh¾c phôc</v>
          </cell>
        </row>
        <row r="15">
          <cell r="A15">
            <v>2000</v>
          </cell>
          <cell r="B15">
            <v>5</v>
          </cell>
          <cell r="C15">
            <v>36665</v>
          </cell>
          <cell r="D15" t="str">
            <v>GBGT</v>
          </cell>
          <cell r="E15" t="str">
            <v>FF</v>
          </cell>
          <cell r="F15">
            <v>21</v>
          </cell>
          <cell r="G15" t="str">
            <v>Lùc vÆn CB yÕu</v>
          </cell>
          <cell r="H15" t="str">
            <v xml:space="preserve">PP kiÓm tra cña QC2 kh«ng tèt, §å g¸ trªn DC LR cã kh¶ n¨ng g©y phÕ phÈm, </v>
          </cell>
          <cell r="I15" t="str">
            <v>Method</v>
          </cell>
          <cell r="J15" t="str">
            <v>Chay dau</v>
          </cell>
          <cell r="K15" t="str">
            <v>Tai phat</v>
          </cell>
          <cell r="L15" t="str">
            <v>CÊp A</v>
          </cell>
          <cell r="M15" t="str">
            <v>Thay ®æi PP kiÓm tra cña QC2, Söa ®å g¸ ë DCLR, Thay ®æi tiªu chuÈn cña Bottom Case</v>
          </cell>
        </row>
        <row r="16">
          <cell r="A16">
            <v>2000</v>
          </cell>
          <cell r="B16">
            <v>6</v>
          </cell>
          <cell r="C16">
            <v>36693</v>
          </cell>
          <cell r="D16" t="str">
            <v>KFLG</v>
          </cell>
          <cell r="E16" t="str">
            <v>RC</v>
          </cell>
          <cell r="F16">
            <v>1</v>
          </cell>
          <cell r="G16" t="str">
            <v>X­íc ngang trªn upper case</v>
          </cell>
          <cell r="H16" t="str">
            <v>Cã thÓ ph¸t sinh sau khi l¾p lªn xe</v>
          </cell>
          <cell r="I16" t="str">
            <v>Part</v>
          </cell>
          <cell r="J16" t="str">
            <v>MÆt ngoµi</v>
          </cell>
          <cell r="K16" t="str">
            <v>Tai phat</v>
          </cell>
          <cell r="L16" t="str">
            <v>CÊp C</v>
          </cell>
          <cell r="M16" t="str">
            <v>Th«ng b¸o l¹i cho HVN t×m lh¶ n¨ng ph¸t sinh trªn xe</v>
          </cell>
        </row>
        <row r="17">
          <cell r="A17">
            <v>2000</v>
          </cell>
          <cell r="B17">
            <v>7</v>
          </cell>
          <cell r="C17">
            <v>36722</v>
          </cell>
          <cell r="D17" t="str">
            <v>KFLG</v>
          </cell>
          <cell r="E17" t="str">
            <v>SM</v>
          </cell>
          <cell r="F17">
            <v>1</v>
          </cell>
          <cell r="G17" t="str">
            <v>Packing Len Smoke d¸n lÖch</v>
          </cell>
          <cell r="H17" t="str">
            <v>Ng­êi d¸n kh«ng kiÓm tra l¹i sau khi d¸n</v>
          </cell>
          <cell r="I17" t="str">
            <v>Man</v>
          </cell>
          <cell r="J17" t="str">
            <v>MÆt ngoµi</v>
          </cell>
          <cell r="K17" t="str">
            <v>Tai phat</v>
          </cell>
          <cell r="L17" t="str">
            <v>CÊp C</v>
          </cell>
          <cell r="M17" t="str">
            <v>Nh¾c nhë vµ gi¸o dôc nh©n viªn d©y chuyÒn.</v>
          </cell>
        </row>
        <row r="18">
          <cell r="A18">
            <v>2000</v>
          </cell>
          <cell r="B18">
            <v>7</v>
          </cell>
          <cell r="C18">
            <v>36713</v>
          </cell>
          <cell r="D18" t="str">
            <v>KFLG</v>
          </cell>
          <cell r="E18" t="str">
            <v>SM</v>
          </cell>
          <cell r="F18">
            <v>1</v>
          </cell>
          <cell r="G18" t="str">
            <v>Kim b¸o x¨ng kh«ng ho¹t ®éng</v>
          </cell>
          <cell r="H18" t="str">
            <v>Ng­êi phô tr¸ch chÝnh nghØ, ng­êi míi vµo lµm ®· ®Æt Movement Fuel sai vÞ trÝ trªn g¸ thiÕt ®Þnh tõ lµm cho chi tiÕt sai khi ho¹t ®éng.</v>
          </cell>
          <cell r="I18" t="str">
            <v>Man</v>
          </cell>
          <cell r="J18" t="str">
            <v>Tinh nang</v>
          </cell>
          <cell r="K18" t="str">
            <v>Lan dau</v>
          </cell>
          <cell r="L18" t="str">
            <v>CÊp C</v>
          </cell>
          <cell r="M18" t="str">
            <v xml:space="preserve"> - Bæ sung vµo b¶ng c«ng viÖc vÒ h­íng ®Æt M.F. vµo ®å g¸.                               - §¸nh dÊu vµo mÆt ®ång hå sau khi kiÓm tra ho¹t ®éng cña M.F.</v>
          </cell>
        </row>
        <row r="19">
          <cell r="A19">
            <v>2000</v>
          </cell>
          <cell r="B19">
            <v>8</v>
          </cell>
          <cell r="C19">
            <v>36745</v>
          </cell>
          <cell r="D19" t="str">
            <v>KFLG</v>
          </cell>
          <cell r="E19" t="str">
            <v>SM</v>
          </cell>
          <cell r="F19">
            <v>2</v>
          </cell>
          <cell r="G19" t="str">
            <v>C¾m nhÇm bãng sè 3&amp;4</v>
          </cell>
          <cell r="H19" t="str">
            <v>Kh«ng râ nguyªn nh© (HVN ®· söa nªn kh«ng biÕt chÝnh x¸c ngµy l¾p r¸p t¹i MAP)</v>
          </cell>
          <cell r="I19" t="str">
            <v>Man</v>
          </cell>
          <cell r="J19" t="str">
            <v>L¾p nhÇm</v>
          </cell>
          <cell r="K19" t="str">
            <v>Tai phat</v>
          </cell>
          <cell r="L19" t="str">
            <v>CÊp C</v>
          </cell>
          <cell r="M19" t="str">
            <v>Kiªm rtra l¹i hµng thµnh phÈm tån kho cña Map (KÕt qu¶ NG=0/1200sets).Th«ng b¸o cho mäi ng­êi trong d©y chuyÒn chó ý khi k/tra</v>
          </cell>
        </row>
        <row r="20">
          <cell r="A20">
            <v>2000</v>
          </cell>
          <cell r="B20">
            <v>9</v>
          </cell>
          <cell r="C20">
            <v>36782</v>
          </cell>
          <cell r="D20" t="str">
            <v>KFLG</v>
          </cell>
          <cell r="E20" t="str">
            <v>SM</v>
          </cell>
          <cell r="F20">
            <v>1</v>
          </cell>
          <cell r="G20" t="str">
            <v>Packing Len Smoke d¸n lÖch</v>
          </cell>
          <cell r="H20" t="str">
            <v>1.Ng­êi lµm kh«ng tu©n thñ theo b¶ng TCCV                     2.VÞ trÝ k/t tèi ,khã nh×n  3.Ng­êi kt cuèi kh«ng kt kü tr­íc khi xuÊt hµng</v>
          </cell>
          <cell r="I20" t="str">
            <v>Man</v>
          </cell>
          <cell r="J20" t="str">
            <v>MÆt ngoµi</v>
          </cell>
          <cell r="K20" t="str">
            <v>Tai phat</v>
          </cell>
          <cell r="L20" t="str">
            <v>CÊp C</v>
          </cell>
        </row>
        <row r="21">
          <cell r="A21">
            <v>2000</v>
          </cell>
          <cell r="B21">
            <v>9</v>
          </cell>
          <cell r="C21">
            <v>36782</v>
          </cell>
          <cell r="D21" t="str">
            <v>KFLG</v>
          </cell>
          <cell r="E21" t="str">
            <v>SM</v>
          </cell>
          <cell r="F21">
            <v>1</v>
          </cell>
          <cell r="G21" t="str">
            <v>Cã vªt loang trªn bÒ mÆt Dial design</v>
          </cell>
          <cell r="I21" t="str">
            <v>Man</v>
          </cell>
          <cell r="J21" t="str">
            <v>MÆt ngoµi</v>
          </cell>
          <cell r="K21" t="str">
            <v>Lan dau</v>
          </cell>
          <cell r="L21" t="str">
            <v>CÊp C</v>
          </cell>
        </row>
        <row r="22">
          <cell r="A22">
            <v>2000</v>
          </cell>
          <cell r="B22">
            <v>9</v>
          </cell>
          <cell r="C22">
            <v>36778</v>
          </cell>
          <cell r="D22" t="str">
            <v>KFLG</v>
          </cell>
          <cell r="E22" t="str">
            <v>SM</v>
          </cell>
          <cell r="F22">
            <v>2</v>
          </cell>
          <cell r="G22" t="str">
            <v>Kim tèc ®é n»m d­íi Stopper Pin                      (Ngµy l¾p : 05-Sep-00)</v>
          </cell>
          <cell r="H22" t="str">
            <v>Khi th¸o Upper case kiªm rtra l¹i Pilot turn R bÞ láng, sau ®ã quay l¹i thæi khÝ cã thÓ kim bÞ nhÈy vÒ d­íi chèt chÆn. 2.Sau khi kiªm rtra l¹i ®· kh«ng kiÓm tra l¹i tèc ®é mµ chØ kt mÆt ngoµi</v>
          </cell>
          <cell r="I22" t="str">
            <v>Man</v>
          </cell>
          <cell r="J22" t="str">
            <v>Tinh nang</v>
          </cell>
          <cell r="K22" t="str">
            <v>Tai phat</v>
          </cell>
          <cell r="L22" t="str">
            <v>CÊp B</v>
          </cell>
        </row>
        <row r="23">
          <cell r="A23">
            <v>2000</v>
          </cell>
          <cell r="B23">
            <v>9</v>
          </cell>
          <cell r="C23">
            <v>36789</v>
          </cell>
          <cell r="D23" t="str">
            <v>KFLG</v>
          </cell>
          <cell r="E23" t="str">
            <v>CL</v>
          </cell>
          <cell r="F23">
            <v>1</v>
          </cell>
          <cell r="G23" t="str">
            <v>§Üa Plate Clutch bÞ vªnh    (Ngµy l¾p : 12-9-2000)</v>
          </cell>
          <cell r="H23" t="str">
            <v>Kh«ng tu©n thñ theo b¶ng TCCV . 2.C¸c kÝch th­íc sau khi l¾p vµo côm thµnh phÈm vÉn OK do ®ã chi tiÕt vÉn lät qua ®å g¸ tr­ît 3.Chi tiÕt</v>
          </cell>
          <cell r="I23" t="str">
            <v>Man</v>
          </cell>
          <cell r="J23" t="str">
            <v>Tinh nang</v>
          </cell>
          <cell r="K23" t="str">
            <v>Lan dau</v>
          </cell>
          <cell r="L23" t="str">
            <v>CÊp B</v>
          </cell>
        </row>
        <row r="24">
          <cell r="A24">
            <v>2000</v>
          </cell>
          <cell r="B24">
            <v>9</v>
          </cell>
          <cell r="C24">
            <v>36794</v>
          </cell>
          <cell r="D24" t="str">
            <v>GBG</v>
          </cell>
          <cell r="E24" t="str">
            <v>SM</v>
          </cell>
          <cell r="F24">
            <v>1</v>
          </cell>
          <cell r="G24" t="str">
            <v>Kim rung</v>
          </cell>
          <cell r="I24" t="str">
            <v>Part</v>
          </cell>
          <cell r="J24" t="str">
            <v>Tinh nang</v>
          </cell>
          <cell r="K24" t="str">
            <v>Lan dau</v>
          </cell>
          <cell r="L24" t="str">
            <v>CÊp B</v>
          </cell>
        </row>
        <row r="25">
          <cell r="A25">
            <v>2000</v>
          </cell>
          <cell r="B25">
            <v>9</v>
          </cell>
          <cell r="C25">
            <v>36794</v>
          </cell>
          <cell r="D25" t="str">
            <v>GBG</v>
          </cell>
          <cell r="E25" t="str">
            <v>SM</v>
          </cell>
          <cell r="F25">
            <v>2</v>
          </cell>
          <cell r="G25" t="str">
            <v>Kim b¸o sai</v>
          </cell>
          <cell r="I25" t="str">
            <v>Part</v>
          </cell>
          <cell r="J25" t="str">
            <v>ChØ sè</v>
          </cell>
          <cell r="K25" t="str">
            <v>Lan dau</v>
          </cell>
          <cell r="L25" t="str">
            <v>CÊp C</v>
          </cell>
        </row>
        <row r="26">
          <cell r="A26">
            <v>2000</v>
          </cell>
          <cell r="B26">
            <v>10</v>
          </cell>
          <cell r="C26">
            <v>36819</v>
          </cell>
          <cell r="D26" t="str">
            <v>KFLG</v>
          </cell>
          <cell r="E26" t="str">
            <v>SM</v>
          </cell>
          <cell r="F26">
            <v>1</v>
          </cell>
          <cell r="G26" t="str">
            <v>Kim tèc ®é chØ sai tai tèc ®é 40km(+10km)</v>
          </cell>
          <cell r="H26" t="str">
            <v>Khö tõ ch­a hÕt</v>
          </cell>
          <cell r="I26" t="str">
            <v>Man</v>
          </cell>
          <cell r="J26" t="str">
            <v>ChØ sè</v>
          </cell>
          <cell r="K26" t="str">
            <v>Lan dau</v>
          </cell>
          <cell r="L26" t="str">
            <v>CÊp B</v>
          </cell>
          <cell r="M26" t="str">
            <v>Th«ng b¸o  l¹i cho DC chó ý khi khö tõ &amp; kiÓm tra.</v>
          </cell>
        </row>
        <row r="27">
          <cell r="A27">
            <v>2000</v>
          </cell>
          <cell r="B27">
            <v>10</v>
          </cell>
          <cell r="C27">
            <v>36815</v>
          </cell>
          <cell r="D27" t="str">
            <v>KFLG</v>
          </cell>
          <cell r="E27" t="str">
            <v>SM</v>
          </cell>
          <cell r="F27">
            <v>1</v>
          </cell>
          <cell r="G27" t="str">
            <v>Kim tèc ®é chØ sai t¹i tèc ®é 40km (0km)</v>
          </cell>
          <cell r="H27" t="str">
            <v>Khö tõ bÞ ©m</v>
          </cell>
          <cell r="I27" t="str">
            <v>Man</v>
          </cell>
          <cell r="J27" t="str">
            <v>ChØ sè</v>
          </cell>
          <cell r="K27" t="str">
            <v>Lan dau</v>
          </cell>
          <cell r="L27" t="str">
            <v>CÊp B</v>
          </cell>
          <cell r="M27" t="str">
            <v>Th«ng b¸o  l¹i cho DC chó ý khi khö tõ &amp; kiÓm tra.</v>
          </cell>
        </row>
        <row r="28">
          <cell r="A28">
            <v>2000</v>
          </cell>
          <cell r="B28">
            <v>10</v>
          </cell>
          <cell r="C28">
            <v>36826</v>
          </cell>
          <cell r="D28" t="str">
            <v>GBG</v>
          </cell>
          <cell r="E28" t="str">
            <v>RC</v>
          </cell>
          <cell r="F28">
            <v>1</v>
          </cell>
          <cell r="G28" t="str">
            <v>Cã khe hë (0.5mm)gi÷a mÆt trªn ADJ case &amp; vµnh trªn cña DC</v>
          </cell>
          <cell r="H28" t="str">
            <v>Do DC bÞ mÐo &amp; cã ba via</v>
          </cell>
          <cell r="I28" t="str">
            <v>Part</v>
          </cell>
          <cell r="J28" t="str">
            <v>MÆt ngoµi</v>
          </cell>
          <cell r="K28" t="str">
            <v>Lan dau</v>
          </cell>
          <cell r="L28" t="str">
            <v>CÊp C</v>
          </cell>
          <cell r="M28" t="str">
            <v>Th«ng b¸o  l¹i cho DC chó ý khi khö tõ &amp; kiÓm tra.</v>
          </cell>
        </row>
        <row r="29">
          <cell r="A29">
            <v>2000</v>
          </cell>
          <cell r="B29">
            <v>11</v>
          </cell>
          <cell r="C29">
            <v>36831</v>
          </cell>
          <cell r="D29" t="str">
            <v>KFLG</v>
          </cell>
          <cell r="E29" t="str">
            <v>CL</v>
          </cell>
          <cell r="F29">
            <v>1</v>
          </cell>
          <cell r="G29" t="str">
            <v>Ph¸t sinh tiÕng kªu l¹ khi l¾p lªn xe</v>
          </cell>
          <cell r="H29" t="str">
            <v>B¸nh r¨ng bÞ søt</v>
          </cell>
          <cell r="I29" t="str">
            <v>Part</v>
          </cell>
          <cell r="J29" t="str">
            <v>Tinh nang</v>
          </cell>
          <cell r="K29" t="str">
            <v>Lan dau</v>
          </cell>
          <cell r="L29" t="str">
            <v>CÊp B</v>
          </cell>
        </row>
        <row r="30">
          <cell r="A30">
            <v>2000</v>
          </cell>
          <cell r="B30">
            <v>11</v>
          </cell>
          <cell r="C30">
            <v>36831</v>
          </cell>
          <cell r="D30" t="str">
            <v>KFLG</v>
          </cell>
          <cell r="E30" t="str">
            <v>RC</v>
          </cell>
          <cell r="F30">
            <v>1</v>
          </cell>
          <cell r="G30" t="str">
            <v>Háng mÆt ngßaI</v>
          </cell>
          <cell r="H30" t="str">
            <v>RØ bÒ mÆt</v>
          </cell>
          <cell r="I30" t="str">
            <v>Part</v>
          </cell>
          <cell r="J30" t="str">
            <v>RØ</v>
          </cell>
          <cell r="K30" t="str">
            <v>Tai phat</v>
          </cell>
          <cell r="L30" t="str">
            <v>CÊp C</v>
          </cell>
        </row>
        <row r="31">
          <cell r="A31">
            <v>2000</v>
          </cell>
          <cell r="B31">
            <v>11</v>
          </cell>
          <cell r="C31">
            <v>36831</v>
          </cell>
          <cell r="D31" t="str">
            <v>KFLG</v>
          </cell>
          <cell r="E31" t="str">
            <v>SM</v>
          </cell>
          <cell r="F31">
            <v>1</v>
          </cell>
          <cell r="G31" t="str">
            <v>ThiÕu Pilot lend t¹i sè 3</v>
          </cell>
          <cell r="H31" t="str">
            <v>KiÎm tra sãt</v>
          </cell>
          <cell r="I31" t="str">
            <v>Man</v>
          </cell>
          <cell r="J31" t="str">
            <v>ThiÕu chi tiÕt</v>
          </cell>
          <cell r="K31" t="str">
            <v>Tai phat</v>
          </cell>
          <cell r="L31" t="str">
            <v>CÊp B</v>
          </cell>
        </row>
        <row r="32">
          <cell r="A32">
            <v>2000</v>
          </cell>
          <cell r="B32">
            <v>11</v>
          </cell>
          <cell r="C32">
            <v>36831</v>
          </cell>
          <cell r="D32" t="str">
            <v>KFLG</v>
          </cell>
          <cell r="E32" t="str">
            <v>SM</v>
          </cell>
          <cell r="F32">
            <v>1</v>
          </cell>
          <cell r="G32" t="str">
            <v>Kim b¸o tèc ®é n»m d­íi Stoper pin</v>
          </cell>
          <cell r="H32" t="str">
            <v>Kh«ng râ</v>
          </cell>
          <cell r="I32" t="str">
            <v>Man</v>
          </cell>
          <cell r="J32" t="str">
            <v>Tinh nang</v>
          </cell>
          <cell r="K32" t="str">
            <v>Tai phat</v>
          </cell>
          <cell r="L32" t="str">
            <v>CÊp B</v>
          </cell>
        </row>
        <row r="33">
          <cell r="A33">
            <v>1900</v>
          </cell>
          <cell r="B33">
            <v>1</v>
          </cell>
        </row>
        <row r="34">
          <cell r="A34">
            <v>1900</v>
          </cell>
          <cell r="B34">
            <v>1</v>
          </cell>
        </row>
        <row r="35">
          <cell r="A35">
            <v>1900</v>
          </cell>
          <cell r="B35">
            <v>1</v>
          </cell>
        </row>
      </sheetData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HVN-Claim"/>
      <sheetName val="HVN-10"/>
      <sheetName val="Sheet1"/>
      <sheetName val="HVN-Claim (2)"/>
      <sheetName val="So lieu"/>
      <sheetName val="HVN"/>
      <sheetName val="00"/>
      <sheetName val="99"/>
      <sheetName val="maket"/>
      <sheetName val="PPGH"/>
      <sheetName val="Sheet2"/>
      <sheetName val="Bang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Year</v>
          </cell>
          <cell r="B3" t="str">
            <v>Month</v>
          </cell>
          <cell r="C3" t="str">
            <v>Date</v>
          </cell>
          <cell r="D3" t="str">
            <v>Model</v>
          </cell>
          <cell r="E3" t="str">
            <v>Part name</v>
          </cell>
          <cell r="F3" t="str">
            <v>Qty</v>
          </cell>
          <cell r="G3" t="str">
            <v>Claim content</v>
          </cell>
          <cell r="H3" t="str">
            <v>Cause</v>
          </cell>
          <cell r="I3" t="str">
            <v>4M</v>
          </cell>
          <cell r="J3" t="str">
            <v>Lo¹i lçi</v>
          </cell>
          <cell r="K3" t="str">
            <v>Ph¸t sinh</v>
          </cell>
          <cell r="L3" t="str">
            <v>CÊp ®é</v>
          </cell>
          <cell r="M3" t="str">
            <v>Couter-measure</v>
          </cell>
        </row>
        <row r="4">
          <cell r="A4">
            <v>2000</v>
          </cell>
          <cell r="B4">
            <v>1</v>
          </cell>
          <cell r="C4">
            <v>36530</v>
          </cell>
          <cell r="D4" t="str">
            <v>KFLG</v>
          </cell>
          <cell r="E4" t="str">
            <v>SM</v>
          </cell>
          <cell r="F4">
            <v>1</v>
          </cell>
          <cell r="G4" t="str">
            <v>Bôi b¸m bªn trong Pilot lend</v>
          </cell>
          <cell r="H4" t="str">
            <v>Do Under cã ba via</v>
          </cell>
          <cell r="I4" t="str">
            <v>Material</v>
          </cell>
          <cell r="J4" t="str">
            <v>MÆt ngoµi</v>
          </cell>
          <cell r="K4" t="str">
            <v>Lan dau</v>
          </cell>
          <cell r="L4" t="str">
            <v>CÊp C</v>
          </cell>
          <cell r="M4" t="str">
            <v>Tr­íc khi ®­a vµo d©y chuyÒn ph¶i thæi s¹ch bôi trªn Under case</v>
          </cell>
        </row>
        <row r="5">
          <cell r="A5">
            <v>2000</v>
          </cell>
          <cell r="B5">
            <v>1</v>
          </cell>
          <cell r="C5">
            <v>36530</v>
          </cell>
          <cell r="D5" t="str">
            <v>KFLG</v>
          </cell>
          <cell r="E5" t="str">
            <v>SM</v>
          </cell>
          <cell r="F5">
            <v>1</v>
          </cell>
          <cell r="G5" t="str">
            <v>Côm chØ sè b¸o km kh«ng ho¹t ®éng</v>
          </cell>
          <cell r="H5" t="str">
            <v xml:space="preserve">Trôc Vertical bÞ cong nªn kh«ng ¨n khíp víi trôc Horizol </v>
          </cell>
          <cell r="I5" t="str">
            <v>Part</v>
          </cell>
          <cell r="J5" t="str">
            <v>Tinh nang</v>
          </cell>
          <cell r="K5" t="str">
            <v>Lan dau</v>
          </cell>
          <cell r="L5" t="str">
            <v>CÊp B</v>
          </cell>
          <cell r="M5" t="str">
            <v>1.Th«ng b¸o tíi maker t×m BP§P  2.Th«ng b¸o tíi d©y chuyÒn ®Ó chó ý kiÓm tra hiÖn t­îng nµy              3.Bæ sung l¹i b¶ng TCCV</v>
          </cell>
        </row>
        <row r="6">
          <cell r="A6">
            <v>2000</v>
          </cell>
          <cell r="B6">
            <v>1</v>
          </cell>
          <cell r="C6">
            <v>36547</v>
          </cell>
          <cell r="D6" t="str">
            <v>KFLG</v>
          </cell>
          <cell r="E6" t="str">
            <v>FU</v>
          </cell>
          <cell r="F6">
            <v>1</v>
          </cell>
          <cell r="G6" t="str">
            <v>L¾p thiÕu Ploat</v>
          </cell>
          <cell r="H6" t="str">
            <v>1.Thay ®æi ng­êi l¾p r¸p trong D/c   2.Ph­¬ng ph¸p l¾p r¸p ch­a tèt</v>
          </cell>
          <cell r="I6" t="str">
            <v>Man</v>
          </cell>
          <cell r="J6" t="str">
            <v>ThiÕu chi tiÕt</v>
          </cell>
          <cell r="K6" t="str">
            <v>Lan dau</v>
          </cell>
          <cell r="L6" t="str">
            <v>CÊp B</v>
          </cell>
          <cell r="M6" t="str">
            <v>1.æn ®Þnh h¸o ng­êi l¾p trong D/c 2.Khi l¾p chØ ®­îc ®Ó 5~10 chiÕc ,sau khi l¾p xong toµn bé míi ®­îc lÊy ®Ó l¾p tiÕp</v>
          </cell>
        </row>
        <row r="7">
          <cell r="A7">
            <v>2000</v>
          </cell>
          <cell r="B7">
            <v>1</v>
          </cell>
          <cell r="C7">
            <v>36547</v>
          </cell>
          <cell r="D7" t="str">
            <v>KFLG</v>
          </cell>
          <cell r="E7" t="str">
            <v>FF</v>
          </cell>
          <cell r="F7">
            <v>1</v>
          </cell>
          <cell r="G7" t="str">
            <v>Háng chuyÓn ®éng</v>
          </cell>
          <cell r="H7" t="str">
            <v>1.§­êng kÝnh trong BTA nhá        2.C«ng ®o¹n l¾p Center bolt kh«ng x¸c nhËn l¹i sau khi l¾p</v>
          </cell>
          <cell r="I7" t="str">
            <v>Man</v>
          </cell>
          <cell r="J7" t="str">
            <v>Tinh nang</v>
          </cell>
          <cell r="K7" t="str">
            <v>Lan dau</v>
          </cell>
          <cell r="L7" t="str">
            <v>CÊp B</v>
          </cell>
          <cell r="M7" t="str">
            <v>1.C¶nh c¸o ng­êi l¾p t¹i c«ng ®o¹n l¾p Center bolt.                                    2.Thùc hiÖn kÐo tay toµn bé sau khi vÆn Center bolt</v>
          </cell>
        </row>
        <row r="8">
          <cell r="A8">
            <v>2000</v>
          </cell>
          <cell r="B8">
            <v>2</v>
          </cell>
          <cell r="C8">
            <v>36570</v>
          </cell>
          <cell r="D8" t="str">
            <v>KFLG</v>
          </cell>
          <cell r="E8" t="str">
            <v>FF</v>
          </cell>
          <cell r="F8">
            <v>1</v>
          </cell>
          <cell r="G8" t="str">
            <v>Háng mÆt ngoµi do lçi ®¸nh bãng</v>
          </cell>
          <cell r="H8" t="str">
            <v>TCh­a cã TC</v>
          </cell>
          <cell r="I8" t="str">
            <v>Man</v>
          </cell>
          <cell r="J8" t="str">
            <v>MÆt ngoµi</v>
          </cell>
          <cell r="K8" t="str">
            <v>Lan dau</v>
          </cell>
          <cell r="L8" t="str">
            <v>CÊp C</v>
          </cell>
          <cell r="M8" t="str">
            <v>§­a ra TC &amp; thèng nhÊt víi HVN</v>
          </cell>
        </row>
        <row r="9">
          <cell r="A9">
            <v>2000</v>
          </cell>
          <cell r="B9">
            <v>3</v>
          </cell>
          <cell r="C9">
            <v>36592</v>
          </cell>
          <cell r="D9" t="str">
            <v>KFLG</v>
          </cell>
          <cell r="E9" t="str">
            <v>CL</v>
          </cell>
          <cell r="F9">
            <v>1</v>
          </cell>
          <cell r="G9" t="str">
            <v>ThiÕu ®Üa s¾t</v>
          </cell>
          <cell r="H9" t="str">
            <v>§å g¸ kiªm tra ch­a hoµn thiÖn,</v>
          </cell>
          <cell r="I9" t="str">
            <v>Machine-Jig</v>
          </cell>
          <cell r="J9" t="str">
            <v>ThiÕu chi tiÕt</v>
          </cell>
          <cell r="K9" t="str">
            <v>Tai phat</v>
          </cell>
          <cell r="L9" t="str">
            <v>CÊp B</v>
          </cell>
          <cell r="M9" t="str">
            <v>ThiÕt kÕ l¹i ®å g¸ míi (15/3/2000)</v>
          </cell>
        </row>
        <row r="10">
          <cell r="A10">
            <v>2000</v>
          </cell>
          <cell r="B10">
            <v>3</v>
          </cell>
          <cell r="C10">
            <v>36596</v>
          </cell>
          <cell r="D10" t="str">
            <v>GBGT</v>
          </cell>
          <cell r="E10" t="str">
            <v>FU</v>
          </cell>
          <cell r="F10">
            <v>1</v>
          </cell>
          <cell r="G10" t="str">
            <v>ThiÕu NUT chÆn</v>
          </cell>
          <cell r="H10" t="str">
            <v>Ng­êi l¾p kiÓm tra sãt</v>
          </cell>
          <cell r="I10" t="str">
            <v>Man</v>
          </cell>
          <cell r="J10" t="str">
            <v>ThiÕu chi tiÕt</v>
          </cell>
          <cell r="K10" t="str">
            <v>Lan dau</v>
          </cell>
          <cell r="L10" t="str">
            <v>CÊp B</v>
          </cell>
          <cell r="M10" t="str">
            <v>§n¸h dÊu vµo vÞ trÝ Nut sau khi l¾p,bæ sunh b¶ng TCCV</v>
          </cell>
        </row>
        <row r="11">
          <cell r="A11">
            <v>2000</v>
          </cell>
          <cell r="B11">
            <v>3</v>
          </cell>
          <cell r="C11">
            <v>36605</v>
          </cell>
          <cell r="D11" t="str">
            <v>GBGT</v>
          </cell>
          <cell r="E11" t="str">
            <v>RC</v>
          </cell>
          <cell r="F11">
            <v>1</v>
          </cell>
          <cell r="G11" t="str">
            <v>RØ metal</v>
          </cell>
          <cell r="H11" t="str">
            <v>KiÓm tra sãt</v>
          </cell>
          <cell r="I11" t="str">
            <v>Part</v>
          </cell>
          <cell r="J11" t="str">
            <v>RØ</v>
          </cell>
          <cell r="K11" t="str">
            <v>Tai phat</v>
          </cell>
          <cell r="L11" t="str">
            <v>CÊp C</v>
          </cell>
          <cell r="M11" t="str">
            <v>Kiªm rtra toµn bé hµng tr­íc khi xuÊt</v>
          </cell>
        </row>
        <row r="12">
          <cell r="A12">
            <v>2000</v>
          </cell>
          <cell r="B12">
            <v>4</v>
          </cell>
          <cell r="C12">
            <v>36643</v>
          </cell>
          <cell r="D12" t="str">
            <v>KFLG</v>
          </cell>
          <cell r="E12" t="str">
            <v>SM</v>
          </cell>
          <cell r="F12">
            <v>1</v>
          </cell>
          <cell r="G12" t="str">
            <v>MÆt Lend smoke s¬n kh«ng ®¹t</v>
          </cell>
          <cell r="H12" t="str">
            <v>Khi pha mùc in bÞ lo·ng,MakÓ ®Ó lÉn chi tiÕt khi xuÊt sang MAP</v>
          </cell>
          <cell r="I12" t="str">
            <v>Material</v>
          </cell>
          <cell r="J12" t="str">
            <v>MÆt ngoµi</v>
          </cell>
          <cell r="K12" t="str">
            <v>Lan dau</v>
          </cell>
          <cell r="L12" t="str">
            <v>CÊp C</v>
          </cell>
          <cell r="M12" t="str">
            <v>Th«ng nhÊt c¸ch kiÓm tra t¹i DAIWA</v>
          </cell>
        </row>
        <row r="13">
          <cell r="A13">
            <v>2000</v>
          </cell>
          <cell r="B13">
            <v>4</v>
          </cell>
          <cell r="C13">
            <v>36644</v>
          </cell>
          <cell r="D13" t="str">
            <v>KFLG</v>
          </cell>
          <cell r="E13" t="str">
            <v>RC</v>
          </cell>
          <cell r="F13">
            <v>1</v>
          </cell>
          <cell r="G13" t="str">
            <v>BÒ mÆt Metal kh«ng nh½n</v>
          </cell>
          <cell r="H13" t="str">
            <v>Khi p¸ht sinh ch­a thèng nhÊt TC nªn ®· cho ®I</v>
          </cell>
          <cell r="I13" t="str">
            <v>Part</v>
          </cell>
          <cell r="J13" t="str">
            <v>MÆt ngoµi</v>
          </cell>
          <cell r="K13" t="str">
            <v>Lan dau</v>
          </cell>
          <cell r="L13" t="str">
            <v>CÊp C</v>
          </cell>
          <cell r="M13" t="str">
            <v>Thèng nhÊt mÉu giíi h¹n víi Maker</v>
          </cell>
        </row>
        <row r="14">
          <cell r="A14">
            <v>2000</v>
          </cell>
          <cell r="B14">
            <v>4</v>
          </cell>
          <cell r="C14">
            <v>36644</v>
          </cell>
          <cell r="D14" t="str">
            <v>KFLG</v>
          </cell>
          <cell r="E14" t="str">
            <v>RC</v>
          </cell>
          <cell r="F14">
            <v>1</v>
          </cell>
          <cell r="G14" t="str">
            <v>BÒ mÆt Metall bÞ rØ</v>
          </cell>
          <cell r="H14" t="str">
            <v>S¬n kh«ng tèt ,tai ph¸t sau khi l¾p</v>
          </cell>
          <cell r="I14" t="str">
            <v>Part</v>
          </cell>
          <cell r="J14" t="str">
            <v>MÆt ngoµi</v>
          </cell>
          <cell r="K14" t="str">
            <v>Tai phat</v>
          </cell>
          <cell r="L14" t="str">
            <v>CÊp C</v>
          </cell>
          <cell r="M14" t="str">
            <v>Göi hµng mÉu tíi maker t×m biÖn ph¸p kh¾c phôc</v>
          </cell>
        </row>
        <row r="15">
          <cell r="A15">
            <v>2000</v>
          </cell>
          <cell r="B15">
            <v>5</v>
          </cell>
          <cell r="C15">
            <v>36665</v>
          </cell>
          <cell r="D15" t="str">
            <v>GBGT</v>
          </cell>
          <cell r="E15" t="str">
            <v>FF</v>
          </cell>
          <cell r="F15">
            <v>21</v>
          </cell>
          <cell r="G15" t="str">
            <v>Lùc vÆn CB yÕu</v>
          </cell>
          <cell r="H15" t="str">
            <v xml:space="preserve">PP kiÓm tra cña QC2 kh«ng tèt, §å g¸ trªn DC LR cã kh¶ n¨ng g©y phÕ phÈm, </v>
          </cell>
          <cell r="I15" t="str">
            <v>Method</v>
          </cell>
          <cell r="J15" t="str">
            <v>Chay dau</v>
          </cell>
          <cell r="K15" t="str">
            <v>Tai phat</v>
          </cell>
          <cell r="L15" t="str">
            <v>CÊp A</v>
          </cell>
          <cell r="M15" t="str">
            <v>Thay ®æi PP kiÓm tra cña QC2, Söa ®å g¸ ë DCLR, Thay ®æi tiªu chuÈn cña Bottom Case</v>
          </cell>
        </row>
        <row r="16">
          <cell r="A16">
            <v>2000</v>
          </cell>
          <cell r="B16">
            <v>6</v>
          </cell>
          <cell r="C16">
            <v>36693</v>
          </cell>
          <cell r="D16" t="str">
            <v>KFLG</v>
          </cell>
          <cell r="E16" t="str">
            <v>RC</v>
          </cell>
          <cell r="F16">
            <v>1</v>
          </cell>
          <cell r="G16" t="str">
            <v>X­íc ngang trªn upper case</v>
          </cell>
          <cell r="H16" t="str">
            <v>Cã thÓ ph¸t sinh sau khi l¾p lªn xe</v>
          </cell>
          <cell r="I16" t="str">
            <v>Part</v>
          </cell>
          <cell r="J16" t="str">
            <v>MÆt ngoµi</v>
          </cell>
          <cell r="K16" t="str">
            <v>Tai phat</v>
          </cell>
          <cell r="L16" t="str">
            <v>CÊp C</v>
          </cell>
          <cell r="M16" t="str">
            <v>Th«ng b¸o l¹i cho HVN t×m lh¶ n¨ng ph¸t sinh trªn xe</v>
          </cell>
        </row>
        <row r="17">
          <cell r="A17">
            <v>2000</v>
          </cell>
          <cell r="B17">
            <v>7</v>
          </cell>
          <cell r="C17">
            <v>36722</v>
          </cell>
          <cell r="D17" t="str">
            <v>KFLG</v>
          </cell>
          <cell r="E17" t="str">
            <v>SM</v>
          </cell>
          <cell r="F17">
            <v>1</v>
          </cell>
          <cell r="G17" t="str">
            <v>Packing Len Smoke d¸n lÖch</v>
          </cell>
          <cell r="H17" t="str">
            <v>Ng­êi d¸n kh«ng kiÓm tra l¹i sau khi d¸n</v>
          </cell>
          <cell r="I17" t="str">
            <v>Man</v>
          </cell>
          <cell r="J17" t="str">
            <v>MÆt ngoµi</v>
          </cell>
          <cell r="K17" t="str">
            <v>Tai phat</v>
          </cell>
          <cell r="L17" t="str">
            <v>CÊp C</v>
          </cell>
          <cell r="M17" t="str">
            <v>Nh¾c nhë vµ gi¸o dôc nh©n viªn d©y chuyÒn.</v>
          </cell>
        </row>
        <row r="18">
          <cell r="A18">
            <v>2000</v>
          </cell>
          <cell r="B18">
            <v>7</v>
          </cell>
          <cell r="C18">
            <v>36713</v>
          </cell>
          <cell r="D18" t="str">
            <v>KFLG</v>
          </cell>
          <cell r="E18" t="str">
            <v>SM</v>
          </cell>
          <cell r="F18">
            <v>1</v>
          </cell>
          <cell r="G18" t="str">
            <v>Kim b¸o x¨ng kh«ng ho¹t ®éng</v>
          </cell>
          <cell r="H18" t="str">
            <v>Ng­êi phô tr¸ch chÝnh nghØ, ng­êi míi vµo lµm ®· ®Æt Movement Fuel sai vÞ trÝ trªn g¸ thiÕt ®Þnh tõ lµm cho chi tiÕt sai khi ho¹t ®éng.</v>
          </cell>
          <cell r="I18" t="str">
            <v>Man</v>
          </cell>
          <cell r="J18" t="str">
            <v>Tinh nang</v>
          </cell>
          <cell r="K18" t="str">
            <v>Lan dau</v>
          </cell>
          <cell r="L18" t="str">
            <v>CÊp C</v>
          </cell>
          <cell r="M18" t="str">
            <v xml:space="preserve"> - Bæ sung vµo b¶ng c«ng viÖc vÒ h­íng ®Æt M.F. vµo ®å g¸.                               - §¸nh dÊu vµo mÆt ®ång hå sau khi kiÓm tra ho¹t ®éng cña M.F.</v>
          </cell>
        </row>
        <row r="19">
          <cell r="A19">
            <v>2000</v>
          </cell>
          <cell r="B19">
            <v>8</v>
          </cell>
          <cell r="C19">
            <v>36745</v>
          </cell>
          <cell r="D19" t="str">
            <v>KFLG</v>
          </cell>
          <cell r="E19" t="str">
            <v>SM</v>
          </cell>
          <cell r="F19">
            <v>2</v>
          </cell>
          <cell r="G19" t="str">
            <v>C¾m nhÇm bãng sè 3&amp;4</v>
          </cell>
          <cell r="H19" t="str">
            <v>Kh«ng râ nguyªn nh© (HVN ®· söa nªn kh«ng biÕt chÝnh x¸c ngµy l¾p r¸p t¹i MAP)</v>
          </cell>
          <cell r="I19" t="str">
            <v>Man</v>
          </cell>
          <cell r="J19" t="str">
            <v>L¾p nhÇm</v>
          </cell>
          <cell r="K19" t="str">
            <v>Tai phat</v>
          </cell>
          <cell r="L19" t="str">
            <v>CÊp C</v>
          </cell>
          <cell r="M19" t="str">
            <v>Kiªm rtra l¹i hµng thµnh phÈm tån kho cña Map (KÕt qu¶ NG=0/1200sets).Th«ng b¸o cho mäi ng­êi trong d©y chuyÒn chó ý khi k/tra</v>
          </cell>
        </row>
        <row r="20">
          <cell r="A20">
            <v>2000</v>
          </cell>
          <cell r="B20">
            <v>9</v>
          </cell>
          <cell r="C20">
            <v>36782</v>
          </cell>
          <cell r="D20" t="str">
            <v>KFLG</v>
          </cell>
          <cell r="E20" t="str">
            <v>SM</v>
          </cell>
          <cell r="F20">
            <v>1</v>
          </cell>
          <cell r="G20" t="str">
            <v>Packing Len Smoke d¸n lÖch</v>
          </cell>
          <cell r="H20" t="str">
            <v>1.Ng­êi lµm kh«ng tu©n thñ theo b¶ng TCCV                     2.VÞ trÝ k/t tèi ,khã nh×n  3.Ng­êi kt cuèi kh«ng kt kü tr­íc khi xuÊt hµng</v>
          </cell>
          <cell r="I20" t="str">
            <v>Man</v>
          </cell>
          <cell r="J20" t="str">
            <v>MÆt ngoµi</v>
          </cell>
          <cell r="K20" t="str">
            <v>Tai phat</v>
          </cell>
          <cell r="L20" t="str">
            <v>CÊp C</v>
          </cell>
        </row>
        <row r="21">
          <cell r="A21">
            <v>2000</v>
          </cell>
          <cell r="B21">
            <v>9</v>
          </cell>
          <cell r="C21">
            <v>36782</v>
          </cell>
          <cell r="D21" t="str">
            <v>KFLG</v>
          </cell>
          <cell r="E21" t="str">
            <v>SM</v>
          </cell>
          <cell r="F21">
            <v>1</v>
          </cell>
          <cell r="G21" t="str">
            <v>Cã vªt loang trªn bÒ mÆt Dial design</v>
          </cell>
          <cell r="I21" t="str">
            <v>Man</v>
          </cell>
          <cell r="J21" t="str">
            <v>MÆt ngoµi</v>
          </cell>
          <cell r="K21" t="str">
            <v>Lan dau</v>
          </cell>
          <cell r="L21" t="str">
            <v>CÊp C</v>
          </cell>
        </row>
        <row r="22">
          <cell r="A22">
            <v>2000</v>
          </cell>
          <cell r="B22">
            <v>9</v>
          </cell>
          <cell r="C22">
            <v>36778</v>
          </cell>
          <cell r="D22" t="str">
            <v>KFLG</v>
          </cell>
          <cell r="E22" t="str">
            <v>SM</v>
          </cell>
          <cell r="F22">
            <v>2</v>
          </cell>
          <cell r="G22" t="str">
            <v>Kim tèc ®é n»m d­íi Stopper Pin                      (Ngµy l¾p : 05-Sep-00)</v>
          </cell>
          <cell r="H22" t="str">
            <v>Khi th¸o Upper case kiªm rtra l¹i Pilot turn R bÞ láng, sau ®ã quay l¹i thæi khÝ cã thÓ kim bÞ nhÈy vÒ d­íi chèt chÆn. 2.Sau khi kiªm rtra l¹i ®· kh«ng kiÓm tra l¹i tèc ®é mµ chØ kt mÆt ngoµi</v>
          </cell>
          <cell r="I22" t="str">
            <v>Man</v>
          </cell>
          <cell r="J22" t="str">
            <v>Tinh nang</v>
          </cell>
          <cell r="K22" t="str">
            <v>Tai phat</v>
          </cell>
          <cell r="L22" t="str">
            <v>CÊp B</v>
          </cell>
        </row>
        <row r="23">
          <cell r="A23">
            <v>2000</v>
          </cell>
          <cell r="B23">
            <v>9</v>
          </cell>
          <cell r="C23">
            <v>36789</v>
          </cell>
          <cell r="D23" t="str">
            <v>KFLG</v>
          </cell>
          <cell r="E23" t="str">
            <v>CL</v>
          </cell>
          <cell r="F23">
            <v>1</v>
          </cell>
          <cell r="G23" t="str">
            <v>§Üa Plate Clutch bÞ vªnh    (Ngµy l¾p : 12-9-2000)</v>
          </cell>
          <cell r="H23" t="str">
            <v>Kh«ng tu©n thñ theo b¶ng TCCV . 2.C¸c kÝch th­íc sau khi l¾p vµo côm thµnh phÈm vÉn OK do ®ã chi tiÕt vÉn lät qua ®å g¸ tr­ît 3.Chi tiÕt</v>
          </cell>
          <cell r="I23" t="str">
            <v>Man</v>
          </cell>
          <cell r="J23" t="str">
            <v>Tinh nang</v>
          </cell>
          <cell r="K23" t="str">
            <v>Lan dau</v>
          </cell>
          <cell r="L23" t="str">
            <v>CÊp B</v>
          </cell>
        </row>
        <row r="24">
          <cell r="A24">
            <v>2000</v>
          </cell>
          <cell r="B24">
            <v>9</v>
          </cell>
          <cell r="C24">
            <v>36794</v>
          </cell>
          <cell r="D24" t="str">
            <v>GBG</v>
          </cell>
          <cell r="E24" t="str">
            <v>SM</v>
          </cell>
          <cell r="F24">
            <v>1</v>
          </cell>
          <cell r="G24" t="str">
            <v>Kim rung</v>
          </cell>
          <cell r="I24" t="str">
            <v>Part</v>
          </cell>
          <cell r="J24" t="str">
            <v>Tinh nang</v>
          </cell>
          <cell r="K24" t="str">
            <v>Lan dau</v>
          </cell>
          <cell r="L24" t="str">
            <v>CÊp B</v>
          </cell>
        </row>
        <row r="25">
          <cell r="A25">
            <v>2000</v>
          </cell>
          <cell r="B25">
            <v>9</v>
          </cell>
          <cell r="C25">
            <v>36794</v>
          </cell>
          <cell r="D25" t="str">
            <v>GBG</v>
          </cell>
          <cell r="E25" t="str">
            <v>SM</v>
          </cell>
          <cell r="F25">
            <v>2</v>
          </cell>
          <cell r="G25" t="str">
            <v>Kim b¸o sai</v>
          </cell>
          <cell r="I25" t="str">
            <v>Part</v>
          </cell>
          <cell r="J25" t="str">
            <v>ChØ sè</v>
          </cell>
          <cell r="K25" t="str">
            <v>Lan dau</v>
          </cell>
          <cell r="L25" t="str">
            <v>CÊp C</v>
          </cell>
        </row>
        <row r="26">
          <cell r="A26">
            <v>2000</v>
          </cell>
          <cell r="B26">
            <v>10</v>
          </cell>
          <cell r="C26">
            <v>36819</v>
          </cell>
          <cell r="D26" t="str">
            <v>KFLG</v>
          </cell>
          <cell r="E26" t="str">
            <v>SM</v>
          </cell>
          <cell r="F26">
            <v>1</v>
          </cell>
          <cell r="G26" t="str">
            <v>Kim tèc ®é chØ sai tai tèc ®é 40km(+10km)</v>
          </cell>
          <cell r="H26" t="str">
            <v>Khö tõ ch­a hÕt</v>
          </cell>
          <cell r="I26" t="str">
            <v>Man</v>
          </cell>
          <cell r="J26" t="str">
            <v>ChØ sè</v>
          </cell>
          <cell r="K26" t="str">
            <v>Lan dau</v>
          </cell>
          <cell r="L26" t="str">
            <v>CÊp B</v>
          </cell>
          <cell r="M26" t="str">
            <v>Th«ng b¸o  l¹i cho DC chó ý khi khö tõ &amp; kiÓm tra.</v>
          </cell>
        </row>
        <row r="27">
          <cell r="A27">
            <v>2000</v>
          </cell>
          <cell r="B27">
            <v>10</v>
          </cell>
          <cell r="C27">
            <v>36815</v>
          </cell>
          <cell r="D27" t="str">
            <v>KFLG</v>
          </cell>
          <cell r="E27" t="str">
            <v>SM</v>
          </cell>
          <cell r="F27">
            <v>1</v>
          </cell>
          <cell r="G27" t="str">
            <v>Kim tèc ®é chØ sai t¹i tèc ®é 40km (0km)</v>
          </cell>
          <cell r="H27" t="str">
            <v>Khö tõ bÞ ©m</v>
          </cell>
          <cell r="I27" t="str">
            <v>Man</v>
          </cell>
          <cell r="J27" t="str">
            <v>ChØ sè</v>
          </cell>
          <cell r="K27" t="str">
            <v>Lan dau</v>
          </cell>
          <cell r="L27" t="str">
            <v>CÊp B</v>
          </cell>
          <cell r="M27" t="str">
            <v>Th«ng b¸o  l¹i cho DC chó ý khi khö tõ &amp; kiÓm tra.</v>
          </cell>
        </row>
        <row r="28">
          <cell r="A28">
            <v>2000</v>
          </cell>
          <cell r="B28">
            <v>10</v>
          </cell>
          <cell r="C28">
            <v>36826</v>
          </cell>
          <cell r="D28" t="str">
            <v>GBG</v>
          </cell>
          <cell r="E28" t="str">
            <v>RC</v>
          </cell>
          <cell r="F28">
            <v>1</v>
          </cell>
          <cell r="G28" t="str">
            <v>Cã khe hë (0.5mm)gi÷a mÆt trªn ADJ case &amp; vµnh trªn cña DC</v>
          </cell>
          <cell r="H28" t="str">
            <v>Do DC bÞ mÐo &amp; cã ba via</v>
          </cell>
          <cell r="I28" t="str">
            <v>Part</v>
          </cell>
          <cell r="J28" t="str">
            <v>MÆt ngoµi</v>
          </cell>
          <cell r="K28" t="str">
            <v>Lan dau</v>
          </cell>
          <cell r="L28" t="str">
            <v>CÊp C</v>
          </cell>
          <cell r="M28" t="str">
            <v>Th«ng b¸o  l¹i cho DC chó ý khi khö tõ &amp; kiÓm tra.</v>
          </cell>
        </row>
        <row r="29">
          <cell r="A29">
            <v>2000</v>
          </cell>
          <cell r="B29">
            <v>11</v>
          </cell>
          <cell r="C29">
            <v>36831</v>
          </cell>
          <cell r="D29" t="str">
            <v>KFLG</v>
          </cell>
          <cell r="E29" t="str">
            <v>CL</v>
          </cell>
          <cell r="F29">
            <v>1</v>
          </cell>
          <cell r="G29" t="str">
            <v>Ph¸t sinh tiÕng kªu l¹ khi l¾p lªn xe</v>
          </cell>
          <cell r="H29" t="str">
            <v>B¸nh r¨ng bÞ søt</v>
          </cell>
          <cell r="I29" t="str">
            <v>Part</v>
          </cell>
          <cell r="J29" t="str">
            <v>Tinh nang</v>
          </cell>
          <cell r="K29" t="str">
            <v>Lan dau</v>
          </cell>
          <cell r="L29" t="str">
            <v>CÊp B</v>
          </cell>
        </row>
        <row r="30">
          <cell r="A30">
            <v>2000</v>
          </cell>
          <cell r="B30">
            <v>11</v>
          </cell>
          <cell r="C30">
            <v>36831</v>
          </cell>
          <cell r="D30" t="str">
            <v>KFLG</v>
          </cell>
          <cell r="E30" t="str">
            <v>RC</v>
          </cell>
          <cell r="F30">
            <v>1</v>
          </cell>
          <cell r="G30" t="str">
            <v>Háng mÆt ngßaI</v>
          </cell>
          <cell r="H30" t="str">
            <v>RØ bÒ mÆt</v>
          </cell>
          <cell r="I30" t="str">
            <v>Part</v>
          </cell>
          <cell r="J30" t="str">
            <v>RØ</v>
          </cell>
          <cell r="K30" t="str">
            <v>Tai phat</v>
          </cell>
          <cell r="L30" t="str">
            <v>CÊp C</v>
          </cell>
        </row>
        <row r="31">
          <cell r="A31">
            <v>2000</v>
          </cell>
          <cell r="B31">
            <v>11</v>
          </cell>
          <cell r="C31">
            <v>36831</v>
          </cell>
          <cell r="D31" t="str">
            <v>KFLG</v>
          </cell>
          <cell r="E31" t="str">
            <v>SM</v>
          </cell>
          <cell r="F31">
            <v>1</v>
          </cell>
          <cell r="G31" t="str">
            <v>ThiÕu Pilot lend t¹i sè 3</v>
          </cell>
          <cell r="H31" t="str">
            <v>KiÎm tra sãt</v>
          </cell>
          <cell r="I31" t="str">
            <v>Man</v>
          </cell>
          <cell r="J31" t="str">
            <v>ThiÕu chi tiÕt</v>
          </cell>
          <cell r="K31" t="str">
            <v>Tai phat</v>
          </cell>
          <cell r="L31" t="str">
            <v>CÊp B</v>
          </cell>
        </row>
        <row r="32">
          <cell r="A32">
            <v>2000</v>
          </cell>
          <cell r="B32">
            <v>11</v>
          </cell>
          <cell r="C32">
            <v>36831</v>
          </cell>
          <cell r="D32" t="str">
            <v>KFLG</v>
          </cell>
          <cell r="E32" t="str">
            <v>SM</v>
          </cell>
          <cell r="F32">
            <v>1</v>
          </cell>
          <cell r="G32" t="str">
            <v>Kim b¸o tèc ®é n»m d­íi Stoper pin</v>
          </cell>
          <cell r="H32" t="str">
            <v>Kh«ng râ</v>
          </cell>
          <cell r="I32" t="str">
            <v>Man</v>
          </cell>
          <cell r="J32" t="str">
            <v>Tinh nang</v>
          </cell>
          <cell r="K32" t="str">
            <v>Tai phat</v>
          </cell>
          <cell r="L32" t="str">
            <v>CÊp B</v>
          </cell>
        </row>
        <row r="33">
          <cell r="A33">
            <v>1900</v>
          </cell>
          <cell r="B33">
            <v>1</v>
          </cell>
        </row>
        <row r="34">
          <cell r="A34">
            <v>1900</v>
          </cell>
          <cell r="B34">
            <v>1</v>
          </cell>
        </row>
        <row r="35">
          <cell r="A35">
            <v>1900</v>
          </cell>
          <cell r="B35">
            <v>1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maket"/>
      <sheetName val="Bao cao"/>
      <sheetName val="Sheet2"/>
      <sheetName val="Bong son"/>
      <sheetName val="Hang thang"/>
      <sheetName val="Thang"/>
      <sheetName val="Tap hop"/>
      <sheetName val="Tong"/>
      <sheetName val=" Inventory Code"/>
      <sheetName val="Inpu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5">
          <cell r="A5" t="str">
            <v>Month</v>
          </cell>
          <cell r="B5" t="str">
            <v>Year</v>
          </cell>
          <cell r="C5" t="str">
            <v>Ngµy nhËn t¹i MAP</v>
          </cell>
          <cell r="D5" t="str">
            <v>Th¸ng ®ßI tiÒn cña HVN</v>
          </cell>
          <cell r="E5" t="str">
            <v>No W/C</v>
          </cell>
          <cell r="F5" t="str">
            <v>Total Price</v>
          </cell>
          <cell r="G5" t="str">
            <v>M· sè chi tiÕt</v>
          </cell>
          <cell r="H5" t="str">
            <v>Model</v>
          </cell>
          <cell r="I5" t="str">
            <v>Thµnh phÈm</v>
          </cell>
          <cell r="J5" t="str">
            <v>Map processing Date</v>
          </cell>
          <cell r="K5" t="str">
            <v>Dealer Code No</v>
          </cell>
          <cell r="L5" t="str">
            <v>Addres</v>
          </cell>
          <cell r="M5" t="str">
            <v>Fr No</v>
          </cell>
          <cell r="N5" t="str">
            <v>Qty</v>
          </cell>
          <cell r="O5" t="str">
            <v>Claim content</v>
          </cell>
          <cell r="P5" t="str">
            <v>Lo¹i lçi</v>
          </cell>
          <cell r="Q5" t="str">
            <v>Respon</v>
          </cell>
          <cell r="R5" t="str">
            <v>Parts name</v>
          </cell>
          <cell r="S5" t="str">
            <v>Parts number</v>
          </cell>
          <cell r="T5" t="str">
            <v>Pat Date</v>
          </cell>
        </row>
        <row r="6">
          <cell r="A6">
            <v>1</v>
          </cell>
          <cell r="B6">
            <v>2001</v>
          </cell>
          <cell r="C6">
            <v>36908</v>
          </cell>
          <cell r="D6">
            <v>36831</v>
          </cell>
          <cell r="E6" t="str">
            <v>33v-11-375</v>
          </cell>
          <cell r="F6">
            <v>543400</v>
          </cell>
          <cell r="G6" t="str">
            <v>530104</v>
          </cell>
          <cell r="H6" t="str">
            <v>KFLG</v>
          </cell>
          <cell r="I6" t="str">
            <v>FF</v>
          </cell>
          <cell r="J6">
            <v>36624</v>
          </cell>
          <cell r="K6">
            <v>45001</v>
          </cell>
          <cell r="L6" t="str">
            <v>My tho</v>
          </cell>
          <cell r="M6">
            <v>36910</v>
          </cell>
          <cell r="N6">
            <v>1</v>
          </cell>
          <cell r="O6" t="str">
            <v>The plating of the ringht FF was blistered partialy</v>
          </cell>
          <cell r="P6" t="str">
            <v>Bong s¬n</v>
          </cell>
          <cell r="Q6" t="str">
            <v>MAP</v>
          </cell>
          <cell r="R6" t="str">
            <v>FRONT FORK ASSY. RIGHT</v>
          </cell>
          <cell r="S6" t="str">
            <v>51400-KFLG-8910-M1</v>
          </cell>
          <cell r="T6">
            <v>4</v>
          </cell>
        </row>
        <row r="7">
          <cell r="A7">
            <v>1</v>
          </cell>
          <cell r="B7">
            <v>2001</v>
          </cell>
          <cell r="C7">
            <v>36908</v>
          </cell>
          <cell r="D7">
            <v>36831</v>
          </cell>
          <cell r="E7" t="str">
            <v>33v-11-376</v>
          </cell>
          <cell r="F7">
            <v>543400</v>
          </cell>
          <cell r="G7" t="str">
            <v>530104</v>
          </cell>
          <cell r="H7" t="str">
            <v>KFLG</v>
          </cell>
          <cell r="I7" t="str">
            <v>FF</v>
          </cell>
          <cell r="J7">
            <v>36649</v>
          </cell>
          <cell r="K7">
            <v>45001</v>
          </cell>
          <cell r="L7" t="str">
            <v>My tho</v>
          </cell>
          <cell r="M7">
            <v>40584</v>
          </cell>
          <cell r="N7">
            <v>1</v>
          </cell>
          <cell r="O7" t="str">
            <v>The plating of the ringht FF was blistered partialy</v>
          </cell>
          <cell r="P7" t="str">
            <v>Bong s¬n</v>
          </cell>
          <cell r="Q7" t="str">
            <v>MAP</v>
          </cell>
          <cell r="R7" t="str">
            <v>FRONT FORK ASSY. RIGHT</v>
          </cell>
          <cell r="S7" t="str">
            <v>51400-KFLG-8910-M1</v>
          </cell>
          <cell r="T7">
            <v>5</v>
          </cell>
        </row>
        <row r="8">
          <cell r="A8">
            <v>1</v>
          </cell>
          <cell r="B8">
            <v>2001</v>
          </cell>
          <cell r="C8">
            <v>36908</v>
          </cell>
          <cell r="D8">
            <v>36831</v>
          </cell>
          <cell r="E8" t="str">
            <v>33v-11-377</v>
          </cell>
          <cell r="F8">
            <v>543400</v>
          </cell>
          <cell r="G8" t="str">
            <v>530104</v>
          </cell>
          <cell r="H8" t="str">
            <v>KFLG</v>
          </cell>
          <cell r="I8" t="str">
            <v>FF</v>
          </cell>
          <cell r="J8">
            <v>36679</v>
          </cell>
          <cell r="K8">
            <v>45001</v>
          </cell>
          <cell r="L8" t="str">
            <v>My tho</v>
          </cell>
          <cell r="M8">
            <v>47301</v>
          </cell>
          <cell r="N8">
            <v>1</v>
          </cell>
          <cell r="O8" t="str">
            <v>The plating of the ringht FF was blistered partialy</v>
          </cell>
          <cell r="P8" t="str">
            <v>Bong s¬n</v>
          </cell>
          <cell r="Q8" t="str">
            <v>MAP</v>
          </cell>
          <cell r="R8" t="str">
            <v>FRONT FORK ASSY. RIGHT</v>
          </cell>
          <cell r="S8" t="str">
            <v>51400-KFLG-8910-M1</v>
          </cell>
          <cell r="T8">
            <v>6</v>
          </cell>
        </row>
        <row r="9">
          <cell r="A9">
            <v>1</v>
          </cell>
          <cell r="B9">
            <v>2001</v>
          </cell>
          <cell r="C9">
            <v>36908</v>
          </cell>
          <cell r="D9">
            <v>36831</v>
          </cell>
          <cell r="E9" t="str">
            <v>33v-11-378</v>
          </cell>
          <cell r="F9">
            <v>543400</v>
          </cell>
          <cell r="G9" t="str">
            <v>530104</v>
          </cell>
          <cell r="H9" t="str">
            <v>KFLG</v>
          </cell>
          <cell r="I9" t="str">
            <v>FF</v>
          </cell>
          <cell r="J9">
            <v>36574</v>
          </cell>
          <cell r="K9">
            <v>45001</v>
          </cell>
          <cell r="L9" t="str">
            <v>My tho</v>
          </cell>
          <cell r="M9">
            <v>26757</v>
          </cell>
          <cell r="N9">
            <v>1</v>
          </cell>
          <cell r="O9" t="str">
            <v>The plating of the ringht FF was blistered partialy</v>
          </cell>
          <cell r="P9" t="str">
            <v>Bong s¬n</v>
          </cell>
          <cell r="Q9" t="str">
            <v>MAP</v>
          </cell>
          <cell r="R9" t="str">
            <v>FRONT FORK ASSY. RIGHT</v>
          </cell>
          <cell r="S9" t="str">
            <v>51400-KFLG-8910-M1</v>
          </cell>
          <cell r="T9">
            <v>2</v>
          </cell>
        </row>
        <row r="10">
          <cell r="A10">
            <v>1</v>
          </cell>
          <cell r="B10">
            <v>2001</v>
          </cell>
          <cell r="C10">
            <v>36908</v>
          </cell>
          <cell r="D10">
            <v>36831</v>
          </cell>
          <cell r="E10" t="str">
            <v>33v-11-379</v>
          </cell>
          <cell r="F10">
            <v>543400</v>
          </cell>
          <cell r="G10" t="str">
            <v>530104</v>
          </cell>
          <cell r="H10" t="str">
            <v>KFLG</v>
          </cell>
          <cell r="I10" t="str">
            <v>FF</v>
          </cell>
          <cell r="J10">
            <v>36624</v>
          </cell>
          <cell r="K10">
            <v>42004</v>
          </cell>
          <cell r="L10" t="str">
            <v>hcm</v>
          </cell>
          <cell r="M10">
            <v>37263</v>
          </cell>
          <cell r="N10">
            <v>1</v>
          </cell>
          <cell r="O10" t="str">
            <v>The plating of the ringht FF was blistered partialy</v>
          </cell>
          <cell r="P10" t="str">
            <v>Bong s¬n</v>
          </cell>
          <cell r="Q10" t="str">
            <v>MAP</v>
          </cell>
          <cell r="R10" t="str">
            <v>FRONT FORK ASSY. RIGHT</v>
          </cell>
          <cell r="S10" t="str">
            <v>51400-KFLG-8910-M1</v>
          </cell>
          <cell r="T10">
            <v>4</v>
          </cell>
        </row>
        <row r="11">
          <cell r="A11">
            <v>1</v>
          </cell>
          <cell r="B11">
            <v>2001</v>
          </cell>
          <cell r="C11">
            <v>36908</v>
          </cell>
          <cell r="D11">
            <v>36831</v>
          </cell>
          <cell r="E11" t="str">
            <v>33v-11-380</v>
          </cell>
          <cell r="F11">
            <v>543400</v>
          </cell>
          <cell r="G11" t="str">
            <v>530104</v>
          </cell>
          <cell r="H11" t="str">
            <v>KFLG</v>
          </cell>
          <cell r="I11" t="str">
            <v>FF</v>
          </cell>
          <cell r="J11">
            <v>36447</v>
          </cell>
          <cell r="K11">
            <v>7001</v>
          </cell>
          <cell r="L11" t="str">
            <v>thai nguyen</v>
          </cell>
          <cell r="M11">
            <v>7258</v>
          </cell>
          <cell r="N11">
            <v>1</v>
          </cell>
          <cell r="O11" t="str">
            <v>The plating of the ringht FF was blistered partialy</v>
          </cell>
          <cell r="P11" t="str">
            <v>Bong s¬n</v>
          </cell>
          <cell r="Q11" t="str">
            <v>INDO Claim</v>
          </cell>
          <cell r="R11" t="str">
            <v>FRONT FORK ASSY. RIGHT</v>
          </cell>
          <cell r="S11" t="str">
            <v>51400-KFLG-8910-M1</v>
          </cell>
          <cell r="T11">
            <v>10</v>
          </cell>
        </row>
        <row r="12">
          <cell r="A12">
            <v>1</v>
          </cell>
          <cell r="B12">
            <v>2001</v>
          </cell>
          <cell r="C12">
            <v>36908</v>
          </cell>
          <cell r="D12">
            <v>36831</v>
          </cell>
          <cell r="E12" t="str">
            <v>33v-11-381</v>
          </cell>
          <cell r="F12">
            <v>543400</v>
          </cell>
          <cell r="G12" t="str">
            <v>530104</v>
          </cell>
          <cell r="H12" t="str">
            <v>KFLG</v>
          </cell>
          <cell r="I12" t="str">
            <v>FF</v>
          </cell>
          <cell r="J12">
            <v>36650</v>
          </cell>
          <cell r="K12">
            <v>42008</v>
          </cell>
          <cell r="L12" t="str">
            <v>hcm</v>
          </cell>
          <cell r="M12">
            <v>39288</v>
          </cell>
          <cell r="N12">
            <v>1</v>
          </cell>
          <cell r="O12" t="str">
            <v>The plating of the ringht FF was blistered partialy</v>
          </cell>
          <cell r="P12" t="str">
            <v>Bong s¬n</v>
          </cell>
          <cell r="Q12" t="str">
            <v>MAP</v>
          </cell>
          <cell r="R12" t="str">
            <v>FRONT FORK ASSY. RIGHT</v>
          </cell>
          <cell r="S12" t="str">
            <v>51400-KFLG-8910-M1</v>
          </cell>
          <cell r="T12">
            <v>5</v>
          </cell>
        </row>
        <row r="13">
          <cell r="A13">
            <v>1</v>
          </cell>
          <cell r="B13">
            <v>2001</v>
          </cell>
          <cell r="C13">
            <v>36908</v>
          </cell>
          <cell r="D13">
            <v>36831</v>
          </cell>
          <cell r="E13" t="str">
            <v>33v-11-382</v>
          </cell>
          <cell r="F13">
            <v>543400</v>
          </cell>
          <cell r="G13" t="str">
            <v>530104</v>
          </cell>
          <cell r="H13" t="str">
            <v>KFLG</v>
          </cell>
          <cell r="I13" t="str">
            <v>FF</v>
          </cell>
          <cell r="J13">
            <v>36634</v>
          </cell>
          <cell r="K13">
            <v>42008</v>
          </cell>
          <cell r="L13" t="str">
            <v>hcm</v>
          </cell>
          <cell r="M13">
            <v>36587</v>
          </cell>
          <cell r="N13">
            <v>1</v>
          </cell>
          <cell r="O13" t="str">
            <v>The plating of the ringht FF was blistered partialy</v>
          </cell>
          <cell r="P13" t="str">
            <v>Bong s¬n</v>
          </cell>
          <cell r="Q13" t="str">
            <v>MAP</v>
          </cell>
          <cell r="R13" t="str">
            <v>FRONT FORK ASSY. RIGHT</v>
          </cell>
          <cell r="S13" t="str">
            <v>51400-KFLG-8910-M1</v>
          </cell>
          <cell r="T13">
            <v>4</v>
          </cell>
        </row>
        <row r="14">
          <cell r="A14">
            <v>1</v>
          </cell>
          <cell r="B14">
            <v>2001</v>
          </cell>
          <cell r="C14">
            <v>36908</v>
          </cell>
          <cell r="D14">
            <v>36831</v>
          </cell>
          <cell r="E14" t="str">
            <v>33v-11-383</v>
          </cell>
          <cell r="F14">
            <v>543400</v>
          </cell>
          <cell r="G14" t="str">
            <v>530104</v>
          </cell>
          <cell r="H14" t="str">
            <v>KFLG</v>
          </cell>
          <cell r="I14" t="str">
            <v>FF</v>
          </cell>
          <cell r="J14">
            <v>36623</v>
          </cell>
          <cell r="K14">
            <v>42008</v>
          </cell>
          <cell r="L14" t="str">
            <v>hcm</v>
          </cell>
          <cell r="M14">
            <v>38041</v>
          </cell>
          <cell r="N14">
            <v>1</v>
          </cell>
          <cell r="O14" t="str">
            <v>The plating of the ringht FF was blistered partialy</v>
          </cell>
          <cell r="P14" t="str">
            <v>Bong s¬n</v>
          </cell>
          <cell r="Q14" t="str">
            <v>MAP</v>
          </cell>
          <cell r="R14" t="str">
            <v>FRONT FORK ASSY. RIGHT</v>
          </cell>
          <cell r="S14" t="str">
            <v>51400-KFLG-8910-M1</v>
          </cell>
          <cell r="T14">
            <v>4</v>
          </cell>
        </row>
        <row r="15">
          <cell r="A15">
            <v>1</v>
          </cell>
          <cell r="B15">
            <v>2001</v>
          </cell>
          <cell r="C15">
            <v>36908</v>
          </cell>
          <cell r="D15">
            <v>36831</v>
          </cell>
          <cell r="E15" t="str">
            <v>33v-11-384</v>
          </cell>
          <cell r="F15">
            <v>543400</v>
          </cell>
          <cell r="G15" t="str">
            <v>530104</v>
          </cell>
          <cell r="H15" t="str">
            <v>KFLG</v>
          </cell>
          <cell r="I15" t="str">
            <v>FF</v>
          </cell>
          <cell r="J15">
            <v>36612</v>
          </cell>
          <cell r="K15">
            <v>42012</v>
          </cell>
          <cell r="L15" t="str">
            <v>hcm</v>
          </cell>
          <cell r="M15">
            <v>34398</v>
          </cell>
          <cell r="N15">
            <v>1</v>
          </cell>
          <cell r="O15" t="str">
            <v>The plating of the ringht FF was blistered partialy</v>
          </cell>
          <cell r="P15" t="str">
            <v>Bong s¬n</v>
          </cell>
          <cell r="Q15" t="str">
            <v>MAP</v>
          </cell>
          <cell r="R15" t="str">
            <v>FRONT FORK ASSY. RIGHT</v>
          </cell>
          <cell r="S15" t="str">
            <v>51400-KFLG-8910-M1</v>
          </cell>
          <cell r="T15">
            <v>3</v>
          </cell>
        </row>
        <row r="16">
          <cell r="A16">
            <v>1</v>
          </cell>
          <cell r="B16">
            <v>2001</v>
          </cell>
          <cell r="C16">
            <v>36908</v>
          </cell>
          <cell r="D16">
            <v>36831</v>
          </cell>
          <cell r="E16" t="str">
            <v>33v-11-388</v>
          </cell>
          <cell r="F16">
            <v>528400</v>
          </cell>
          <cell r="G16" t="str">
            <v>530105</v>
          </cell>
          <cell r="H16" t="str">
            <v>KFLG</v>
          </cell>
          <cell r="I16" t="str">
            <v>FF</v>
          </cell>
          <cell r="J16">
            <v>36624</v>
          </cell>
          <cell r="K16">
            <v>45001</v>
          </cell>
          <cell r="L16" t="str">
            <v>My tho</v>
          </cell>
          <cell r="M16">
            <v>36910</v>
          </cell>
          <cell r="N16">
            <v>1</v>
          </cell>
          <cell r="O16" t="str">
            <v>The plating of the  FF-L was blistered partialy</v>
          </cell>
          <cell r="P16" t="str">
            <v>Bong s¬n</v>
          </cell>
          <cell r="Q16" t="str">
            <v>MAP</v>
          </cell>
          <cell r="R16" t="str">
            <v>FRONT FORK ASSY. LEFT</v>
          </cell>
          <cell r="S16" t="str">
            <v>51500-KFLG-8910-M1</v>
          </cell>
          <cell r="T16">
            <v>4</v>
          </cell>
        </row>
        <row r="17">
          <cell r="A17">
            <v>1</v>
          </cell>
          <cell r="B17">
            <v>2001</v>
          </cell>
          <cell r="C17">
            <v>36908</v>
          </cell>
          <cell r="D17">
            <v>36831</v>
          </cell>
          <cell r="E17" t="str">
            <v>33v-11-389</v>
          </cell>
          <cell r="F17">
            <v>528400</v>
          </cell>
          <cell r="G17" t="str">
            <v>530105</v>
          </cell>
          <cell r="H17" t="str">
            <v>KFLG</v>
          </cell>
          <cell r="I17" t="str">
            <v>FF</v>
          </cell>
          <cell r="J17">
            <v>36649</v>
          </cell>
          <cell r="K17">
            <v>45001</v>
          </cell>
          <cell r="L17" t="str">
            <v>My tho</v>
          </cell>
          <cell r="M17">
            <v>40584</v>
          </cell>
          <cell r="N17">
            <v>1</v>
          </cell>
          <cell r="O17" t="str">
            <v>The plating of the  FF-L was blistered partialy</v>
          </cell>
          <cell r="P17" t="str">
            <v>Bong s¬n</v>
          </cell>
          <cell r="Q17" t="str">
            <v>MAP</v>
          </cell>
          <cell r="R17" t="str">
            <v>FRONT FORK ASSY. LEFT</v>
          </cell>
          <cell r="S17" t="str">
            <v>51500-KFLG-8910-M1</v>
          </cell>
          <cell r="T17">
            <v>5</v>
          </cell>
        </row>
        <row r="18">
          <cell r="A18">
            <v>1</v>
          </cell>
          <cell r="B18">
            <v>2001</v>
          </cell>
          <cell r="C18">
            <v>36908</v>
          </cell>
          <cell r="D18">
            <v>36831</v>
          </cell>
          <cell r="E18" t="str">
            <v>33v-11-390</v>
          </cell>
          <cell r="F18">
            <v>528400</v>
          </cell>
          <cell r="G18" t="str">
            <v>530105</v>
          </cell>
          <cell r="H18" t="str">
            <v>KFLG</v>
          </cell>
          <cell r="I18" t="str">
            <v>FF</v>
          </cell>
          <cell r="J18">
            <v>36679</v>
          </cell>
          <cell r="K18">
            <v>45001</v>
          </cell>
          <cell r="L18" t="str">
            <v>My tho</v>
          </cell>
          <cell r="M18">
            <v>47301</v>
          </cell>
          <cell r="N18">
            <v>1</v>
          </cell>
          <cell r="O18" t="str">
            <v>The plating of the  FF-L was blistered partialy</v>
          </cell>
          <cell r="P18" t="str">
            <v>Bong s¬n</v>
          </cell>
          <cell r="Q18" t="str">
            <v>MAP</v>
          </cell>
          <cell r="R18" t="str">
            <v>FRONT FORK ASSY. LEFT</v>
          </cell>
          <cell r="S18" t="str">
            <v>51500-KFLG-8910-M1</v>
          </cell>
          <cell r="T18">
            <v>6</v>
          </cell>
        </row>
        <row r="19">
          <cell r="A19">
            <v>1</v>
          </cell>
          <cell r="B19">
            <v>2001</v>
          </cell>
          <cell r="C19">
            <v>36908</v>
          </cell>
          <cell r="D19">
            <v>36831</v>
          </cell>
          <cell r="E19" t="str">
            <v>33v-11-391</v>
          </cell>
          <cell r="F19">
            <v>543400</v>
          </cell>
          <cell r="G19" t="str">
            <v>530105</v>
          </cell>
          <cell r="H19" t="str">
            <v>KFLG</v>
          </cell>
          <cell r="I19" t="str">
            <v>FF</v>
          </cell>
          <cell r="J19">
            <v>36588</v>
          </cell>
          <cell r="K19">
            <v>42028</v>
          </cell>
          <cell r="L19" t="str">
            <v>hcm</v>
          </cell>
          <cell r="M19">
            <v>28393</v>
          </cell>
          <cell r="N19">
            <v>1</v>
          </cell>
          <cell r="O19" t="str">
            <v>The plating of the  FF-L was blistered partialy</v>
          </cell>
          <cell r="P19" t="str">
            <v>Bong s¬n</v>
          </cell>
          <cell r="Q19" t="str">
            <v>MAP</v>
          </cell>
          <cell r="R19" t="str">
            <v>FRONT FORK ASSY. LEFT</v>
          </cell>
          <cell r="S19" t="str">
            <v>51500-KFLG-8910-M1</v>
          </cell>
          <cell r="T19">
            <v>3</v>
          </cell>
        </row>
        <row r="20">
          <cell r="A20">
            <v>1</v>
          </cell>
          <cell r="B20">
            <v>2001</v>
          </cell>
          <cell r="C20">
            <v>36908</v>
          </cell>
          <cell r="D20">
            <v>36831</v>
          </cell>
          <cell r="E20" t="str">
            <v>33v-11-392</v>
          </cell>
          <cell r="F20">
            <v>528400</v>
          </cell>
          <cell r="G20" t="str">
            <v>530105</v>
          </cell>
          <cell r="H20" t="str">
            <v>KFLG</v>
          </cell>
          <cell r="I20" t="str">
            <v>FF</v>
          </cell>
          <cell r="J20">
            <v>36634</v>
          </cell>
          <cell r="K20">
            <v>42008</v>
          </cell>
          <cell r="L20" t="str">
            <v>hcm</v>
          </cell>
          <cell r="M20">
            <v>36587</v>
          </cell>
          <cell r="N20">
            <v>1</v>
          </cell>
          <cell r="O20" t="str">
            <v>The plating of the  FF-L was blistered partialy</v>
          </cell>
          <cell r="P20" t="str">
            <v>Bong s¬n</v>
          </cell>
          <cell r="Q20" t="str">
            <v>MAP</v>
          </cell>
          <cell r="R20" t="str">
            <v>FRONT FORK ASSY. LEFT</v>
          </cell>
          <cell r="S20" t="str">
            <v>51500-KFLG-8910-M1</v>
          </cell>
          <cell r="T20">
            <v>4</v>
          </cell>
        </row>
        <row r="21">
          <cell r="A21">
            <v>1</v>
          </cell>
          <cell r="B21">
            <v>2001</v>
          </cell>
          <cell r="C21">
            <v>36908</v>
          </cell>
          <cell r="D21">
            <v>36831</v>
          </cell>
          <cell r="E21" t="str">
            <v>33v-11-393</v>
          </cell>
          <cell r="F21">
            <v>528400</v>
          </cell>
          <cell r="G21" t="str">
            <v>530105</v>
          </cell>
          <cell r="H21" t="str">
            <v>KFLG</v>
          </cell>
          <cell r="I21" t="str">
            <v>FF</v>
          </cell>
          <cell r="J21">
            <v>36623</v>
          </cell>
          <cell r="K21">
            <v>42008</v>
          </cell>
          <cell r="L21" t="str">
            <v>hcm</v>
          </cell>
          <cell r="M21">
            <v>38041</v>
          </cell>
          <cell r="N21">
            <v>1</v>
          </cell>
          <cell r="O21" t="str">
            <v>The plating of the  FF-L was blistered partialy</v>
          </cell>
          <cell r="P21" t="str">
            <v>Bong s¬n</v>
          </cell>
          <cell r="Q21" t="str">
            <v>MAP</v>
          </cell>
          <cell r="R21" t="str">
            <v>FRONT FORK ASSY. LEFT</v>
          </cell>
          <cell r="S21" t="str">
            <v>51500-KFLG-8910-M1</v>
          </cell>
          <cell r="T21">
            <v>4</v>
          </cell>
        </row>
        <row r="22">
          <cell r="A22">
            <v>1</v>
          </cell>
          <cell r="B22">
            <v>2001</v>
          </cell>
          <cell r="C22">
            <v>36908</v>
          </cell>
          <cell r="D22">
            <v>36831</v>
          </cell>
          <cell r="E22" t="str">
            <v>33v-11-394</v>
          </cell>
          <cell r="F22">
            <v>543400</v>
          </cell>
          <cell r="G22" t="str">
            <v>530105</v>
          </cell>
          <cell r="H22" t="str">
            <v>KFLG</v>
          </cell>
          <cell r="I22" t="str">
            <v>FF</v>
          </cell>
          <cell r="J22">
            <v>36465</v>
          </cell>
          <cell r="K22">
            <v>32001</v>
          </cell>
          <cell r="L22" t="str">
            <v>tuy hoa</v>
          </cell>
          <cell r="M22">
            <v>5366</v>
          </cell>
          <cell r="N22">
            <v>1</v>
          </cell>
          <cell r="O22" t="str">
            <v>The plating of the FF assy was peeled off partialy</v>
          </cell>
          <cell r="P22" t="str">
            <v>Bong s¬n</v>
          </cell>
          <cell r="Q22" t="str">
            <v>INDO Claim</v>
          </cell>
          <cell r="R22" t="str">
            <v>FRONT FORK ASSY. LEFT</v>
          </cell>
          <cell r="S22" t="str">
            <v>51500-KFLG-8910-M1</v>
          </cell>
          <cell r="T22">
            <v>11</v>
          </cell>
        </row>
        <row r="23">
          <cell r="A23">
            <v>1</v>
          </cell>
          <cell r="B23">
            <v>2001</v>
          </cell>
          <cell r="C23">
            <v>36908</v>
          </cell>
          <cell r="D23">
            <v>36831</v>
          </cell>
          <cell r="E23" t="str">
            <v>33v-11-395</v>
          </cell>
          <cell r="F23">
            <v>614104</v>
          </cell>
          <cell r="G23" t="str">
            <v>530108</v>
          </cell>
          <cell r="H23" t="str">
            <v>KFLG</v>
          </cell>
          <cell r="I23" t="str">
            <v>RC</v>
          </cell>
          <cell r="J23">
            <v>36694</v>
          </cell>
          <cell r="K23">
            <v>30001</v>
          </cell>
          <cell r="L23" t="str">
            <v>quy nhon</v>
          </cell>
          <cell r="M23">
            <v>54267</v>
          </cell>
          <cell r="N23">
            <v>2</v>
          </cell>
          <cell r="O23" t="str">
            <v>The Bottom metal of RC was corroded</v>
          </cell>
          <cell r="P23" t="str">
            <v>RØ MT</v>
          </cell>
          <cell r="Q23" t="str">
            <v>GMN</v>
          </cell>
          <cell r="R23" t="str">
            <v>REAR CUSHION ASSY</v>
          </cell>
          <cell r="S23" t="str">
            <v>52400-KFLG-8910-M1</v>
          </cell>
          <cell r="T23">
            <v>6</v>
          </cell>
        </row>
        <row r="24">
          <cell r="A24">
            <v>1</v>
          </cell>
          <cell r="B24">
            <v>2001</v>
          </cell>
          <cell r="C24">
            <v>36908</v>
          </cell>
          <cell r="D24">
            <v>36831</v>
          </cell>
          <cell r="E24" t="str">
            <v>33v-11-396</v>
          </cell>
          <cell r="F24">
            <v>307052</v>
          </cell>
          <cell r="G24" t="str">
            <v>530108</v>
          </cell>
          <cell r="H24" t="str">
            <v>KFLG</v>
          </cell>
          <cell r="I24" t="str">
            <v>RC</v>
          </cell>
          <cell r="J24">
            <v>36607</v>
          </cell>
          <cell r="K24">
            <v>36001</v>
          </cell>
          <cell r="L24" t="str">
            <v>dalat</v>
          </cell>
          <cell r="M24">
            <v>21481</v>
          </cell>
          <cell r="N24">
            <v>1</v>
          </cell>
          <cell r="O24" t="str">
            <v>The DC of RC was broken</v>
          </cell>
          <cell r="P24" t="str">
            <v>§øt DC</v>
          </cell>
          <cell r="Q24" t="str">
            <v>THAI-AAP  Claim</v>
          </cell>
          <cell r="R24" t="str">
            <v>REAR CUSHION ASSY</v>
          </cell>
          <cell r="S24" t="str">
            <v>52400-KFLG-8910-M1</v>
          </cell>
          <cell r="T24">
            <v>3</v>
          </cell>
        </row>
        <row r="25">
          <cell r="A25">
            <v>1</v>
          </cell>
          <cell r="B25">
            <v>2001</v>
          </cell>
          <cell r="C25">
            <v>36908</v>
          </cell>
          <cell r="D25">
            <v>36831</v>
          </cell>
          <cell r="E25" t="str">
            <v>33v-11-397</v>
          </cell>
          <cell r="F25">
            <v>579104</v>
          </cell>
          <cell r="G25" t="str">
            <v>530108</v>
          </cell>
          <cell r="H25" t="str">
            <v>KFLG</v>
          </cell>
          <cell r="I25" t="str">
            <v>RC</v>
          </cell>
          <cell r="J25">
            <v>36655</v>
          </cell>
          <cell r="K25">
            <v>52001</v>
          </cell>
          <cell r="L25" t="str">
            <v>soc trang</v>
          </cell>
          <cell r="M25">
            <v>42630</v>
          </cell>
          <cell r="N25">
            <v>2</v>
          </cell>
          <cell r="O25" t="str">
            <v>Oil leak from OS</v>
          </cell>
          <cell r="P25" t="str">
            <v>ChÊy dÇu</v>
          </cell>
          <cell r="Q25" t="str">
            <v>MAP</v>
          </cell>
          <cell r="R25" t="str">
            <v>REAR CUSHION ASSY</v>
          </cell>
          <cell r="S25" t="str">
            <v>52400-KFLG-8910-M1</v>
          </cell>
          <cell r="T25">
            <v>5</v>
          </cell>
        </row>
        <row r="26">
          <cell r="A26">
            <v>1</v>
          </cell>
          <cell r="B26">
            <v>2001</v>
          </cell>
          <cell r="C26">
            <v>36908</v>
          </cell>
          <cell r="D26">
            <v>36831</v>
          </cell>
          <cell r="E26" t="str">
            <v>33v-11-132</v>
          </cell>
          <cell r="F26">
            <v>581600</v>
          </cell>
          <cell r="G26" t="str">
            <v>510110</v>
          </cell>
          <cell r="H26" t="str">
            <v>GBGT</v>
          </cell>
          <cell r="I26" t="str">
            <v>SM</v>
          </cell>
          <cell r="J26">
            <v>36477</v>
          </cell>
          <cell r="K26">
            <v>13002</v>
          </cell>
          <cell r="L26" t="str">
            <v>ha tay</v>
          </cell>
          <cell r="M26">
            <v>154820</v>
          </cell>
          <cell r="N26">
            <v>1</v>
          </cell>
          <cell r="O26" t="str">
            <v>The SPG of Mo.SP was broken</v>
          </cell>
          <cell r="P26" t="str">
            <v>§øt SPG</v>
          </cell>
          <cell r="Q26" t="str">
            <v>JPN-NS</v>
          </cell>
          <cell r="R26" t="str">
            <v>SPEEDOMETER ASSY</v>
          </cell>
          <cell r="S26" t="str">
            <v>37200-GN5-9013-M1-01</v>
          </cell>
          <cell r="T26">
            <v>11</v>
          </cell>
        </row>
        <row r="27">
          <cell r="A27">
            <v>1</v>
          </cell>
          <cell r="B27">
            <v>2001</v>
          </cell>
          <cell r="C27">
            <v>36908</v>
          </cell>
          <cell r="D27">
            <v>36831</v>
          </cell>
          <cell r="E27" t="str">
            <v>33v-11-133</v>
          </cell>
          <cell r="F27">
            <v>581600</v>
          </cell>
          <cell r="G27" t="str">
            <v>510110</v>
          </cell>
          <cell r="H27" t="str">
            <v>GBGT</v>
          </cell>
          <cell r="I27" t="str">
            <v>SM</v>
          </cell>
          <cell r="J27">
            <v>36699</v>
          </cell>
          <cell r="K27">
            <v>42007</v>
          </cell>
          <cell r="L27" t="str">
            <v>hcm</v>
          </cell>
          <cell r="M27">
            <v>199244</v>
          </cell>
          <cell r="N27">
            <v>1</v>
          </cell>
          <cell r="O27" t="str">
            <v>The digits on the SP was stop rotating</v>
          </cell>
          <cell r="P27" t="str">
            <v>Ho¹t ®éng</v>
          </cell>
          <cell r="Q27" t="str">
            <v>MAP</v>
          </cell>
          <cell r="R27" t="str">
            <v>SPEEDOMETER ASSY</v>
          </cell>
          <cell r="S27" t="str">
            <v>37200-GN5-9013-M1-01</v>
          </cell>
          <cell r="T27">
            <v>6</v>
          </cell>
        </row>
        <row r="28">
          <cell r="A28">
            <v>1</v>
          </cell>
          <cell r="B28">
            <v>2001</v>
          </cell>
          <cell r="C28">
            <v>36908</v>
          </cell>
          <cell r="D28">
            <v>36831</v>
          </cell>
          <cell r="E28" t="str">
            <v>33v-11-134</v>
          </cell>
          <cell r="F28">
            <v>581600</v>
          </cell>
          <cell r="G28" t="str">
            <v>510110</v>
          </cell>
          <cell r="H28" t="str">
            <v>GBGT</v>
          </cell>
          <cell r="I28" t="str">
            <v>SM</v>
          </cell>
          <cell r="K28">
            <v>46001</v>
          </cell>
          <cell r="L28" t="str">
            <v>vinh long</v>
          </cell>
          <cell r="M28">
            <v>226697</v>
          </cell>
          <cell r="N28">
            <v>1</v>
          </cell>
          <cell r="O28" t="str">
            <v>The needle of SP did not work atable</v>
          </cell>
          <cell r="P28" t="str">
            <v>Ho¹t ®éng</v>
          </cell>
          <cell r="Q28" t="str">
            <v>MAP</v>
          </cell>
          <cell r="R28" t="str">
            <v>SPEEDOMETER ASSY</v>
          </cell>
          <cell r="S28" t="str">
            <v>37200-GN5-9013-M1-01</v>
          </cell>
          <cell r="T28">
            <v>1</v>
          </cell>
        </row>
        <row r="29">
          <cell r="A29">
            <v>1</v>
          </cell>
          <cell r="B29">
            <v>2001</v>
          </cell>
          <cell r="C29">
            <v>36908</v>
          </cell>
          <cell r="D29">
            <v>36831</v>
          </cell>
          <cell r="E29" t="str">
            <v>33v-11-189</v>
          </cell>
          <cell r="F29">
            <v>586600</v>
          </cell>
          <cell r="G29" t="str">
            <v>510105</v>
          </cell>
          <cell r="H29" t="str">
            <v>GBGT</v>
          </cell>
          <cell r="I29" t="str">
            <v>FF</v>
          </cell>
          <cell r="J29">
            <v>36539</v>
          </cell>
          <cell r="K29">
            <v>14017</v>
          </cell>
          <cell r="L29" t="str">
            <v>ha noi</v>
          </cell>
          <cell r="M29">
            <v>171358</v>
          </cell>
          <cell r="N29">
            <v>1</v>
          </cell>
          <cell r="O29" t="str">
            <v>The plating of the  FF-L was blistered partialy</v>
          </cell>
          <cell r="P29" t="str">
            <v>Bong s¬n</v>
          </cell>
          <cell r="Q29" t="str">
            <v>MAP</v>
          </cell>
          <cell r="R29" t="str">
            <v>FRONT FORK ASSY. LEFT</v>
          </cell>
          <cell r="S29" t="str">
            <v>51500-GBG-B110-M1-01</v>
          </cell>
          <cell r="T29">
            <v>1</v>
          </cell>
        </row>
        <row r="30">
          <cell r="A30">
            <v>1</v>
          </cell>
          <cell r="B30">
            <v>2001</v>
          </cell>
          <cell r="C30">
            <v>36908</v>
          </cell>
          <cell r="D30">
            <v>36831</v>
          </cell>
          <cell r="E30" t="str">
            <v>33v-11-190</v>
          </cell>
          <cell r="F30">
            <v>586600</v>
          </cell>
          <cell r="G30" t="str">
            <v>510105</v>
          </cell>
          <cell r="H30" t="str">
            <v>GBGT</v>
          </cell>
          <cell r="I30" t="str">
            <v>FF</v>
          </cell>
          <cell r="J30">
            <v>36609</v>
          </cell>
          <cell r="K30">
            <v>16002</v>
          </cell>
          <cell r="L30" t="str">
            <v>hai phong</v>
          </cell>
          <cell r="M30">
            <v>198642</v>
          </cell>
          <cell r="N30">
            <v>1</v>
          </cell>
          <cell r="O30" t="str">
            <v>The plating of the  FF-L was blistered partialy</v>
          </cell>
          <cell r="P30" t="str">
            <v>Bong s¬n</v>
          </cell>
          <cell r="Q30" t="str">
            <v>MAP</v>
          </cell>
          <cell r="R30" t="str">
            <v>FRONT FORK ASSY. LEFT</v>
          </cell>
          <cell r="S30" t="str">
            <v>51500-GBG-B110-M1-01</v>
          </cell>
          <cell r="T30">
            <v>3</v>
          </cell>
        </row>
        <row r="31">
          <cell r="A31">
            <v>1</v>
          </cell>
          <cell r="B31">
            <v>2001</v>
          </cell>
          <cell r="C31">
            <v>36908</v>
          </cell>
          <cell r="D31">
            <v>36831</v>
          </cell>
          <cell r="E31" t="str">
            <v>33v-11-193</v>
          </cell>
          <cell r="F31">
            <v>282052</v>
          </cell>
          <cell r="G31" t="str">
            <v>510108</v>
          </cell>
          <cell r="H31" t="str">
            <v>GBGT</v>
          </cell>
          <cell r="I31" t="str">
            <v>RC</v>
          </cell>
          <cell r="J31">
            <v>36454</v>
          </cell>
          <cell r="K31">
            <v>42016</v>
          </cell>
          <cell r="L31" t="str">
            <v>hcm</v>
          </cell>
          <cell r="M31">
            <v>151939</v>
          </cell>
          <cell r="N31">
            <v>1</v>
          </cell>
          <cell r="O31" t="str">
            <v>The plating of RC was peeled off partialy</v>
          </cell>
          <cell r="P31" t="str">
            <v>Bong m¹</v>
          </cell>
          <cell r="Q31" t="str">
            <v>THAI-AAP  Claim</v>
          </cell>
          <cell r="R31" t="str">
            <v>REAR CUSHION ASSY.RIGHT</v>
          </cell>
          <cell r="S31" t="str">
            <v>52400-GBG-B211-M1</v>
          </cell>
          <cell r="T31">
            <v>10</v>
          </cell>
        </row>
        <row r="32">
          <cell r="A32">
            <v>1</v>
          </cell>
          <cell r="B32">
            <v>2001</v>
          </cell>
          <cell r="C32">
            <v>36908</v>
          </cell>
          <cell r="D32">
            <v>36831</v>
          </cell>
          <cell r="E32" t="str">
            <v>33v-11-192</v>
          </cell>
          <cell r="F32">
            <v>282052</v>
          </cell>
          <cell r="G32" t="str">
            <v>510108</v>
          </cell>
          <cell r="H32" t="str">
            <v>GBGT</v>
          </cell>
          <cell r="I32" t="str">
            <v>RC</v>
          </cell>
          <cell r="J32">
            <v>36385</v>
          </cell>
          <cell r="K32">
            <v>11001</v>
          </cell>
          <cell r="L32" t="str">
            <v>vinh phuc</v>
          </cell>
          <cell r="M32">
            <v>149797</v>
          </cell>
          <cell r="N32">
            <v>1</v>
          </cell>
          <cell r="O32" t="str">
            <v>The plating of RC was peeled off partialy</v>
          </cell>
          <cell r="P32" t="str">
            <v>Bong m¹</v>
          </cell>
          <cell r="Q32" t="str">
            <v>THAI-AAP  Claim</v>
          </cell>
          <cell r="R32" t="str">
            <v>REAR CUSHION ASSY.RIGHT</v>
          </cell>
          <cell r="S32" t="str">
            <v>52400-GBG-B211-M1</v>
          </cell>
          <cell r="T32">
            <v>8</v>
          </cell>
        </row>
        <row r="33">
          <cell r="A33">
            <v>2</v>
          </cell>
          <cell r="B33">
            <v>2001</v>
          </cell>
          <cell r="C33">
            <v>36936</v>
          </cell>
          <cell r="D33">
            <v>36861</v>
          </cell>
          <cell r="E33" t="str">
            <v>33V-12-235</v>
          </cell>
          <cell r="F33">
            <v>1071800</v>
          </cell>
          <cell r="G33" t="str">
            <v>5301045</v>
          </cell>
          <cell r="H33" t="str">
            <v>KFLG</v>
          </cell>
          <cell r="I33" t="str">
            <v>FF</v>
          </cell>
          <cell r="J33">
            <v>36484</v>
          </cell>
          <cell r="K33">
            <v>30001</v>
          </cell>
          <cell r="L33" t="str">
            <v>quy nhon</v>
          </cell>
          <cell r="M33">
            <v>9916</v>
          </cell>
          <cell r="N33">
            <v>2</v>
          </cell>
          <cell r="O33" t="str">
            <v>The painting of FF was found being blistered partially</v>
          </cell>
          <cell r="P33" t="str">
            <v>Bong s¬n</v>
          </cell>
          <cell r="Q33" t="str">
            <v>MAP</v>
          </cell>
          <cell r="R33" t="str">
            <v>FRONT FORK ASSY. R/L</v>
          </cell>
          <cell r="S33" t="str">
            <v>51400/51500-KFLG-8910-M1</v>
          </cell>
          <cell r="T33">
            <v>11</v>
          </cell>
        </row>
        <row r="34">
          <cell r="A34">
            <v>2</v>
          </cell>
          <cell r="B34">
            <v>2001</v>
          </cell>
          <cell r="C34">
            <v>36936</v>
          </cell>
          <cell r="D34">
            <v>36861</v>
          </cell>
          <cell r="E34" t="str">
            <v>33V-12-236</v>
          </cell>
          <cell r="F34">
            <v>543400</v>
          </cell>
          <cell r="G34" t="str">
            <v>530105</v>
          </cell>
          <cell r="H34" t="str">
            <v>KFLG</v>
          </cell>
          <cell r="I34" t="str">
            <v>FF</v>
          </cell>
          <cell r="J34">
            <v>36609</v>
          </cell>
          <cell r="K34">
            <v>30001</v>
          </cell>
          <cell r="L34" t="str">
            <v>quy nhon</v>
          </cell>
          <cell r="M34">
            <v>32774</v>
          </cell>
          <cell r="N34">
            <v>1</v>
          </cell>
          <cell r="O34" t="str">
            <v>The painting of FF was found being blistered partially</v>
          </cell>
          <cell r="P34" t="str">
            <v>Bong s¬n</v>
          </cell>
          <cell r="Q34" t="str">
            <v>MAP</v>
          </cell>
          <cell r="R34" t="str">
            <v>FRONT FORK ASSY. LEFT</v>
          </cell>
          <cell r="S34" t="str">
            <v>51500-KFLG-8910-M1</v>
          </cell>
          <cell r="T34">
            <v>3</v>
          </cell>
        </row>
        <row r="35">
          <cell r="A35">
            <v>2</v>
          </cell>
          <cell r="B35">
            <v>2001</v>
          </cell>
          <cell r="C35">
            <v>36936</v>
          </cell>
          <cell r="D35">
            <v>36861</v>
          </cell>
          <cell r="E35" t="str">
            <v>33V-12-237</v>
          </cell>
          <cell r="F35">
            <v>1071800</v>
          </cell>
          <cell r="G35" t="str">
            <v>5301045</v>
          </cell>
          <cell r="H35" t="str">
            <v>KFLG</v>
          </cell>
          <cell r="I35" t="str">
            <v>FF</v>
          </cell>
          <cell r="J35">
            <v>36584</v>
          </cell>
          <cell r="K35">
            <v>30001</v>
          </cell>
          <cell r="L35" t="str">
            <v>quy nhon</v>
          </cell>
          <cell r="M35">
            <v>27818</v>
          </cell>
          <cell r="N35">
            <v>2</v>
          </cell>
          <cell r="O35" t="str">
            <v>The painting of FF was found being blistered partially</v>
          </cell>
          <cell r="P35" t="str">
            <v>Bong s¬n</v>
          </cell>
          <cell r="Q35" t="str">
            <v>MAP</v>
          </cell>
          <cell r="R35" t="str">
            <v>FRONT FORK ASSY. R/L</v>
          </cell>
          <cell r="S35" t="str">
            <v>51400/51500-KFLG-8910-M1</v>
          </cell>
          <cell r="T35">
            <v>2</v>
          </cell>
        </row>
        <row r="36">
          <cell r="A36">
            <v>2</v>
          </cell>
          <cell r="B36">
            <v>2001</v>
          </cell>
          <cell r="C36">
            <v>36936</v>
          </cell>
          <cell r="D36">
            <v>36861</v>
          </cell>
          <cell r="E36" t="str">
            <v>33V-12-243</v>
          </cell>
          <cell r="F36">
            <v>1071800</v>
          </cell>
          <cell r="G36" t="str">
            <v>5301045</v>
          </cell>
          <cell r="H36" t="str">
            <v>KFLG</v>
          </cell>
          <cell r="I36" t="str">
            <v>FF</v>
          </cell>
          <cell r="J36">
            <v>36609</v>
          </cell>
          <cell r="K36">
            <v>30001</v>
          </cell>
          <cell r="L36" t="str">
            <v>quy nhon</v>
          </cell>
          <cell r="M36">
            <v>33343</v>
          </cell>
          <cell r="N36">
            <v>2</v>
          </cell>
          <cell r="O36" t="str">
            <v>The painting of FF was found being blistered partially</v>
          </cell>
          <cell r="P36" t="str">
            <v>Bong s¬n</v>
          </cell>
          <cell r="Q36" t="str">
            <v>MAP</v>
          </cell>
          <cell r="R36" t="str">
            <v>FRONT FORK ASSY. R/L</v>
          </cell>
          <cell r="S36" t="str">
            <v>51400/51500-KFLG-8910-M1</v>
          </cell>
          <cell r="T36">
            <v>3</v>
          </cell>
        </row>
        <row r="37">
          <cell r="A37">
            <v>2</v>
          </cell>
          <cell r="B37">
            <v>2001</v>
          </cell>
          <cell r="C37">
            <v>36936</v>
          </cell>
          <cell r="D37">
            <v>36861</v>
          </cell>
          <cell r="E37" t="str">
            <v>33V-12-245</v>
          </cell>
          <cell r="F37">
            <v>579104</v>
          </cell>
          <cell r="G37" t="str">
            <v>530108</v>
          </cell>
          <cell r="H37" t="str">
            <v>KFLG</v>
          </cell>
          <cell r="I37" t="str">
            <v>RC</v>
          </cell>
          <cell r="J37">
            <v>36614</v>
          </cell>
          <cell r="K37">
            <v>30001</v>
          </cell>
          <cell r="L37" t="str">
            <v>quy nhon</v>
          </cell>
          <cell r="M37">
            <v>34698</v>
          </cell>
          <cell r="N37">
            <v>2</v>
          </cell>
          <cell r="O37" t="str">
            <v>The Bottom metal of RC was corroded</v>
          </cell>
          <cell r="P37" t="str">
            <v>RØ MT</v>
          </cell>
          <cell r="Q37" t="str">
            <v>GMN</v>
          </cell>
          <cell r="R37" t="str">
            <v>REAR CUSHION ASSY</v>
          </cell>
          <cell r="S37" t="str">
            <v>52400-KFLG-8910-M1</v>
          </cell>
          <cell r="T37">
            <v>3</v>
          </cell>
        </row>
        <row r="38">
          <cell r="A38">
            <v>2</v>
          </cell>
          <cell r="B38">
            <v>2001</v>
          </cell>
          <cell r="C38">
            <v>36936</v>
          </cell>
          <cell r="D38">
            <v>36861</v>
          </cell>
          <cell r="E38" t="str">
            <v>33V-12-246</v>
          </cell>
          <cell r="F38">
            <v>1071800</v>
          </cell>
          <cell r="G38" t="str">
            <v>5301045</v>
          </cell>
          <cell r="H38" t="str">
            <v>KFLG</v>
          </cell>
          <cell r="I38" t="str">
            <v>FF</v>
          </cell>
          <cell r="J38">
            <v>36614</v>
          </cell>
          <cell r="K38">
            <v>30001</v>
          </cell>
          <cell r="L38" t="str">
            <v>quy nhon</v>
          </cell>
          <cell r="M38">
            <v>34698</v>
          </cell>
          <cell r="N38">
            <v>2</v>
          </cell>
          <cell r="O38" t="str">
            <v>The painting of FF was found being blistered partially</v>
          </cell>
          <cell r="P38" t="str">
            <v>Bong s¬n</v>
          </cell>
          <cell r="Q38" t="str">
            <v>MAP</v>
          </cell>
          <cell r="R38" t="str">
            <v>FRONT FORK ASSY. R/L</v>
          </cell>
          <cell r="S38" t="str">
            <v>51400/51500-KFLG-8910-M1</v>
          </cell>
          <cell r="T38">
            <v>3</v>
          </cell>
        </row>
        <row r="39">
          <cell r="A39">
            <v>2</v>
          </cell>
          <cell r="B39">
            <v>2001</v>
          </cell>
          <cell r="C39">
            <v>36936</v>
          </cell>
          <cell r="D39">
            <v>36861</v>
          </cell>
          <cell r="E39" t="str">
            <v>33V-12-247</v>
          </cell>
          <cell r="F39">
            <v>543400</v>
          </cell>
          <cell r="G39" t="str">
            <v>530104</v>
          </cell>
          <cell r="H39" t="str">
            <v>KFLG</v>
          </cell>
          <cell r="I39" t="str">
            <v>FF</v>
          </cell>
          <cell r="J39">
            <v>36704</v>
          </cell>
          <cell r="K39">
            <v>30001</v>
          </cell>
          <cell r="L39" t="str">
            <v>quy nhon</v>
          </cell>
          <cell r="M39">
            <v>53319</v>
          </cell>
          <cell r="N39">
            <v>1</v>
          </cell>
          <cell r="O39" t="str">
            <v>The painting of FF was found being blistered partially</v>
          </cell>
          <cell r="P39" t="str">
            <v>Bong s¬n</v>
          </cell>
          <cell r="Q39" t="str">
            <v>MAP</v>
          </cell>
          <cell r="R39" t="str">
            <v>FRONT FORK ASSY. RIGHT</v>
          </cell>
          <cell r="S39" t="str">
            <v>51400-KFLG-8910-M1</v>
          </cell>
          <cell r="T39">
            <v>6</v>
          </cell>
        </row>
        <row r="40">
          <cell r="A40">
            <v>2</v>
          </cell>
          <cell r="B40">
            <v>2001</v>
          </cell>
          <cell r="C40">
            <v>36936</v>
          </cell>
          <cell r="D40">
            <v>36861</v>
          </cell>
          <cell r="E40" t="str">
            <v>33V-12-309</v>
          </cell>
          <cell r="F40">
            <v>1071800</v>
          </cell>
          <cell r="G40" t="str">
            <v>5301045</v>
          </cell>
          <cell r="H40" t="str">
            <v>KFLG</v>
          </cell>
          <cell r="I40" t="str">
            <v>FF</v>
          </cell>
          <cell r="J40">
            <v>36619</v>
          </cell>
          <cell r="K40">
            <v>42005</v>
          </cell>
          <cell r="L40" t="str">
            <v>hcm</v>
          </cell>
          <cell r="M40">
            <v>35505</v>
          </cell>
          <cell r="N40">
            <v>2</v>
          </cell>
          <cell r="O40" t="str">
            <v>The painting of FF was found being blistered partially</v>
          </cell>
          <cell r="P40" t="str">
            <v>Bong s¬n</v>
          </cell>
          <cell r="Q40" t="str">
            <v>MAP</v>
          </cell>
          <cell r="R40" t="str">
            <v>FRONT FORK ASSY. R/L</v>
          </cell>
          <cell r="S40" t="str">
            <v>51400/51500-KFLG-8910-M1</v>
          </cell>
          <cell r="T40">
            <v>4</v>
          </cell>
        </row>
        <row r="41">
          <cell r="A41">
            <v>2</v>
          </cell>
          <cell r="B41">
            <v>2001</v>
          </cell>
          <cell r="C41">
            <v>36936</v>
          </cell>
          <cell r="D41">
            <v>36861</v>
          </cell>
          <cell r="E41" t="str">
            <v>33V-12-324</v>
          </cell>
          <cell r="F41">
            <v>543400</v>
          </cell>
          <cell r="G41" t="str">
            <v>530104</v>
          </cell>
          <cell r="H41" t="str">
            <v>KFLG</v>
          </cell>
          <cell r="I41" t="str">
            <v>FF</v>
          </cell>
          <cell r="J41">
            <v>36863</v>
          </cell>
          <cell r="K41">
            <v>42012</v>
          </cell>
          <cell r="L41" t="str">
            <v>hcm</v>
          </cell>
          <cell r="M41">
            <v>12054</v>
          </cell>
          <cell r="N41">
            <v>1</v>
          </cell>
          <cell r="O41" t="str">
            <v>The painting of FF was found being blistered partially</v>
          </cell>
          <cell r="P41" t="str">
            <v>Bong s¬n</v>
          </cell>
          <cell r="Q41" t="str">
            <v>MAP</v>
          </cell>
          <cell r="R41" t="str">
            <v>FRONT FORK ASSY. RIGHT</v>
          </cell>
          <cell r="S41" t="str">
            <v>51400-KFLG-8910-M1</v>
          </cell>
          <cell r="T41">
            <v>12</v>
          </cell>
        </row>
        <row r="42">
          <cell r="A42">
            <v>2</v>
          </cell>
          <cell r="B42">
            <v>2001</v>
          </cell>
          <cell r="C42">
            <v>36936</v>
          </cell>
          <cell r="D42">
            <v>36861</v>
          </cell>
          <cell r="E42" t="str">
            <v>33V-12-331</v>
          </cell>
          <cell r="F42">
            <v>543400</v>
          </cell>
          <cell r="G42" t="str">
            <v>530104</v>
          </cell>
          <cell r="H42" t="str">
            <v>KFLG</v>
          </cell>
          <cell r="I42" t="str">
            <v>FF</v>
          </cell>
          <cell r="J42">
            <v>36775</v>
          </cell>
          <cell r="K42">
            <v>42015</v>
          </cell>
          <cell r="L42" t="str">
            <v>hcm</v>
          </cell>
          <cell r="M42">
            <v>66114</v>
          </cell>
          <cell r="N42">
            <v>1</v>
          </cell>
          <cell r="O42" t="str">
            <v>The painting of FF was found being blistered partially</v>
          </cell>
          <cell r="P42" t="str">
            <v>Bong s¬n</v>
          </cell>
          <cell r="Q42" t="str">
            <v>MAP</v>
          </cell>
          <cell r="R42" t="str">
            <v>FRONT FORK ASSY. RIGHT</v>
          </cell>
          <cell r="S42" t="str">
            <v>51400-KFLG-8910-M1</v>
          </cell>
          <cell r="T42">
            <v>9</v>
          </cell>
        </row>
        <row r="43">
          <cell r="A43">
            <v>2</v>
          </cell>
          <cell r="B43">
            <v>2001</v>
          </cell>
          <cell r="C43">
            <v>36936</v>
          </cell>
          <cell r="D43">
            <v>36861</v>
          </cell>
          <cell r="E43" t="str">
            <v>33V-12-334</v>
          </cell>
          <cell r="F43">
            <v>1071800</v>
          </cell>
          <cell r="G43" t="str">
            <v>5301045</v>
          </cell>
          <cell r="H43" t="str">
            <v>KFLG</v>
          </cell>
          <cell r="I43" t="str">
            <v>FF</v>
          </cell>
          <cell r="J43">
            <v>36592</v>
          </cell>
          <cell r="K43">
            <v>42017</v>
          </cell>
          <cell r="L43" t="str">
            <v>hcm</v>
          </cell>
          <cell r="M43">
            <v>29082</v>
          </cell>
          <cell r="N43">
            <v>2</v>
          </cell>
          <cell r="O43" t="str">
            <v>The painting of FF was found being blistered partially</v>
          </cell>
          <cell r="P43" t="str">
            <v>Bong s¬n</v>
          </cell>
          <cell r="Q43" t="str">
            <v>MAP</v>
          </cell>
          <cell r="R43" t="str">
            <v>FRONT FORK ASSY. R/L</v>
          </cell>
          <cell r="S43" t="str">
            <v>51400/51500-KFLG-8910-M1</v>
          </cell>
          <cell r="T43">
            <v>3</v>
          </cell>
        </row>
        <row r="44">
          <cell r="A44">
            <v>2</v>
          </cell>
          <cell r="B44">
            <v>2001</v>
          </cell>
          <cell r="C44">
            <v>36936</v>
          </cell>
          <cell r="D44">
            <v>36861</v>
          </cell>
          <cell r="E44" t="str">
            <v>33V-12-355</v>
          </cell>
          <cell r="F44">
            <v>543400</v>
          </cell>
          <cell r="G44" t="str">
            <v>530104</v>
          </cell>
          <cell r="H44" t="str">
            <v>KFLG</v>
          </cell>
          <cell r="I44" t="str">
            <v>FF</v>
          </cell>
          <cell r="J44">
            <v>36654</v>
          </cell>
          <cell r="K44">
            <v>45001</v>
          </cell>
          <cell r="L44" t="str">
            <v>My tho</v>
          </cell>
          <cell r="M44">
            <v>42692</v>
          </cell>
          <cell r="N44">
            <v>1</v>
          </cell>
          <cell r="O44" t="str">
            <v>The painting of FF was found being blistered partially</v>
          </cell>
          <cell r="P44" t="str">
            <v>Bong s¬n</v>
          </cell>
          <cell r="Q44" t="str">
            <v>MAP</v>
          </cell>
          <cell r="R44" t="str">
            <v>FRONT FORK ASSY. RIGHT</v>
          </cell>
          <cell r="S44" t="str">
            <v>51400-KFLG-8910-M1</v>
          </cell>
          <cell r="T44">
            <v>5</v>
          </cell>
        </row>
        <row r="45">
          <cell r="A45">
            <v>2</v>
          </cell>
          <cell r="B45">
            <v>2001</v>
          </cell>
          <cell r="C45">
            <v>36936</v>
          </cell>
          <cell r="D45">
            <v>36861</v>
          </cell>
          <cell r="E45" t="str">
            <v>33V-12-357</v>
          </cell>
          <cell r="F45">
            <v>543400</v>
          </cell>
          <cell r="G45" t="str">
            <v>530104</v>
          </cell>
          <cell r="H45" t="str">
            <v>KFLG</v>
          </cell>
          <cell r="I45" t="str">
            <v>FF</v>
          </cell>
          <cell r="J45">
            <v>36549</v>
          </cell>
          <cell r="K45">
            <v>45001</v>
          </cell>
          <cell r="L45" t="str">
            <v>My tho</v>
          </cell>
          <cell r="M45">
            <v>21385</v>
          </cell>
          <cell r="N45">
            <v>1</v>
          </cell>
          <cell r="O45" t="str">
            <v>The painting of FF was found being blistered partially</v>
          </cell>
          <cell r="P45" t="str">
            <v>Bong s¬n</v>
          </cell>
          <cell r="Q45" t="str">
            <v>MAP</v>
          </cell>
          <cell r="R45" t="str">
            <v>FRONT FORK ASSY. RIGHT</v>
          </cell>
          <cell r="S45" t="str">
            <v>51400-KFLG-8910-M1</v>
          </cell>
          <cell r="T45">
            <v>1</v>
          </cell>
        </row>
        <row r="46">
          <cell r="A46">
            <v>2</v>
          </cell>
          <cell r="B46">
            <v>2001</v>
          </cell>
          <cell r="C46">
            <v>36936</v>
          </cell>
          <cell r="D46">
            <v>36861</v>
          </cell>
          <cell r="E46" t="str">
            <v>33V-12-367</v>
          </cell>
          <cell r="F46">
            <v>543400</v>
          </cell>
          <cell r="G46" t="str">
            <v>530105</v>
          </cell>
          <cell r="H46" t="str">
            <v>KFLG</v>
          </cell>
          <cell r="I46" t="str">
            <v>FF</v>
          </cell>
          <cell r="J46">
            <v>36480</v>
          </cell>
          <cell r="K46">
            <v>49001</v>
          </cell>
          <cell r="L46" t="str">
            <v>long xuyen</v>
          </cell>
          <cell r="M46">
            <v>8507</v>
          </cell>
          <cell r="N46">
            <v>1</v>
          </cell>
          <cell r="O46" t="str">
            <v>The painting of FF was found being blistered partially</v>
          </cell>
          <cell r="P46" t="str">
            <v>Bong s¬n</v>
          </cell>
          <cell r="Q46" t="str">
            <v>MAP</v>
          </cell>
          <cell r="R46" t="str">
            <v>FRONT FORK ASSY. LEFT</v>
          </cell>
          <cell r="S46" t="str">
            <v>51500-KFLG-8910-M1</v>
          </cell>
          <cell r="T46">
            <v>11</v>
          </cell>
        </row>
        <row r="47">
          <cell r="A47">
            <v>2</v>
          </cell>
          <cell r="B47">
            <v>2001</v>
          </cell>
          <cell r="C47">
            <v>36936</v>
          </cell>
          <cell r="D47">
            <v>36861</v>
          </cell>
          <cell r="E47" t="str">
            <v>33V-12-005</v>
          </cell>
          <cell r="F47">
            <v>282052</v>
          </cell>
          <cell r="G47" t="str">
            <v>510109</v>
          </cell>
          <cell r="H47" t="str">
            <v>GBGT</v>
          </cell>
          <cell r="I47" t="str">
            <v>RC</v>
          </cell>
          <cell r="J47">
            <v>36558</v>
          </cell>
          <cell r="K47">
            <v>10002</v>
          </cell>
          <cell r="L47" t="str">
            <v>bac ninh</v>
          </cell>
          <cell r="M47">
            <v>173808</v>
          </cell>
          <cell r="N47">
            <v>1</v>
          </cell>
          <cell r="O47" t="str">
            <v>The Bottom metal of RC was corroded</v>
          </cell>
          <cell r="P47" t="str">
            <v>RØ MT</v>
          </cell>
          <cell r="Q47" t="str">
            <v>GMN</v>
          </cell>
          <cell r="R47" t="str">
            <v>REAR CUSHION ASSY.LEFT</v>
          </cell>
          <cell r="S47" t="str">
            <v>52500-GBG-B211-M1</v>
          </cell>
          <cell r="T47">
            <v>2</v>
          </cell>
        </row>
        <row r="48">
          <cell r="A48">
            <v>2</v>
          </cell>
          <cell r="B48">
            <v>2001</v>
          </cell>
          <cell r="C48">
            <v>36936</v>
          </cell>
          <cell r="D48">
            <v>36861</v>
          </cell>
          <cell r="E48" t="str">
            <v>33V-12-030</v>
          </cell>
          <cell r="F48">
            <v>894000</v>
          </cell>
          <cell r="G48" t="str">
            <v>5101045</v>
          </cell>
          <cell r="H48" t="str">
            <v>GBGT</v>
          </cell>
          <cell r="I48" t="str">
            <v>FF</v>
          </cell>
          <cell r="J48">
            <v>36552</v>
          </cell>
          <cell r="K48">
            <v>16002</v>
          </cell>
          <cell r="L48" t="str">
            <v>hai phong</v>
          </cell>
          <cell r="M48">
            <v>173330</v>
          </cell>
          <cell r="N48">
            <v>2</v>
          </cell>
          <cell r="O48" t="str">
            <v>The FF TUBE was rusted</v>
          </cell>
          <cell r="P48" t="str">
            <v>Kh«ng m¹</v>
          </cell>
          <cell r="Q48" t="str">
            <v>SHOWA Claim</v>
          </cell>
          <cell r="R48" t="str">
            <v>FRONT FORK ASSY. R/L</v>
          </cell>
          <cell r="S48" t="str">
            <v>51400/51500-GBG-B110-M1-01</v>
          </cell>
          <cell r="T48">
            <v>1</v>
          </cell>
        </row>
        <row r="49">
          <cell r="A49">
            <v>2</v>
          </cell>
          <cell r="B49">
            <v>2001</v>
          </cell>
          <cell r="C49">
            <v>36936</v>
          </cell>
          <cell r="D49">
            <v>36861</v>
          </cell>
          <cell r="E49" t="str">
            <v>33V-12-106</v>
          </cell>
          <cell r="F49">
            <v>457000</v>
          </cell>
          <cell r="G49" t="str">
            <v>510104</v>
          </cell>
          <cell r="H49" t="str">
            <v>GBGT</v>
          </cell>
          <cell r="I49" t="str">
            <v>FF</v>
          </cell>
          <cell r="J49">
            <v>36578</v>
          </cell>
          <cell r="K49">
            <v>42001</v>
          </cell>
          <cell r="L49" t="str">
            <v>hcm</v>
          </cell>
          <cell r="M49">
            <v>177940</v>
          </cell>
          <cell r="N49">
            <v>1</v>
          </cell>
          <cell r="O49" t="str">
            <v>The FF TUBE was rusted</v>
          </cell>
          <cell r="P49" t="str">
            <v>Kh«ng m¹</v>
          </cell>
          <cell r="Q49" t="str">
            <v>SHOWA Claim</v>
          </cell>
          <cell r="R49" t="str">
            <v>FRONT FORK ASSY. RIGHT</v>
          </cell>
          <cell r="S49" t="str">
            <v>51400-GBG-B110-M1-01</v>
          </cell>
          <cell r="T49">
            <v>2</v>
          </cell>
        </row>
        <row r="50">
          <cell r="A50">
            <v>2</v>
          </cell>
          <cell r="B50">
            <v>2001</v>
          </cell>
          <cell r="C50">
            <v>36936</v>
          </cell>
          <cell r="D50">
            <v>36861</v>
          </cell>
          <cell r="E50" t="str">
            <v>33V-12-130</v>
          </cell>
          <cell r="F50">
            <v>457000</v>
          </cell>
          <cell r="G50" t="str">
            <v>510105</v>
          </cell>
          <cell r="H50" t="str">
            <v>GBGT</v>
          </cell>
          <cell r="I50" t="str">
            <v>FF</v>
          </cell>
          <cell r="J50">
            <v>36579</v>
          </cell>
          <cell r="K50">
            <v>42012</v>
          </cell>
          <cell r="L50" t="str">
            <v>hcm</v>
          </cell>
          <cell r="M50">
            <v>178833</v>
          </cell>
          <cell r="N50">
            <v>1</v>
          </cell>
          <cell r="O50" t="str">
            <v>The FF TUBE was rusted</v>
          </cell>
          <cell r="P50" t="str">
            <v>Kh«ng m¹</v>
          </cell>
          <cell r="Q50" t="str">
            <v>SHOWA Claim</v>
          </cell>
          <cell r="R50" t="str">
            <v>FRONT FORK ASSY. LEFT</v>
          </cell>
          <cell r="S50" t="str">
            <v>51500-GBG-B110-M1-01</v>
          </cell>
          <cell r="T50">
            <v>2</v>
          </cell>
        </row>
        <row r="51">
          <cell r="A51">
            <v>2</v>
          </cell>
          <cell r="B51">
            <v>2001</v>
          </cell>
          <cell r="C51">
            <v>36936</v>
          </cell>
          <cell r="D51">
            <v>36861</v>
          </cell>
          <cell r="G51" t="str">
            <v>530105</v>
          </cell>
          <cell r="H51" t="str">
            <v>KFLG</v>
          </cell>
          <cell r="I51" t="str">
            <v>FF</v>
          </cell>
          <cell r="J51">
            <v>36651</v>
          </cell>
          <cell r="M51">
            <v>41379</v>
          </cell>
          <cell r="N51">
            <v>1</v>
          </cell>
          <cell r="O51" t="str">
            <v>Oil leak from OS</v>
          </cell>
          <cell r="Q51" t="str">
            <v>USER</v>
          </cell>
          <cell r="R51" t="str">
            <v>FRONT FORK ASSY. LEFT</v>
          </cell>
          <cell r="S51" t="str">
            <v>51500-KFLG-8910-M1</v>
          </cell>
          <cell r="T51">
            <v>5</v>
          </cell>
        </row>
        <row r="52">
          <cell r="A52">
            <v>2</v>
          </cell>
          <cell r="B52">
            <v>2001</v>
          </cell>
          <cell r="C52">
            <v>36936</v>
          </cell>
          <cell r="D52">
            <v>36861</v>
          </cell>
          <cell r="G52" t="str">
            <v>530105</v>
          </cell>
          <cell r="H52" t="str">
            <v>KFLG</v>
          </cell>
          <cell r="I52" t="str">
            <v>FF</v>
          </cell>
          <cell r="J52">
            <v>36537</v>
          </cell>
          <cell r="M52">
            <v>19199</v>
          </cell>
          <cell r="N52">
            <v>1</v>
          </cell>
          <cell r="O52" t="str">
            <v>Oil leak from OS</v>
          </cell>
          <cell r="Q52" t="str">
            <v>USER</v>
          </cell>
          <cell r="R52" t="str">
            <v>FRONT FORK ASSY. LEFT</v>
          </cell>
          <cell r="S52" t="str">
            <v>51500-KFLG-8910-M1</v>
          </cell>
          <cell r="T52">
            <v>1</v>
          </cell>
        </row>
        <row r="53">
          <cell r="A53">
            <v>2</v>
          </cell>
          <cell r="B53">
            <v>2001</v>
          </cell>
          <cell r="C53">
            <v>36936</v>
          </cell>
          <cell r="D53">
            <v>36861</v>
          </cell>
          <cell r="G53" t="str">
            <v>530105</v>
          </cell>
          <cell r="H53" t="str">
            <v>KFLG</v>
          </cell>
          <cell r="I53" t="str">
            <v>FF</v>
          </cell>
          <cell r="J53">
            <v>36731</v>
          </cell>
          <cell r="M53">
            <v>509401</v>
          </cell>
          <cell r="N53">
            <v>1</v>
          </cell>
          <cell r="O53" t="str">
            <v>Oil leak from OS</v>
          </cell>
          <cell r="Q53" t="str">
            <v>USER</v>
          </cell>
          <cell r="R53" t="str">
            <v>FRONT FORK ASSY. LEFT</v>
          </cell>
          <cell r="S53" t="str">
            <v>51500-KFLG-8910-M1</v>
          </cell>
          <cell r="T53">
            <v>7</v>
          </cell>
        </row>
        <row r="54">
          <cell r="A54">
            <v>2</v>
          </cell>
          <cell r="B54">
            <v>2001</v>
          </cell>
          <cell r="C54">
            <v>36936</v>
          </cell>
          <cell r="D54">
            <v>36861</v>
          </cell>
          <cell r="G54" t="str">
            <v>530105</v>
          </cell>
          <cell r="H54" t="str">
            <v>KFLG</v>
          </cell>
          <cell r="I54" t="str">
            <v>FF</v>
          </cell>
          <cell r="J54">
            <v>36809</v>
          </cell>
          <cell r="M54">
            <v>75248</v>
          </cell>
          <cell r="N54">
            <v>1</v>
          </cell>
          <cell r="O54" t="str">
            <v>Oil leak from OS</v>
          </cell>
          <cell r="Q54" t="str">
            <v>USER</v>
          </cell>
          <cell r="R54" t="str">
            <v>FRONT FORK ASSY. LEFT</v>
          </cell>
          <cell r="S54" t="str">
            <v>51500-KFLG-8910-M1</v>
          </cell>
          <cell r="T54">
            <v>10</v>
          </cell>
        </row>
        <row r="55">
          <cell r="A55">
            <v>2</v>
          </cell>
          <cell r="B55">
            <v>2001</v>
          </cell>
          <cell r="C55">
            <v>36936</v>
          </cell>
          <cell r="D55">
            <v>36861</v>
          </cell>
          <cell r="G55" t="str">
            <v>530104</v>
          </cell>
          <cell r="H55" t="str">
            <v>KFLG</v>
          </cell>
          <cell r="I55" t="str">
            <v>FF</v>
          </cell>
          <cell r="J55">
            <v>36657</v>
          </cell>
          <cell r="M55">
            <v>44356</v>
          </cell>
          <cell r="N55">
            <v>1</v>
          </cell>
          <cell r="O55" t="str">
            <v>Oil leak from OS</v>
          </cell>
          <cell r="Q55" t="str">
            <v>USER</v>
          </cell>
          <cell r="R55" t="str">
            <v>FRONT FORK ASSY. RIGHT</v>
          </cell>
          <cell r="S55" t="str">
            <v>51400-KFLG-8910-M1</v>
          </cell>
          <cell r="T55">
            <v>5</v>
          </cell>
        </row>
        <row r="56">
          <cell r="A56">
            <v>2</v>
          </cell>
          <cell r="B56">
            <v>2001</v>
          </cell>
          <cell r="C56">
            <v>36936</v>
          </cell>
          <cell r="D56">
            <v>36861</v>
          </cell>
          <cell r="G56" t="str">
            <v>530104</v>
          </cell>
          <cell r="H56" t="str">
            <v>KFLG</v>
          </cell>
          <cell r="I56" t="str">
            <v>FF</v>
          </cell>
          <cell r="J56">
            <v>36803</v>
          </cell>
          <cell r="M56">
            <v>73109</v>
          </cell>
          <cell r="N56">
            <v>1</v>
          </cell>
          <cell r="O56" t="str">
            <v>Oil leak from OS</v>
          </cell>
          <cell r="Q56" t="str">
            <v>USER</v>
          </cell>
          <cell r="R56" t="str">
            <v>FRONT FORK ASSY. RIGHT</v>
          </cell>
          <cell r="S56" t="str">
            <v>51400-KFLG-8910-M1</v>
          </cell>
          <cell r="T56">
            <v>10</v>
          </cell>
        </row>
        <row r="57">
          <cell r="A57">
            <v>2</v>
          </cell>
          <cell r="B57">
            <v>2001</v>
          </cell>
          <cell r="C57">
            <v>36936</v>
          </cell>
          <cell r="D57">
            <v>36861</v>
          </cell>
          <cell r="G57" t="str">
            <v>510104</v>
          </cell>
          <cell r="H57" t="str">
            <v>GBGT</v>
          </cell>
          <cell r="I57" t="str">
            <v>FF</v>
          </cell>
          <cell r="J57">
            <v>36234</v>
          </cell>
          <cell r="M57">
            <v>185453</v>
          </cell>
          <cell r="N57">
            <v>1</v>
          </cell>
          <cell r="O57" t="str">
            <v>Oil leak from OS</v>
          </cell>
          <cell r="Q57" t="str">
            <v>USER</v>
          </cell>
          <cell r="R57" t="str">
            <v>FRONT FORK ASSY. RIGHT</v>
          </cell>
          <cell r="S57" t="str">
            <v>51400-GBG-B110-M1-01</v>
          </cell>
          <cell r="T57">
            <v>3</v>
          </cell>
        </row>
        <row r="58">
          <cell r="A58">
            <v>2</v>
          </cell>
          <cell r="B58">
            <v>2001</v>
          </cell>
          <cell r="C58">
            <v>36936</v>
          </cell>
          <cell r="D58">
            <v>36861</v>
          </cell>
          <cell r="G58" t="str">
            <v>510105</v>
          </cell>
          <cell r="H58" t="str">
            <v>GBGT</v>
          </cell>
          <cell r="I58" t="str">
            <v>FF</v>
          </cell>
          <cell r="J58">
            <v>36869</v>
          </cell>
          <cell r="M58">
            <v>246035</v>
          </cell>
          <cell r="N58">
            <v>1</v>
          </cell>
          <cell r="O58" t="str">
            <v>Oil leak from OS</v>
          </cell>
          <cell r="Q58" t="str">
            <v>USER</v>
          </cell>
          <cell r="R58" t="str">
            <v>FRONT FORK ASSY. LEFT</v>
          </cell>
          <cell r="S58" t="str">
            <v>51500-GBG-B110-M1-01</v>
          </cell>
          <cell r="T58">
            <v>12</v>
          </cell>
        </row>
        <row r="59">
          <cell r="A59">
            <v>2</v>
          </cell>
          <cell r="B59">
            <v>2001</v>
          </cell>
          <cell r="C59">
            <v>36936</v>
          </cell>
          <cell r="D59">
            <v>36861</v>
          </cell>
          <cell r="G59" t="str">
            <v>510108</v>
          </cell>
          <cell r="H59" t="str">
            <v>GBGT</v>
          </cell>
          <cell r="I59" t="str">
            <v>RC</v>
          </cell>
          <cell r="J59">
            <v>36650</v>
          </cell>
          <cell r="M59">
            <v>198559</v>
          </cell>
          <cell r="N59">
            <v>1</v>
          </cell>
          <cell r="O59" t="str">
            <v>DF NG (ROD bended)</v>
          </cell>
          <cell r="Q59" t="str">
            <v>USER</v>
          </cell>
          <cell r="R59" t="str">
            <v>REAR CUSHION ASSY.RIGHT</v>
          </cell>
          <cell r="S59" t="str">
            <v>52400-GBG-B211-M1</v>
          </cell>
          <cell r="T59">
            <v>5</v>
          </cell>
        </row>
        <row r="60">
          <cell r="A60">
            <v>2</v>
          </cell>
          <cell r="B60">
            <v>2001</v>
          </cell>
          <cell r="C60">
            <v>36936</v>
          </cell>
          <cell r="D60">
            <v>36861</v>
          </cell>
          <cell r="G60" t="str">
            <v>510109</v>
          </cell>
          <cell r="H60" t="str">
            <v>GBGT</v>
          </cell>
          <cell r="I60" t="str">
            <v>RC</v>
          </cell>
          <cell r="J60">
            <v>36577</v>
          </cell>
          <cell r="M60">
            <v>178097</v>
          </cell>
          <cell r="N60">
            <v>1</v>
          </cell>
          <cell r="O60" t="str">
            <v>Oil leak from OS</v>
          </cell>
          <cell r="Q60" t="str">
            <v>USER</v>
          </cell>
          <cell r="R60" t="str">
            <v>REAR CUSHION ASSY.LEFT</v>
          </cell>
          <cell r="S60" t="str">
            <v>52500-GBG-B211-M1</v>
          </cell>
          <cell r="T60">
            <v>2</v>
          </cell>
        </row>
        <row r="61">
          <cell r="A61">
            <v>2</v>
          </cell>
          <cell r="B61">
            <v>2001</v>
          </cell>
          <cell r="C61">
            <v>36936</v>
          </cell>
          <cell r="D61">
            <v>36861</v>
          </cell>
          <cell r="G61" t="str">
            <v>530108</v>
          </cell>
          <cell r="H61" t="str">
            <v>KFLG</v>
          </cell>
          <cell r="I61" t="str">
            <v>RC</v>
          </cell>
          <cell r="J61">
            <v>36885</v>
          </cell>
          <cell r="M61">
            <v>92650</v>
          </cell>
          <cell r="N61">
            <v>1</v>
          </cell>
          <cell r="O61" t="str">
            <v>DF NG (ROD bended)</v>
          </cell>
          <cell r="Q61" t="str">
            <v>USER</v>
          </cell>
          <cell r="R61" t="str">
            <v>REAR CUSHION ASSY</v>
          </cell>
          <cell r="S61" t="str">
            <v>52400-KFLG-8910-M1</v>
          </cell>
          <cell r="T61">
            <v>12</v>
          </cell>
        </row>
        <row r="62">
          <cell r="A62">
            <v>2</v>
          </cell>
          <cell r="B62">
            <v>2001</v>
          </cell>
          <cell r="C62">
            <v>36936</v>
          </cell>
          <cell r="D62">
            <v>36861</v>
          </cell>
          <cell r="G62" t="str">
            <v>530108</v>
          </cell>
          <cell r="H62" t="str">
            <v>KFLG</v>
          </cell>
          <cell r="I62" t="str">
            <v>RC</v>
          </cell>
          <cell r="J62">
            <v>36866</v>
          </cell>
          <cell r="M62">
            <v>91604</v>
          </cell>
          <cell r="N62">
            <v>1</v>
          </cell>
          <cell r="O62" t="str">
            <v>Oil leak from OS</v>
          </cell>
          <cell r="Q62" t="str">
            <v>USER</v>
          </cell>
          <cell r="R62" t="str">
            <v>REAR CUSHION ASSY</v>
          </cell>
          <cell r="S62" t="str">
            <v>52400-KFLG-8910-M1</v>
          </cell>
          <cell r="T62">
            <v>12</v>
          </cell>
        </row>
        <row r="63">
          <cell r="A63">
            <v>2</v>
          </cell>
          <cell r="B63">
            <v>2001</v>
          </cell>
          <cell r="C63">
            <v>36936</v>
          </cell>
          <cell r="D63">
            <v>36861</v>
          </cell>
          <cell r="G63" t="str">
            <v>510109</v>
          </cell>
          <cell r="H63" t="str">
            <v>GBGT</v>
          </cell>
          <cell r="I63" t="str">
            <v>RC</v>
          </cell>
          <cell r="J63">
            <v>36784</v>
          </cell>
          <cell r="M63">
            <v>228917</v>
          </cell>
          <cell r="N63">
            <v>1</v>
          </cell>
          <cell r="O63" t="str">
            <v>SPG was broken</v>
          </cell>
          <cell r="P63" t="str">
            <v>Géy SPG</v>
          </cell>
          <cell r="Q63" t="str">
            <v>THAI-AAP  Claim</v>
          </cell>
          <cell r="R63" t="str">
            <v>REAR CUSHION ASSY.LEFT</v>
          </cell>
          <cell r="S63" t="str">
            <v>52500-GBG-B211-M1</v>
          </cell>
          <cell r="T63">
            <v>9</v>
          </cell>
        </row>
        <row r="64">
          <cell r="A64">
            <v>2</v>
          </cell>
          <cell r="B64">
            <v>2001</v>
          </cell>
          <cell r="C64">
            <v>36936</v>
          </cell>
          <cell r="D64">
            <v>36861</v>
          </cell>
          <cell r="G64" t="str">
            <v>530104</v>
          </cell>
          <cell r="H64" t="str">
            <v>KFLG</v>
          </cell>
          <cell r="I64" t="str">
            <v>FF</v>
          </cell>
          <cell r="J64">
            <v>36886</v>
          </cell>
          <cell r="M64">
            <v>97762</v>
          </cell>
          <cell r="N64">
            <v>1</v>
          </cell>
          <cell r="O64" t="str">
            <v>Oil leak from OS</v>
          </cell>
          <cell r="Q64" t="str">
            <v>USER</v>
          </cell>
          <cell r="R64" t="str">
            <v>FRONT FORK ASSY. RIGHT</v>
          </cell>
          <cell r="S64" t="str">
            <v>51400-KFLG-8910-M1</v>
          </cell>
          <cell r="T64">
            <v>12</v>
          </cell>
        </row>
        <row r="65">
          <cell r="A65">
            <v>2</v>
          </cell>
          <cell r="B65">
            <v>2001</v>
          </cell>
          <cell r="C65">
            <v>36936</v>
          </cell>
          <cell r="D65">
            <v>36861</v>
          </cell>
          <cell r="G65" t="str">
            <v>530104</v>
          </cell>
          <cell r="H65" t="str">
            <v>KFLG</v>
          </cell>
          <cell r="I65" t="str">
            <v>FF</v>
          </cell>
          <cell r="J65">
            <v>36873</v>
          </cell>
          <cell r="M65">
            <v>93977</v>
          </cell>
          <cell r="N65">
            <v>1</v>
          </cell>
          <cell r="O65" t="str">
            <v>Oil leak from OS</v>
          </cell>
          <cell r="Q65" t="str">
            <v>USER</v>
          </cell>
          <cell r="R65" t="str">
            <v>FRONT FORK ASSY. RIGHT</v>
          </cell>
          <cell r="S65" t="str">
            <v>51400-KFLG-8910-M1</v>
          </cell>
          <cell r="T65">
            <v>12</v>
          </cell>
        </row>
        <row r="66">
          <cell r="A66">
            <v>2</v>
          </cell>
          <cell r="B66">
            <v>2001</v>
          </cell>
          <cell r="C66">
            <v>36936</v>
          </cell>
          <cell r="D66">
            <v>36861</v>
          </cell>
          <cell r="G66" t="str">
            <v>530104</v>
          </cell>
          <cell r="H66" t="str">
            <v>KFLG</v>
          </cell>
          <cell r="I66" t="str">
            <v>FF</v>
          </cell>
          <cell r="J66">
            <v>36663</v>
          </cell>
          <cell r="M66">
            <v>44210</v>
          </cell>
          <cell r="N66">
            <v>1</v>
          </cell>
          <cell r="O66" t="str">
            <v>Oil leak from OS</v>
          </cell>
          <cell r="Q66" t="str">
            <v>USER</v>
          </cell>
          <cell r="R66" t="str">
            <v>FRONT FORK ASSY. RIGHT</v>
          </cell>
          <cell r="S66" t="str">
            <v>51400-KFLG-8910-M1</v>
          </cell>
          <cell r="T66">
            <v>5</v>
          </cell>
        </row>
        <row r="67">
          <cell r="A67">
            <v>2</v>
          </cell>
          <cell r="B67">
            <v>2001</v>
          </cell>
          <cell r="C67">
            <v>36936</v>
          </cell>
          <cell r="D67">
            <v>36861</v>
          </cell>
          <cell r="G67" t="str">
            <v>530105</v>
          </cell>
          <cell r="H67" t="str">
            <v>KFLG</v>
          </cell>
          <cell r="I67" t="str">
            <v>FF</v>
          </cell>
          <cell r="J67">
            <v>36760</v>
          </cell>
          <cell r="M67">
            <v>63894</v>
          </cell>
          <cell r="N67">
            <v>1</v>
          </cell>
          <cell r="O67" t="str">
            <v>Oil leak from OS</v>
          </cell>
          <cell r="Q67" t="str">
            <v>USER</v>
          </cell>
          <cell r="R67" t="str">
            <v>FRONT FORK ASSY. LEFT</v>
          </cell>
          <cell r="S67" t="str">
            <v>51500-KFLG-8910-M1</v>
          </cell>
          <cell r="T67">
            <v>8</v>
          </cell>
        </row>
        <row r="68">
          <cell r="A68">
            <v>3</v>
          </cell>
          <cell r="B68">
            <v>2001</v>
          </cell>
          <cell r="C68">
            <v>36955</v>
          </cell>
          <cell r="D68">
            <v>36892</v>
          </cell>
          <cell r="E68" t="str">
            <v>33V-01-248</v>
          </cell>
          <cell r="F68">
            <v>543400</v>
          </cell>
          <cell r="G68" t="str">
            <v>530105</v>
          </cell>
          <cell r="H68" t="str">
            <v>KFLG</v>
          </cell>
          <cell r="I68" t="str">
            <v>FF</v>
          </cell>
          <cell r="J68">
            <v>36636</v>
          </cell>
          <cell r="K68">
            <v>42001</v>
          </cell>
          <cell r="L68" t="str">
            <v>hcm</v>
          </cell>
          <cell r="M68">
            <v>38498</v>
          </cell>
          <cell r="N68">
            <v>1</v>
          </cell>
          <cell r="O68" t="str">
            <v>The plating of F/P was rusted</v>
          </cell>
          <cell r="P68" t="str">
            <v>RØ FP</v>
          </cell>
          <cell r="Q68" t="str">
            <v>SHOWA Claim</v>
          </cell>
          <cell r="R68" t="str">
            <v>FRONT FORK ASSY. LEFT</v>
          </cell>
          <cell r="S68" t="str">
            <v>51500-KFLG-8910-M1</v>
          </cell>
          <cell r="T68">
            <v>4</v>
          </cell>
        </row>
        <row r="69">
          <cell r="A69">
            <v>3</v>
          </cell>
          <cell r="B69">
            <v>2001</v>
          </cell>
          <cell r="C69">
            <v>36955</v>
          </cell>
          <cell r="D69">
            <v>36892</v>
          </cell>
          <cell r="E69" t="str">
            <v>33V-01-307</v>
          </cell>
          <cell r="F69">
            <v>1071800</v>
          </cell>
          <cell r="G69" t="str">
            <v>5301045</v>
          </cell>
          <cell r="H69" t="str">
            <v>KFLG</v>
          </cell>
          <cell r="I69" t="str">
            <v>FF</v>
          </cell>
          <cell r="J69">
            <v>36651</v>
          </cell>
          <cell r="K69">
            <v>45001</v>
          </cell>
          <cell r="L69" t="str">
            <v>My tho</v>
          </cell>
          <cell r="M69">
            <v>41237</v>
          </cell>
          <cell r="N69">
            <v>2</v>
          </cell>
          <cell r="O69" t="str">
            <v>The painting of FF was found being blistered partially</v>
          </cell>
          <cell r="P69" t="str">
            <v>Bong s¬n</v>
          </cell>
          <cell r="Q69" t="str">
            <v>MAP</v>
          </cell>
          <cell r="R69" t="str">
            <v>FRONT FORK ASSY. R/L</v>
          </cell>
          <cell r="S69" t="str">
            <v>51400/51500-KFLG-8910-M1</v>
          </cell>
          <cell r="T69">
            <v>5</v>
          </cell>
        </row>
        <row r="70">
          <cell r="A70">
            <v>3</v>
          </cell>
          <cell r="B70">
            <v>2001</v>
          </cell>
          <cell r="C70">
            <v>36955</v>
          </cell>
          <cell r="D70">
            <v>36892</v>
          </cell>
          <cell r="E70" t="str">
            <v>33V-01-309</v>
          </cell>
          <cell r="F70">
            <v>1071800</v>
          </cell>
          <cell r="G70" t="str">
            <v>5301045</v>
          </cell>
          <cell r="H70" t="str">
            <v>KFLG</v>
          </cell>
          <cell r="I70" t="str">
            <v>FF</v>
          </cell>
          <cell r="J70">
            <v>36580</v>
          </cell>
          <cell r="K70">
            <v>45001</v>
          </cell>
          <cell r="L70" t="str">
            <v>My tho</v>
          </cell>
          <cell r="M70">
            <v>26975</v>
          </cell>
          <cell r="N70">
            <v>2</v>
          </cell>
          <cell r="O70" t="str">
            <v>The painting of FF was found being blistered partially</v>
          </cell>
          <cell r="P70" t="str">
            <v>Bong s¬n</v>
          </cell>
          <cell r="Q70" t="str">
            <v>MAP</v>
          </cell>
          <cell r="R70" t="str">
            <v>FRONT FORK ASSY. R/L</v>
          </cell>
          <cell r="S70" t="str">
            <v>51400/51500-KFLG-8910-M1</v>
          </cell>
          <cell r="T70">
            <v>2</v>
          </cell>
        </row>
        <row r="71">
          <cell r="A71">
            <v>3</v>
          </cell>
          <cell r="B71">
            <v>2001</v>
          </cell>
          <cell r="C71">
            <v>36955</v>
          </cell>
          <cell r="D71">
            <v>36892</v>
          </cell>
          <cell r="E71" t="str">
            <v>33V-01-310</v>
          </cell>
          <cell r="F71">
            <v>1071800</v>
          </cell>
          <cell r="G71" t="str">
            <v>5301045</v>
          </cell>
          <cell r="H71" t="str">
            <v>KFLG</v>
          </cell>
          <cell r="I71" t="str">
            <v>FF</v>
          </cell>
          <cell r="J71">
            <v>36651</v>
          </cell>
          <cell r="K71">
            <v>45001</v>
          </cell>
          <cell r="L71" t="str">
            <v>My tho</v>
          </cell>
          <cell r="M71">
            <v>41377</v>
          </cell>
          <cell r="N71">
            <v>2</v>
          </cell>
          <cell r="O71" t="str">
            <v>The painting of FF was found being blistered partially</v>
          </cell>
          <cell r="P71" t="str">
            <v>Bong s¬n</v>
          </cell>
          <cell r="Q71" t="str">
            <v>MAP</v>
          </cell>
          <cell r="R71" t="str">
            <v>FRONT FORK ASSY. R/L</v>
          </cell>
          <cell r="S71" t="str">
            <v>51400/51500-KFLG-8910-M1</v>
          </cell>
          <cell r="T71">
            <v>5</v>
          </cell>
        </row>
        <row r="72">
          <cell r="A72">
            <v>3</v>
          </cell>
          <cell r="B72">
            <v>2001</v>
          </cell>
          <cell r="C72">
            <v>36955</v>
          </cell>
          <cell r="D72">
            <v>36892</v>
          </cell>
          <cell r="E72" t="str">
            <v>33V-01-311</v>
          </cell>
          <cell r="F72">
            <v>1071800</v>
          </cell>
          <cell r="G72" t="str">
            <v>5301045</v>
          </cell>
          <cell r="H72" t="str">
            <v>KFLG</v>
          </cell>
          <cell r="I72" t="str">
            <v>FF</v>
          </cell>
          <cell r="J72">
            <v>36710</v>
          </cell>
          <cell r="K72">
            <v>45001</v>
          </cell>
          <cell r="L72" t="str">
            <v>My tho</v>
          </cell>
          <cell r="M72">
            <v>53903</v>
          </cell>
          <cell r="N72">
            <v>2</v>
          </cell>
          <cell r="O72" t="str">
            <v>The painting of FF was found being blistered partially</v>
          </cell>
          <cell r="P72" t="str">
            <v>Bong s¬n</v>
          </cell>
          <cell r="Q72" t="str">
            <v>MAP</v>
          </cell>
          <cell r="R72" t="str">
            <v>FRONT FORK ASSY. R/L</v>
          </cell>
          <cell r="S72" t="str">
            <v>51400/51500-KFLG-8910-M1</v>
          </cell>
          <cell r="T72">
            <v>7</v>
          </cell>
        </row>
        <row r="73">
          <cell r="A73">
            <v>3</v>
          </cell>
          <cell r="B73">
            <v>2001</v>
          </cell>
          <cell r="C73">
            <v>36955</v>
          </cell>
          <cell r="D73">
            <v>36892</v>
          </cell>
          <cell r="E73" t="str">
            <v>33V-01-314</v>
          </cell>
          <cell r="F73">
            <v>1071800</v>
          </cell>
          <cell r="G73" t="str">
            <v>5301045</v>
          </cell>
          <cell r="H73" t="str">
            <v>KFLG</v>
          </cell>
          <cell r="I73" t="str">
            <v>FF</v>
          </cell>
          <cell r="J73">
            <v>36598</v>
          </cell>
          <cell r="K73">
            <v>45001</v>
          </cell>
          <cell r="L73" t="str">
            <v>My tho</v>
          </cell>
          <cell r="M73">
            <v>30881</v>
          </cell>
          <cell r="N73">
            <v>2</v>
          </cell>
          <cell r="O73" t="str">
            <v>The painting of FF was found being blistered partially</v>
          </cell>
          <cell r="P73" t="str">
            <v>Bong s¬n</v>
          </cell>
          <cell r="Q73" t="str">
            <v>MAP</v>
          </cell>
          <cell r="R73" t="str">
            <v>FRONT FORK ASSY. R/L</v>
          </cell>
          <cell r="S73" t="str">
            <v>51400/51500-KFLG-8910-M1</v>
          </cell>
          <cell r="T73">
            <v>3</v>
          </cell>
        </row>
        <row r="74">
          <cell r="A74">
            <v>3</v>
          </cell>
          <cell r="B74">
            <v>2001</v>
          </cell>
          <cell r="C74">
            <v>36955</v>
          </cell>
          <cell r="D74">
            <v>36892</v>
          </cell>
          <cell r="E74" t="str">
            <v>33V-01-334</v>
          </cell>
          <cell r="F74">
            <v>543400</v>
          </cell>
          <cell r="G74" t="str">
            <v>530104</v>
          </cell>
          <cell r="H74" t="str">
            <v>KFLG</v>
          </cell>
          <cell r="I74" t="str">
            <v>FF</v>
          </cell>
          <cell r="J74">
            <v>36624</v>
          </cell>
          <cell r="K74">
            <v>50001</v>
          </cell>
          <cell r="L74" t="str">
            <v>can tho</v>
          </cell>
          <cell r="M74">
            <v>37676</v>
          </cell>
          <cell r="N74">
            <v>1</v>
          </cell>
          <cell r="O74" t="str">
            <v>The painting of FF was found being blistered partially</v>
          </cell>
          <cell r="P74" t="str">
            <v>Bong s¬n</v>
          </cell>
          <cell r="Q74" t="str">
            <v>MAP</v>
          </cell>
          <cell r="R74" t="str">
            <v>FRONT FORK ASSY. RIGHT</v>
          </cell>
          <cell r="S74" t="str">
            <v>51400-KFLG-8910-M1</v>
          </cell>
          <cell r="T74">
            <v>4</v>
          </cell>
        </row>
        <row r="75">
          <cell r="A75">
            <v>3</v>
          </cell>
          <cell r="B75">
            <v>2001</v>
          </cell>
          <cell r="C75">
            <v>36955</v>
          </cell>
          <cell r="D75">
            <v>36892</v>
          </cell>
          <cell r="E75" t="str">
            <v>33V-01-003</v>
          </cell>
          <cell r="F75">
            <v>457000</v>
          </cell>
          <cell r="G75" t="str">
            <v>510105</v>
          </cell>
          <cell r="H75" t="str">
            <v>GBGT</v>
          </cell>
          <cell r="I75" t="str">
            <v>FF</v>
          </cell>
          <cell r="J75">
            <v>36605</v>
          </cell>
          <cell r="K75">
            <v>10002</v>
          </cell>
          <cell r="L75" t="str">
            <v>bac ninh</v>
          </cell>
          <cell r="M75">
            <v>188190</v>
          </cell>
          <cell r="N75">
            <v>1</v>
          </cell>
          <cell r="O75" t="str">
            <v>The painting of FF was found being blistered partially</v>
          </cell>
          <cell r="P75" t="str">
            <v>Bong s¬n</v>
          </cell>
          <cell r="Q75" t="str">
            <v>MAP</v>
          </cell>
          <cell r="R75" t="str">
            <v>FRONT FORK ASSY. LEFT</v>
          </cell>
          <cell r="S75" t="str">
            <v>51500-GBG-B110-M1-01</v>
          </cell>
          <cell r="T75">
            <v>3</v>
          </cell>
        </row>
        <row r="76">
          <cell r="A76">
            <v>3</v>
          </cell>
          <cell r="B76">
            <v>2001</v>
          </cell>
          <cell r="C76">
            <v>36955</v>
          </cell>
          <cell r="D76">
            <v>36892</v>
          </cell>
          <cell r="E76" t="str">
            <v>33V-01-022</v>
          </cell>
          <cell r="F76">
            <v>457000</v>
          </cell>
          <cell r="G76" t="str">
            <v>510105</v>
          </cell>
          <cell r="H76" t="str">
            <v>GBGT</v>
          </cell>
          <cell r="I76" t="str">
            <v>FF</v>
          </cell>
          <cell r="J76">
            <v>36445</v>
          </cell>
          <cell r="K76">
            <v>14011</v>
          </cell>
          <cell r="L76" t="str">
            <v>ha noi</v>
          </cell>
          <cell r="M76">
            <v>148223</v>
          </cell>
          <cell r="N76">
            <v>1</v>
          </cell>
          <cell r="O76" t="str">
            <v>The plating of F/P was rusted (Kh«ng m¹)</v>
          </cell>
          <cell r="P76" t="str">
            <v>Kh«ng m¹</v>
          </cell>
          <cell r="Q76" t="str">
            <v>SHOWA Claim</v>
          </cell>
          <cell r="R76" t="str">
            <v>FRONT FORK ASSY. LEFT</v>
          </cell>
          <cell r="S76" t="str">
            <v>51500-GBG-B110-M1-01</v>
          </cell>
          <cell r="T76">
            <v>10</v>
          </cell>
        </row>
        <row r="77">
          <cell r="A77">
            <v>3</v>
          </cell>
          <cell r="B77">
            <v>2001</v>
          </cell>
          <cell r="C77">
            <v>36955</v>
          </cell>
          <cell r="D77">
            <v>36892</v>
          </cell>
          <cell r="E77" t="str">
            <v>33V-01-180</v>
          </cell>
          <cell r="F77">
            <v>894000</v>
          </cell>
          <cell r="G77" t="str">
            <v>5101045</v>
          </cell>
          <cell r="H77" t="str">
            <v>GBGT</v>
          </cell>
          <cell r="I77" t="str">
            <v>FF</v>
          </cell>
          <cell r="J77">
            <v>36445</v>
          </cell>
          <cell r="K77">
            <v>53002</v>
          </cell>
          <cell r="L77" t="str">
            <v>ca mau</v>
          </cell>
          <cell r="M77">
            <v>148455</v>
          </cell>
          <cell r="N77">
            <v>1</v>
          </cell>
          <cell r="O77" t="str">
            <v>The plating of F/P was rusted (Kh«ng m¹)</v>
          </cell>
          <cell r="P77" t="str">
            <v>Kh«ng m¹</v>
          </cell>
          <cell r="Q77" t="str">
            <v>SHOWA Claim</v>
          </cell>
          <cell r="R77" t="str">
            <v>FRONT FORK ASSY. R/L</v>
          </cell>
          <cell r="S77" t="str">
            <v>51400/51500-GBG-B110-M1-01</v>
          </cell>
          <cell r="T77">
            <v>10</v>
          </cell>
        </row>
        <row r="78">
          <cell r="A78">
            <v>3</v>
          </cell>
          <cell r="B78">
            <v>2001</v>
          </cell>
          <cell r="C78">
            <v>36965</v>
          </cell>
          <cell r="G78" t="str">
            <v>530108</v>
          </cell>
          <cell r="H78" t="str">
            <v>KFLG</v>
          </cell>
          <cell r="I78" t="str">
            <v>RC</v>
          </cell>
          <cell r="J78">
            <v>36906</v>
          </cell>
          <cell r="M78" t="str">
            <v>101623</v>
          </cell>
          <cell r="N78">
            <v>1</v>
          </cell>
          <cell r="O78" t="str">
            <v>Oil leak from OS</v>
          </cell>
          <cell r="Q78" t="str">
            <v>USER</v>
          </cell>
          <cell r="R78" t="str">
            <v>REAR CUSHION ASSY</v>
          </cell>
          <cell r="S78" t="str">
            <v>52400-KFLG-8910-M1</v>
          </cell>
          <cell r="T78">
            <v>1</v>
          </cell>
        </row>
        <row r="79">
          <cell r="A79">
            <v>3</v>
          </cell>
          <cell r="B79">
            <v>2001</v>
          </cell>
          <cell r="C79">
            <v>36965</v>
          </cell>
          <cell r="G79" t="str">
            <v>530108</v>
          </cell>
          <cell r="H79" t="str">
            <v>KFLG</v>
          </cell>
          <cell r="I79" t="str">
            <v>RC</v>
          </cell>
          <cell r="J79">
            <v>36741</v>
          </cell>
          <cell r="M79" t="str">
            <v>061492</v>
          </cell>
          <cell r="N79">
            <v>1</v>
          </cell>
          <cell r="O79" t="str">
            <v>Oil leak from OS</v>
          </cell>
          <cell r="Q79" t="str">
            <v>USER</v>
          </cell>
          <cell r="R79" t="str">
            <v>REAR CUSHION ASSY</v>
          </cell>
          <cell r="S79" t="str">
            <v>52400-KFLG-8910-M1</v>
          </cell>
          <cell r="T79">
            <v>8</v>
          </cell>
        </row>
        <row r="80">
          <cell r="A80">
            <v>3</v>
          </cell>
          <cell r="B80">
            <v>2001</v>
          </cell>
          <cell r="C80">
            <v>36965</v>
          </cell>
          <cell r="G80" t="str">
            <v>530108</v>
          </cell>
          <cell r="H80" t="str">
            <v>KFLG</v>
          </cell>
          <cell r="I80" t="str">
            <v>RC</v>
          </cell>
          <cell r="J80">
            <v>36768</v>
          </cell>
          <cell r="M80" t="str">
            <v>064941</v>
          </cell>
          <cell r="N80">
            <v>1</v>
          </cell>
          <cell r="O80" t="str">
            <v>Oil leak from OS</v>
          </cell>
          <cell r="Q80" t="str">
            <v>USER</v>
          </cell>
          <cell r="R80" t="str">
            <v>REAR CUSHION ASSY</v>
          </cell>
          <cell r="S80" t="str">
            <v>52400-KFLG-8910-M1</v>
          </cell>
          <cell r="T80">
            <v>8</v>
          </cell>
        </row>
        <row r="81">
          <cell r="A81">
            <v>3</v>
          </cell>
          <cell r="B81">
            <v>2001</v>
          </cell>
          <cell r="C81">
            <v>36965</v>
          </cell>
          <cell r="G81" t="str">
            <v>530105</v>
          </cell>
          <cell r="H81" t="str">
            <v>KFLG</v>
          </cell>
          <cell r="I81" t="str">
            <v>FF</v>
          </cell>
          <cell r="J81">
            <v>36876</v>
          </cell>
          <cell r="M81" t="str">
            <v>094844</v>
          </cell>
          <cell r="N81">
            <v>1</v>
          </cell>
          <cell r="O81" t="str">
            <v>Oil leak from OS</v>
          </cell>
          <cell r="Q81" t="str">
            <v>USER</v>
          </cell>
          <cell r="R81" t="str">
            <v>FRONT FORK ASSY. LEFT</v>
          </cell>
          <cell r="S81" t="str">
            <v>51500-KFLG-8910-M1</v>
          </cell>
          <cell r="T81">
            <v>12</v>
          </cell>
        </row>
        <row r="82">
          <cell r="A82">
            <v>3</v>
          </cell>
          <cell r="B82">
            <v>2001</v>
          </cell>
          <cell r="C82">
            <v>36965</v>
          </cell>
          <cell r="G82" t="str">
            <v>530105</v>
          </cell>
          <cell r="H82" t="str">
            <v>KFLG</v>
          </cell>
          <cell r="I82" t="str">
            <v>FF</v>
          </cell>
          <cell r="J82">
            <v>36733</v>
          </cell>
          <cell r="M82" t="str">
            <v>060511</v>
          </cell>
          <cell r="N82">
            <v>1</v>
          </cell>
          <cell r="O82" t="str">
            <v>Oil leak from OS</v>
          </cell>
          <cell r="Q82" t="str">
            <v>USER</v>
          </cell>
          <cell r="R82" t="str">
            <v>FRONT FORK ASSY. LEFT</v>
          </cell>
          <cell r="S82" t="str">
            <v>51500-KFLG-8910-M1</v>
          </cell>
          <cell r="T82">
            <v>7</v>
          </cell>
        </row>
        <row r="83">
          <cell r="A83">
            <v>3</v>
          </cell>
          <cell r="B83">
            <v>2001</v>
          </cell>
          <cell r="C83">
            <v>36965</v>
          </cell>
          <cell r="G83" t="str">
            <v>530105</v>
          </cell>
          <cell r="H83" t="str">
            <v>KFLG</v>
          </cell>
          <cell r="I83" t="str">
            <v>FF</v>
          </cell>
          <cell r="J83">
            <v>36781</v>
          </cell>
          <cell r="M83" t="str">
            <v>068441</v>
          </cell>
          <cell r="N83">
            <v>1</v>
          </cell>
          <cell r="O83" t="str">
            <v>Oil leak from OS</v>
          </cell>
          <cell r="Q83" t="str">
            <v>USER</v>
          </cell>
          <cell r="R83" t="str">
            <v>FRONT FORK ASSY. LEFT</v>
          </cell>
          <cell r="S83" t="str">
            <v>51500-KFLG-8910-M1</v>
          </cell>
          <cell r="T83">
            <v>9</v>
          </cell>
        </row>
        <row r="84">
          <cell r="A84">
            <v>3</v>
          </cell>
          <cell r="B84">
            <v>2001</v>
          </cell>
          <cell r="C84">
            <v>36965</v>
          </cell>
          <cell r="G84" t="str">
            <v>530105</v>
          </cell>
          <cell r="H84" t="str">
            <v>KFLG</v>
          </cell>
          <cell r="I84" t="str">
            <v>FF</v>
          </cell>
          <cell r="J84">
            <v>36790</v>
          </cell>
          <cell r="M84" t="str">
            <v>070485</v>
          </cell>
          <cell r="N84">
            <v>1</v>
          </cell>
          <cell r="O84" t="str">
            <v>Oil leak from OS</v>
          </cell>
          <cell r="Q84" t="str">
            <v>USER</v>
          </cell>
          <cell r="R84" t="str">
            <v>FRONT FORK ASSY. LEFT</v>
          </cell>
          <cell r="S84" t="str">
            <v>51500-KFLG-8910-M1</v>
          </cell>
          <cell r="T84">
            <v>9</v>
          </cell>
        </row>
        <row r="85">
          <cell r="A85">
            <v>3</v>
          </cell>
          <cell r="B85">
            <v>2001</v>
          </cell>
          <cell r="C85">
            <v>36965</v>
          </cell>
          <cell r="G85" t="str">
            <v>530105</v>
          </cell>
          <cell r="H85" t="str">
            <v>KFLG</v>
          </cell>
          <cell r="I85" t="str">
            <v>FF</v>
          </cell>
          <cell r="J85">
            <v>36860</v>
          </cell>
          <cell r="M85" t="str">
            <v>089689</v>
          </cell>
          <cell r="N85">
            <v>1</v>
          </cell>
          <cell r="O85" t="str">
            <v>Oil leak from OS</v>
          </cell>
          <cell r="Q85" t="str">
            <v>USER</v>
          </cell>
          <cell r="R85" t="str">
            <v>FRONT FORK ASSY. LEFT</v>
          </cell>
          <cell r="S85" t="str">
            <v>51500-KFLG-8910-M1</v>
          </cell>
          <cell r="T85">
            <v>11</v>
          </cell>
        </row>
        <row r="86">
          <cell r="A86">
            <v>3</v>
          </cell>
          <cell r="B86">
            <v>2001</v>
          </cell>
          <cell r="C86">
            <v>36965</v>
          </cell>
          <cell r="G86" t="str">
            <v>530105</v>
          </cell>
          <cell r="H86" t="str">
            <v>KFLG</v>
          </cell>
          <cell r="I86" t="str">
            <v>FF</v>
          </cell>
          <cell r="J86">
            <v>36810</v>
          </cell>
          <cell r="M86" t="str">
            <v>076319</v>
          </cell>
          <cell r="N86">
            <v>1</v>
          </cell>
          <cell r="O86" t="str">
            <v>Oil leak from OS</v>
          </cell>
          <cell r="Q86" t="str">
            <v>USER</v>
          </cell>
          <cell r="R86" t="str">
            <v>FRONT FORK ASSY. LEFT</v>
          </cell>
          <cell r="S86" t="str">
            <v>51500-KFLG-8910-M1</v>
          </cell>
          <cell r="T86">
            <v>10</v>
          </cell>
        </row>
        <row r="87">
          <cell r="A87">
            <v>3</v>
          </cell>
          <cell r="B87">
            <v>2001</v>
          </cell>
          <cell r="C87">
            <v>36965</v>
          </cell>
          <cell r="G87" t="str">
            <v>530105</v>
          </cell>
          <cell r="H87" t="str">
            <v>KFLG</v>
          </cell>
          <cell r="I87" t="str">
            <v>FF</v>
          </cell>
          <cell r="J87">
            <v>36781</v>
          </cell>
          <cell r="M87" t="str">
            <v>068377</v>
          </cell>
          <cell r="N87">
            <v>1</v>
          </cell>
          <cell r="O87" t="str">
            <v>Oil leak from OS</v>
          </cell>
          <cell r="Q87" t="str">
            <v>USER</v>
          </cell>
          <cell r="R87" t="str">
            <v>FRONT FORK ASSY. LEFT</v>
          </cell>
          <cell r="S87" t="str">
            <v>51500-KFLG-8910-M1</v>
          </cell>
          <cell r="T87">
            <v>9</v>
          </cell>
        </row>
        <row r="88">
          <cell r="A88">
            <v>3</v>
          </cell>
          <cell r="B88">
            <v>2001</v>
          </cell>
          <cell r="C88">
            <v>36965</v>
          </cell>
          <cell r="G88" t="str">
            <v>530105</v>
          </cell>
          <cell r="H88" t="str">
            <v>KFLG</v>
          </cell>
          <cell r="I88" t="str">
            <v>FF</v>
          </cell>
          <cell r="J88">
            <v>36795</v>
          </cell>
          <cell r="M88" t="str">
            <v>071230</v>
          </cell>
          <cell r="N88">
            <v>1</v>
          </cell>
          <cell r="O88" t="str">
            <v>Oil leak from OS</v>
          </cell>
          <cell r="Q88" t="str">
            <v>USER</v>
          </cell>
          <cell r="R88" t="str">
            <v>FRONT FORK ASSY. LEFT</v>
          </cell>
          <cell r="S88" t="str">
            <v>51500-KFLG-8910-M1</v>
          </cell>
          <cell r="T88">
            <v>9</v>
          </cell>
        </row>
        <row r="89">
          <cell r="A89">
            <v>3</v>
          </cell>
          <cell r="B89">
            <v>2001</v>
          </cell>
          <cell r="C89">
            <v>36965</v>
          </cell>
          <cell r="G89" t="str">
            <v>530105</v>
          </cell>
          <cell r="H89" t="str">
            <v>KFLG</v>
          </cell>
          <cell r="I89" t="str">
            <v>FF</v>
          </cell>
          <cell r="J89">
            <v>36852</v>
          </cell>
          <cell r="M89" t="str">
            <v>068289</v>
          </cell>
          <cell r="N89">
            <v>1</v>
          </cell>
          <cell r="O89" t="str">
            <v>Oil leak from OS</v>
          </cell>
          <cell r="Q89" t="str">
            <v>USER</v>
          </cell>
          <cell r="R89" t="str">
            <v>FRONT FORK ASSY. LEFT</v>
          </cell>
          <cell r="S89" t="str">
            <v>51500-KFLG-8910-M1</v>
          </cell>
          <cell r="T89">
            <v>11</v>
          </cell>
        </row>
        <row r="90">
          <cell r="A90">
            <v>3</v>
          </cell>
          <cell r="B90">
            <v>2001</v>
          </cell>
          <cell r="C90">
            <v>36965</v>
          </cell>
          <cell r="G90" t="str">
            <v>530104</v>
          </cell>
          <cell r="H90" t="str">
            <v>KFLG</v>
          </cell>
          <cell r="I90" t="str">
            <v>FF</v>
          </cell>
          <cell r="J90">
            <v>36727</v>
          </cell>
          <cell r="M90" t="str">
            <v>058210</v>
          </cell>
          <cell r="N90">
            <v>1</v>
          </cell>
          <cell r="O90" t="str">
            <v>Oil leak from OS</v>
          </cell>
          <cell r="Q90" t="str">
            <v>USER</v>
          </cell>
          <cell r="R90" t="str">
            <v>FRONT FORK ASSY. RIGHT</v>
          </cell>
          <cell r="S90" t="str">
            <v>51400-KFLG-8910-M1</v>
          </cell>
          <cell r="T90">
            <v>7</v>
          </cell>
        </row>
        <row r="91">
          <cell r="A91">
            <v>3</v>
          </cell>
          <cell r="B91">
            <v>2001</v>
          </cell>
          <cell r="C91">
            <v>36965</v>
          </cell>
          <cell r="G91" t="str">
            <v>530104</v>
          </cell>
          <cell r="H91" t="str">
            <v>KFLG</v>
          </cell>
          <cell r="I91" t="str">
            <v>FF</v>
          </cell>
          <cell r="J91">
            <v>36669</v>
          </cell>
          <cell r="M91" t="str">
            <v>059773</v>
          </cell>
          <cell r="N91">
            <v>1</v>
          </cell>
          <cell r="O91" t="str">
            <v>Oil leak from OS</v>
          </cell>
          <cell r="Q91" t="str">
            <v>USER</v>
          </cell>
          <cell r="R91" t="str">
            <v>FRONT FORK ASSY. RIGHT</v>
          </cell>
          <cell r="S91" t="str">
            <v>51400-KFLG-8910-M1</v>
          </cell>
          <cell r="T91">
            <v>5</v>
          </cell>
        </row>
        <row r="92">
          <cell r="A92">
            <v>3</v>
          </cell>
          <cell r="B92">
            <v>2001</v>
          </cell>
          <cell r="C92">
            <v>36965</v>
          </cell>
          <cell r="G92" t="str">
            <v>530104</v>
          </cell>
          <cell r="H92" t="str">
            <v>KFLG</v>
          </cell>
          <cell r="I92" t="str">
            <v>FF</v>
          </cell>
          <cell r="J92">
            <v>36682</v>
          </cell>
          <cell r="M92" t="str">
            <v>048293</v>
          </cell>
          <cell r="N92">
            <v>1</v>
          </cell>
          <cell r="O92" t="str">
            <v>Oil leak from OS</v>
          </cell>
          <cell r="Q92" t="str">
            <v>USER</v>
          </cell>
          <cell r="R92" t="str">
            <v>FRONT FORK ASSY. RIGHT</v>
          </cell>
          <cell r="S92" t="str">
            <v>51400-KFLG-8910-M1</v>
          </cell>
          <cell r="T92">
            <v>6</v>
          </cell>
        </row>
        <row r="93">
          <cell r="A93">
            <v>3</v>
          </cell>
          <cell r="B93">
            <v>2001</v>
          </cell>
          <cell r="C93">
            <v>36965</v>
          </cell>
          <cell r="G93" t="str">
            <v>510104</v>
          </cell>
          <cell r="H93" t="str">
            <v>GBGT</v>
          </cell>
          <cell r="I93" t="str">
            <v>FF</v>
          </cell>
          <cell r="J93">
            <v>36529</v>
          </cell>
          <cell r="M93" t="str">
            <v>169184</v>
          </cell>
          <cell r="N93">
            <v>1</v>
          </cell>
          <cell r="O93" t="str">
            <v>Oil leak from OS (Lçi vËt liÖu F/P)</v>
          </cell>
          <cell r="P93" t="str">
            <v>ChÈy dÇu</v>
          </cell>
          <cell r="Q93" t="str">
            <v>SHOWA Claim</v>
          </cell>
          <cell r="R93" t="str">
            <v>FRONT FORK ASSY. RIGHT</v>
          </cell>
          <cell r="S93" t="str">
            <v>51400-GBG-B110-M1-01</v>
          </cell>
          <cell r="T93">
            <v>1</v>
          </cell>
        </row>
        <row r="94">
          <cell r="A94">
            <v>3</v>
          </cell>
          <cell r="B94">
            <v>2001</v>
          </cell>
          <cell r="C94">
            <v>36965</v>
          </cell>
          <cell r="G94" t="str">
            <v>510104</v>
          </cell>
          <cell r="H94" t="str">
            <v>GBGT</v>
          </cell>
          <cell r="I94" t="str">
            <v>FF</v>
          </cell>
          <cell r="J94">
            <v>36552</v>
          </cell>
          <cell r="M94" t="str">
            <v>173238</v>
          </cell>
          <cell r="N94">
            <v>1</v>
          </cell>
          <cell r="O94" t="str">
            <v>Oil leak from OS</v>
          </cell>
          <cell r="Q94" t="str">
            <v>USER</v>
          </cell>
          <cell r="R94" t="str">
            <v>FRONT FORK ASSY. RIGHT</v>
          </cell>
          <cell r="S94" t="str">
            <v>51400-GBG-B110-M1-01</v>
          </cell>
          <cell r="T94">
            <v>1</v>
          </cell>
        </row>
        <row r="95">
          <cell r="A95">
            <v>3</v>
          </cell>
          <cell r="B95">
            <v>2001</v>
          </cell>
          <cell r="C95">
            <v>36965</v>
          </cell>
          <cell r="G95" t="str">
            <v>510104</v>
          </cell>
          <cell r="H95" t="str">
            <v>GBGT</v>
          </cell>
          <cell r="I95" t="str">
            <v>FF</v>
          </cell>
          <cell r="J95">
            <v>36880</v>
          </cell>
          <cell r="M95" t="str">
            <v>250249</v>
          </cell>
          <cell r="N95">
            <v>1</v>
          </cell>
          <cell r="O95" t="str">
            <v>Oil leak from OS</v>
          </cell>
          <cell r="Q95" t="str">
            <v>USER</v>
          </cell>
          <cell r="R95" t="str">
            <v>FRONT FORK ASSY. RIGHT</v>
          </cell>
          <cell r="S95" t="str">
            <v>51400-GBG-B110-M1-01</v>
          </cell>
          <cell r="T95">
            <v>12</v>
          </cell>
        </row>
        <row r="96">
          <cell r="A96">
            <v>4</v>
          </cell>
          <cell r="B96">
            <v>2001</v>
          </cell>
          <cell r="C96">
            <v>36983</v>
          </cell>
          <cell r="D96">
            <v>36923</v>
          </cell>
          <cell r="E96" t="str">
            <v>33v-02-260</v>
          </cell>
          <cell r="F96">
            <v>1071800</v>
          </cell>
          <cell r="G96" t="str">
            <v>5301045</v>
          </cell>
          <cell r="H96" t="str">
            <v>KFLG</v>
          </cell>
          <cell r="I96" t="str">
            <v>FF</v>
          </cell>
          <cell r="J96">
            <v>36565</v>
          </cell>
          <cell r="K96">
            <v>42005</v>
          </cell>
          <cell r="L96" t="str">
            <v>hcm</v>
          </cell>
          <cell r="M96">
            <v>23630</v>
          </cell>
          <cell r="N96">
            <v>2</v>
          </cell>
          <cell r="O96" t="str">
            <v>The painting of FF was found being blistered partially</v>
          </cell>
          <cell r="P96" t="str">
            <v>Bong s¬n</v>
          </cell>
          <cell r="Q96" t="str">
            <v>MAP</v>
          </cell>
          <cell r="R96" t="str">
            <v>FRONT FORK ASSY. R/L</v>
          </cell>
          <cell r="S96" t="str">
            <v>51400/51500-KFLG-8910-M1</v>
          </cell>
          <cell r="T96">
            <v>2</v>
          </cell>
        </row>
        <row r="97">
          <cell r="A97">
            <v>4</v>
          </cell>
          <cell r="B97">
            <v>2001</v>
          </cell>
          <cell r="C97">
            <v>36983</v>
          </cell>
          <cell r="D97">
            <v>36923</v>
          </cell>
          <cell r="E97" t="str">
            <v>33v-02-261</v>
          </cell>
          <cell r="F97">
            <v>1071800</v>
          </cell>
          <cell r="G97" t="str">
            <v>5301045</v>
          </cell>
          <cell r="H97" t="str">
            <v>KFLG</v>
          </cell>
          <cell r="I97" t="str">
            <v>FF</v>
          </cell>
          <cell r="J97">
            <v>36669</v>
          </cell>
          <cell r="K97">
            <v>42014</v>
          </cell>
          <cell r="L97" t="str">
            <v>hcm</v>
          </cell>
          <cell r="M97">
            <v>54524</v>
          </cell>
          <cell r="N97">
            <v>2</v>
          </cell>
          <cell r="O97" t="str">
            <v>The painting of FF was found being blistered partially</v>
          </cell>
          <cell r="P97" t="str">
            <v>Bong s¬n</v>
          </cell>
          <cell r="Q97" t="str">
            <v>MAP</v>
          </cell>
          <cell r="R97" t="str">
            <v>FRONT FORK ASSY. R/L</v>
          </cell>
          <cell r="S97" t="str">
            <v>51400/51500-KFLG-8910-M1</v>
          </cell>
          <cell r="T97">
            <v>5</v>
          </cell>
        </row>
        <row r="98">
          <cell r="A98">
            <v>4</v>
          </cell>
          <cell r="B98">
            <v>2001</v>
          </cell>
          <cell r="C98">
            <v>36983</v>
          </cell>
          <cell r="D98">
            <v>36923</v>
          </cell>
          <cell r="E98" t="str">
            <v>33v-02-262</v>
          </cell>
          <cell r="F98">
            <v>543400</v>
          </cell>
          <cell r="G98" t="str">
            <v>530104</v>
          </cell>
          <cell r="H98" t="str">
            <v>KFLG</v>
          </cell>
          <cell r="I98" t="str">
            <v>FF</v>
          </cell>
          <cell r="J98">
            <v>36775</v>
          </cell>
          <cell r="K98">
            <v>42015</v>
          </cell>
          <cell r="L98" t="str">
            <v>hcm</v>
          </cell>
          <cell r="M98">
            <v>66114</v>
          </cell>
          <cell r="N98">
            <v>1</v>
          </cell>
          <cell r="O98" t="str">
            <v>The painting of FF was found being blistered partially</v>
          </cell>
          <cell r="P98" t="str">
            <v>Bong s¬n</v>
          </cell>
          <cell r="Q98" t="str">
            <v>MAP</v>
          </cell>
          <cell r="R98" t="str">
            <v>FRONT FORK ASSY. RIGHT</v>
          </cell>
          <cell r="S98" t="str">
            <v>51400-KFLG-8910-M1</v>
          </cell>
          <cell r="T98">
            <v>9</v>
          </cell>
        </row>
        <row r="99">
          <cell r="A99">
            <v>4</v>
          </cell>
          <cell r="B99">
            <v>2001</v>
          </cell>
          <cell r="C99">
            <v>36983</v>
          </cell>
          <cell r="D99">
            <v>36923</v>
          </cell>
          <cell r="E99" t="str">
            <v>33v-02-263</v>
          </cell>
          <cell r="F99">
            <v>1071800</v>
          </cell>
          <cell r="G99" t="str">
            <v>5301045</v>
          </cell>
          <cell r="H99" t="str">
            <v>KFLG</v>
          </cell>
          <cell r="I99" t="str">
            <v>FF</v>
          </cell>
          <cell r="J99">
            <v>36682</v>
          </cell>
          <cell r="K99">
            <v>42017</v>
          </cell>
          <cell r="L99" t="str">
            <v>hcm</v>
          </cell>
          <cell r="M99">
            <v>48267</v>
          </cell>
          <cell r="N99">
            <v>2</v>
          </cell>
          <cell r="O99" t="str">
            <v>The painting of FF was found being blistered partially</v>
          </cell>
          <cell r="P99" t="str">
            <v>Bong s¬n</v>
          </cell>
          <cell r="Q99" t="str">
            <v>MAP</v>
          </cell>
          <cell r="R99" t="str">
            <v>FRONT FORK ASSY. R/L</v>
          </cell>
          <cell r="S99" t="str">
            <v>51400/51500-KFLG-8910-M1</v>
          </cell>
          <cell r="T99">
            <v>6</v>
          </cell>
        </row>
        <row r="100">
          <cell r="A100">
            <v>4</v>
          </cell>
          <cell r="B100">
            <v>2001</v>
          </cell>
          <cell r="C100">
            <v>36983</v>
          </cell>
          <cell r="D100">
            <v>36923</v>
          </cell>
          <cell r="E100" t="str">
            <v>33v-02-264</v>
          </cell>
          <cell r="F100">
            <v>1071800</v>
          </cell>
          <cell r="G100" t="str">
            <v>5301045</v>
          </cell>
          <cell r="H100" t="str">
            <v>KFLG</v>
          </cell>
          <cell r="I100" t="str">
            <v>FF</v>
          </cell>
          <cell r="J100">
            <v>36609</v>
          </cell>
          <cell r="K100">
            <v>42017</v>
          </cell>
          <cell r="L100" t="str">
            <v>hcm</v>
          </cell>
          <cell r="M100">
            <v>33826</v>
          </cell>
          <cell r="N100">
            <v>2</v>
          </cell>
          <cell r="O100" t="str">
            <v>The painting of FF was found being blistered partially</v>
          </cell>
          <cell r="P100" t="str">
            <v>Bong s¬n</v>
          </cell>
          <cell r="Q100" t="str">
            <v>MAP</v>
          </cell>
          <cell r="R100" t="str">
            <v>FRONT FORK ASSY. R/L</v>
          </cell>
          <cell r="S100" t="str">
            <v>51400/51500-KFLG-8910-M1</v>
          </cell>
          <cell r="T100">
            <v>3</v>
          </cell>
        </row>
        <row r="101">
          <cell r="A101">
            <v>4</v>
          </cell>
          <cell r="B101">
            <v>2001</v>
          </cell>
          <cell r="C101">
            <v>36983</v>
          </cell>
          <cell r="D101">
            <v>36923</v>
          </cell>
          <cell r="E101" t="str">
            <v>33v-02-265</v>
          </cell>
          <cell r="F101">
            <v>1071800</v>
          </cell>
          <cell r="G101" t="str">
            <v>5301045</v>
          </cell>
          <cell r="H101" t="str">
            <v>KFLG</v>
          </cell>
          <cell r="I101" t="str">
            <v>FF</v>
          </cell>
          <cell r="J101">
            <v>36717</v>
          </cell>
          <cell r="K101">
            <v>45001</v>
          </cell>
          <cell r="L101" t="str">
            <v>My tho</v>
          </cell>
          <cell r="M101">
            <v>56992</v>
          </cell>
          <cell r="N101">
            <v>2</v>
          </cell>
          <cell r="O101" t="str">
            <v>The painting of FF was found being blistered partially</v>
          </cell>
          <cell r="P101" t="str">
            <v>Bong s¬n</v>
          </cell>
          <cell r="Q101" t="str">
            <v>MAP</v>
          </cell>
          <cell r="R101" t="str">
            <v>FRONT FORK ASSY. R/L</v>
          </cell>
          <cell r="S101" t="str">
            <v>51400/51500-KFLG-8910-M1</v>
          </cell>
          <cell r="T101">
            <v>7</v>
          </cell>
        </row>
        <row r="102">
          <cell r="A102">
            <v>4</v>
          </cell>
          <cell r="B102">
            <v>2001</v>
          </cell>
          <cell r="C102">
            <v>36983</v>
          </cell>
          <cell r="D102">
            <v>36923</v>
          </cell>
          <cell r="E102" t="str">
            <v>33v-02-266</v>
          </cell>
          <cell r="F102">
            <v>543400</v>
          </cell>
          <cell r="G102" t="str">
            <v>530104</v>
          </cell>
          <cell r="H102" t="str">
            <v>KFLG</v>
          </cell>
          <cell r="I102" t="str">
            <v>FF</v>
          </cell>
          <cell r="J102">
            <v>36692</v>
          </cell>
          <cell r="K102">
            <v>45001</v>
          </cell>
          <cell r="L102" t="str">
            <v>My tho</v>
          </cell>
          <cell r="M102">
            <v>50551</v>
          </cell>
          <cell r="N102">
            <v>1</v>
          </cell>
          <cell r="O102" t="str">
            <v>The painting of FF was found being blistered partially</v>
          </cell>
          <cell r="P102" t="str">
            <v>Bong s¬n</v>
          </cell>
          <cell r="Q102" t="str">
            <v>MAP</v>
          </cell>
          <cell r="R102" t="str">
            <v>FRONT FORK ASSY. RIGHT</v>
          </cell>
          <cell r="S102" t="str">
            <v>51400-KFLG-8910-M1</v>
          </cell>
          <cell r="T102">
            <v>6</v>
          </cell>
        </row>
        <row r="103">
          <cell r="A103">
            <v>4</v>
          </cell>
          <cell r="B103">
            <v>2001</v>
          </cell>
          <cell r="C103">
            <v>36983</v>
          </cell>
          <cell r="D103">
            <v>36923</v>
          </cell>
          <cell r="E103" t="str">
            <v>33v-02-267</v>
          </cell>
          <cell r="F103">
            <v>1071800</v>
          </cell>
          <cell r="G103" t="str">
            <v>5301045</v>
          </cell>
          <cell r="H103" t="str">
            <v>KFLG</v>
          </cell>
          <cell r="I103" t="str">
            <v>FF</v>
          </cell>
          <cell r="J103">
            <v>36649</v>
          </cell>
          <cell r="K103">
            <v>49001</v>
          </cell>
          <cell r="L103" t="str">
            <v>long xuyen</v>
          </cell>
          <cell r="M103">
            <v>41036</v>
          </cell>
          <cell r="N103">
            <v>2</v>
          </cell>
          <cell r="O103" t="str">
            <v>The painting of FF was found being blistered partially</v>
          </cell>
          <cell r="P103" t="str">
            <v>Bong s¬n</v>
          </cell>
          <cell r="Q103" t="str">
            <v>MAP</v>
          </cell>
          <cell r="R103" t="str">
            <v>FRONT FORK ASSY. R/L</v>
          </cell>
          <cell r="S103" t="str">
            <v>51400/51500-KFLG-8910-M1</v>
          </cell>
          <cell r="T103">
            <v>5</v>
          </cell>
        </row>
        <row r="104">
          <cell r="A104">
            <v>4</v>
          </cell>
          <cell r="B104">
            <v>2001</v>
          </cell>
          <cell r="C104">
            <v>36983</v>
          </cell>
          <cell r="D104">
            <v>36923</v>
          </cell>
          <cell r="E104" t="str">
            <v>33v-02-274</v>
          </cell>
          <cell r="F104">
            <v>1071800</v>
          </cell>
          <cell r="G104" t="str">
            <v>5301045</v>
          </cell>
          <cell r="H104" t="str">
            <v>KFLG</v>
          </cell>
          <cell r="I104" t="str">
            <v>FF</v>
          </cell>
          <cell r="J104">
            <v>36649</v>
          </cell>
          <cell r="K104">
            <v>30001</v>
          </cell>
          <cell r="L104" t="str">
            <v>quy nhon</v>
          </cell>
          <cell r="M104">
            <v>53314</v>
          </cell>
          <cell r="N104">
            <v>2</v>
          </cell>
          <cell r="O104" t="str">
            <v>The painting of FF was found being blistered partially</v>
          </cell>
          <cell r="P104" t="str">
            <v>Bong s¬n</v>
          </cell>
          <cell r="Q104" t="str">
            <v>MAP</v>
          </cell>
          <cell r="R104" t="str">
            <v>FRONT FORK ASSY. R/L</v>
          </cell>
          <cell r="S104" t="str">
            <v>51400/51500-KFLG-8910-M1</v>
          </cell>
          <cell r="T104">
            <v>5</v>
          </cell>
        </row>
        <row r="105">
          <cell r="A105">
            <v>4</v>
          </cell>
          <cell r="B105">
            <v>2001</v>
          </cell>
          <cell r="C105">
            <v>36983</v>
          </cell>
          <cell r="D105">
            <v>36923</v>
          </cell>
          <cell r="E105" t="str">
            <v>33v-02-275</v>
          </cell>
          <cell r="F105">
            <v>1071800</v>
          </cell>
          <cell r="G105" t="str">
            <v>5301045</v>
          </cell>
          <cell r="H105" t="str">
            <v>KFLG</v>
          </cell>
          <cell r="I105" t="str">
            <v>FF</v>
          </cell>
          <cell r="J105">
            <v>36565</v>
          </cell>
          <cell r="K105">
            <v>30001</v>
          </cell>
          <cell r="L105" t="str">
            <v>quy nhon</v>
          </cell>
          <cell r="M105">
            <v>24269</v>
          </cell>
          <cell r="N105">
            <v>2</v>
          </cell>
          <cell r="O105" t="str">
            <v>The painting of FF was found being blistered partially</v>
          </cell>
          <cell r="P105" t="str">
            <v>Bong s¬n</v>
          </cell>
          <cell r="Q105" t="str">
            <v>MAP</v>
          </cell>
          <cell r="R105" t="str">
            <v>FRONT FORK ASSY. R/L</v>
          </cell>
          <cell r="S105" t="str">
            <v>51400/51500-KFLG-8910-M1</v>
          </cell>
          <cell r="T105">
            <v>2</v>
          </cell>
        </row>
        <row r="106">
          <cell r="A106">
            <v>4</v>
          </cell>
          <cell r="B106">
            <v>2001</v>
          </cell>
          <cell r="C106">
            <v>36983</v>
          </cell>
          <cell r="D106">
            <v>36923</v>
          </cell>
          <cell r="E106" t="str">
            <v>33v-02-276</v>
          </cell>
          <cell r="F106">
            <v>543400</v>
          </cell>
          <cell r="G106" t="str">
            <v>530105</v>
          </cell>
          <cell r="H106" t="str">
            <v>KFLG</v>
          </cell>
          <cell r="I106" t="str">
            <v>FF</v>
          </cell>
          <cell r="J106">
            <v>36584</v>
          </cell>
          <cell r="K106">
            <v>30001</v>
          </cell>
          <cell r="L106" t="str">
            <v>quy nhon</v>
          </cell>
          <cell r="M106">
            <v>27571</v>
          </cell>
          <cell r="N106">
            <v>1</v>
          </cell>
          <cell r="O106" t="str">
            <v>The painting of FF was found being blistered partially</v>
          </cell>
          <cell r="P106" t="str">
            <v>Bong s¬n</v>
          </cell>
          <cell r="Q106" t="str">
            <v>MAP</v>
          </cell>
          <cell r="R106" t="str">
            <v>FRONT FORK ASSY. LEFT</v>
          </cell>
          <cell r="S106" t="str">
            <v>51500-KFLG-8910-M1</v>
          </cell>
          <cell r="T106">
            <v>2</v>
          </cell>
        </row>
        <row r="107">
          <cell r="A107">
            <v>4</v>
          </cell>
          <cell r="B107">
            <v>2001</v>
          </cell>
          <cell r="C107">
            <v>36983</v>
          </cell>
          <cell r="D107">
            <v>36923</v>
          </cell>
          <cell r="E107" t="str">
            <v>33v-02-277</v>
          </cell>
          <cell r="F107">
            <v>1071800</v>
          </cell>
          <cell r="G107" t="str">
            <v>5301045</v>
          </cell>
          <cell r="H107" t="str">
            <v>KFLG</v>
          </cell>
          <cell r="I107" t="str">
            <v>FF</v>
          </cell>
          <cell r="J107">
            <v>36584</v>
          </cell>
          <cell r="K107">
            <v>30001</v>
          </cell>
          <cell r="L107" t="str">
            <v>quy nhon</v>
          </cell>
          <cell r="M107">
            <v>27530</v>
          </cell>
          <cell r="N107">
            <v>2</v>
          </cell>
          <cell r="O107" t="str">
            <v>The painting of FF was found being blistered partially</v>
          </cell>
          <cell r="P107" t="str">
            <v>Bong s¬n</v>
          </cell>
          <cell r="Q107" t="str">
            <v>MAP</v>
          </cell>
          <cell r="R107" t="str">
            <v>FRONT FORK ASSY. R/L</v>
          </cell>
          <cell r="S107" t="str">
            <v>51400/51500-KFLG-8910-M1</v>
          </cell>
          <cell r="T107">
            <v>2</v>
          </cell>
        </row>
        <row r="108">
          <cell r="A108">
            <v>4</v>
          </cell>
          <cell r="B108">
            <v>2001</v>
          </cell>
          <cell r="C108">
            <v>36983</v>
          </cell>
          <cell r="D108">
            <v>36923</v>
          </cell>
          <cell r="E108" t="str">
            <v>33v-02-279</v>
          </cell>
          <cell r="F108">
            <v>543400</v>
          </cell>
          <cell r="G108" t="str">
            <v>530105</v>
          </cell>
          <cell r="H108" t="str">
            <v>KFLG</v>
          </cell>
          <cell r="I108" t="str">
            <v>FF</v>
          </cell>
          <cell r="J108">
            <v>36598</v>
          </cell>
          <cell r="K108">
            <v>49001</v>
          </cell>
          <cell r="L108" t="str">
            <v>long xuyen</v>
          </cell>
          <cell r="M108">
            <v>30904</v>
          </cell>
          <cell r="N108">
            <v>1</v>
          </cell>
          <cell r="O108" t="str">
            <v>The painting of FF was found being blistered partially</v>
          </cell>
          <cell r="P108" t="str">
            <v>Bong s¬n</v>
          </cell>
          <cell r="Q108" t="str">
            <v>MAP</v>
          </cell>
          <cell r="R108" t="str">
            <v>FRONT FORK ASSY. LEFT</v>
          </cell>
          <cell r="S108" t="str">
            <v>51500-KFLG-8910-M1</v>
          </cell>
          <cell r="T108">
            <v>3</v>
          </cell>
        </row>
        <row r="109">
          <cell r="A109">
            <v>4</v>
          </cell>
          <cell r="B109">
            <v>2001</v>
          </cell>
          <cell r="C109">
            <v>36983</v>
          </cell>
          <cell r="D109">
            <v>36923</v>
          </cell>
          <cell r="E109" t="str">
            <v>33v-02-280</v>
          </cell>
          <cell r="F109">
            <v>1071800</v>
          </cell>
          <cell r="G109" t="str">
            <v>5301045</v>
          </cell>
          <cell r="H109" t="str">
            <v>KFLG</v>
          </cell>
          <cell r="I109" t="str">
            <v>FF</v>
          </cell>
          <cell r="J109">
            <v>36636</v>
          </cell>
          <cell r="K109">
            <v>42009</v>
          </cell>
          <cell r="L109" t="str">
            <v>hcm</v>
          </cell>
          <cell r="M109">
            <v>34548</v>
          </cell>
          <cell r="N109">
            <v>2</v>
          </cell>
          <cell r="O109" t="str">
            <v>The painting of FF was found being blistered partially</v>
          </cell>
          <cell r="P109" t="str">
            <v>Bong s¬n</v>
          </cell>
          <cell r="Q109" t="str">
            <v>MAP</v>
          </cell>
          <cell r="R109" t="str">
            <v>FRONT FORK ASSY. R/L</v>
          </cell>
          <cell r="S109" t="str">
            <v>51400/51500-KFLG-8910-M1</v>
          </cell>
          <cell r="T109">
            <v>4</v>
          </cell>
        </row>
        <row r="110">
          <cell r="A110">
            <v>6</v>
          </cell>
          <cell r="B110">
            <v>2001</v>
          </cell>
          <cell r="C110">
            <v>37048</v>
          </cell>
          <cell r="G110" t="str">
            <v>530105</v>
          </cell>
          <cell r="H110" t="str">
            <v>KFLG</v>
          </cell>
          <cell r="I110" t="str">
            <v>FF</v>
          </cell>
          <cell r="J110">
            <v>36864</v>
          </cell>
          <cell r="M110">
            <v>96331</v>
          </cell>
          <cell r="N110">
            <v>1</v>
          </cell>
          <cell r="O110" t="str">
            <v>Oil leak from OS</v>
          </cell>
          <cell r="P110" t="str">
            <v>ChÈy dÇu</v>
          </cell>
          <cell r="Q110" t="str">
            <v>USER</v>
          </cell>
          <cell r="R110" t="str">
            <v>FRONT FORK ASSY. LEFT</v>
          </cell>
          <cell r="S110" t="str">
            <v>51500-KFLG-8910-M1</v>
          </cell>
          <cell r="T110">
            <v>12</v>
          </cell>
        </row>
        <row r="111">
          <cell r="A111">
            <v>6</v>
          </cell>
          <cell r="B111">
            <v>2001</v>
          </cell>
          <cell r="C111">
            <v>37048</v>
          </cell>
          <cell r="G111" t="str">
            <v>530105</v>
          </cell>
          <cell r="H111" t="str">
            <v>KFLG</v>
          </cell>
          <cell r="I111" t="str">
            <v>FF</v>
          </cell>
          <cell r="J111">
            <v>36810</v>
          </cell>
          <cell r="M111">
            <v>76133</v>
          </cell>
          <cell r="N111">
            <v>1</v>
          </cell>
          <cell r="O111" t="str">
            <v>Oil leak from OS</v>
          </cell>
          <cell r="P111" t="str">
            <v>ChÈy dÇu</v>
          </cell>
          <cell r="Q111" t="str">
            <v>USER</v>
          </cell>
          <cell r="R111" t="str">
            <v>FRONT FORK ASSY. LEFT</v>
          </cell>
          <cell r="S111" t="str">
            <v>51500-KFLG-8910-M1</v>
          </cell>
          <cell r="T111">
            <v>10</v>
          </cell>
        </row>
        <row r="112">
          <cell r="A112">
            <v>6</v>
          </cell>
          <cell r="B112">
            <v>2001</v>
          </cell>
          <cell r="C112">
            <v>37048</v>
          </cell>
          <cell r="G112" t="str">
            <v>530105</v>
          </cell>
          <cell r="H112" t="str">
            <v>KFLG</v>
          </cell>
          <cell r="I112" t="str">
            <v>FF</v>
          </cell>
          <cell r="J112">
            <v>36796</v>
          </cell>
          <cell r="M112">
            <v>71394</v>
          </cell>
          <cell r="N112">
            <v>1</v>
          </cell>
          <cell r="O112" t="str">
            <v>Oil leak from OS</v>
          </cell>
          <cell r="P112" t="str">
            <v>ChÈy dÇu</v>
          </cell>
          <cell r="Q112" t="str">
            <v>USER</v>
          </cell>
          <cell r="R112" t="str">
            <v>FRONT FORK ASSY. LEFT</v>
          </cell>
          <cell r="S112" t="str">
            <v>51500-KFLG-8910-M1</v>
          </cell>
          <cell r="T112">
            <v>9</v>
          </cell>
        </row>
        <row r="113">
          <cell r="A113">
            <v>6</v>
          </cell>
          <cell r="B113">
            <v>2001</v>
          </cell>
          <cell r="C113">
            <v>37048</v>
          </cell>
          <cell r="G113" t="str">
            <v>530105</v>
          </cell>
          <cell r="H113" t="str">
            <v>KFLG</v>
          </cell>
          <cell r="I113" t="str">
            <v>FF</v>
          </cell>
          <cell r="J113">
            <v>36909</v>
          </cell>
          <cell r="M113">
            <v>102528</v>
          </cell>
          <cell r="N113">
            <v>1</v>
          </cell>
          <cell r="O113" t="str">
            <v>Oil leak from OS</v>
          </cell>
          <cell r="P113" t="str">
            <v>ChÈy dÇu</v>
          </cell>
          <cell r="Q113" t="str">
            <v>USER</v>
          </cell>
          <cell r="R113" t="str">
            <v>FRONT FORK ASSY. LEFT</v>
          </cell>
          <cell r="S113" t="str">
            <v>51500-KFLG-8910-M1</v>
          </cell>
          <cell r="T113">
            <v>1</v>
          </cell>
        </row>
        <row r="114">
          <cell r="A114">
            <v>6</v>
          </cell>
          <cell r="B114">
            <v>2001</v>
          </cell>
          <cell r="C114">
            <v>37048</v>
          </cell>
          <cell r="G114" t="str">
            <v>530105</v>
          </cell>
          <cell r="H114" t="str">
            <v>KFLG</v>
          </cell>
          <cell r="I114" t="str">
            <v>FF</v>
          </cell>
          <cell r="J114">
            <v>36867</v>
          </cell>
          <cell r="M114">
            <v>86298</v>
          </cell>
          <cell r="N114">
            <v>1</v>
          </cell>
          <cell r="O114" t="str">
            <v>Oil leak from OS</v>
          </cell>
          <cell r="P114" t="str">
            <v>ChÈy dÇu</v>
          </cell>
          <cell r="Q114" t="str">
            <v>USER</v>
          </cell>
          <cell r="R114" t="str">
            <v>FRONT FORK ASSY. LEFT</v>
          </cell>
          <cell r="S114" t="str">
            <v>51500-KFLG-8910-M1</v>
          </cell>
          <cell r="T114">
            <v>12</v>
          </cell>
        </row>
        <row r="115">
          <cell r="A115">
            <v>6</v>
          </cell>
          <cell r="B115">
            <v>2001</v>
          </cell>
          <cell r="C115">
            <v>37048</v>
          </cell>
          <cell r="G115" t="str">
            <v>530105</v>
          </cell>
          <cell r="H115" t="str">
            <v>KFLG</v>
          </cell>
          <cell r="I115" t="str">
            <v>FF</v>
          </cell>
          <cell r="J115">
            <v>36824</v>
          </cell>
          <cell r="M115">
            <v>80486</v>
          </cell>
          <cell r="N115">
            <v>1</v>
          </cell>
          <cell r="O115" t="str">
            <v>Oil leak from OS</v>
          </cell>
          <cell r="P115" t="str">
            <v>ChÈy dÇu</v>
          </cell>
          <cell r="Q115" t="str">
            <v>USER</v>
          </cell>
          <cell r="R115" t="str">
            <v>FRONT FORK ASSY. LEFT</v>
          </cell>
          <cell r="S115" t="str">
            <v>51500-KFLG-8910-M1</v>
          </cell>
          <cell r="T115">
            <v>10</v>
          </cell>
        </row>
        <row r="116">
          <cell r="A116">
            <v>6</v>
          </cell>
          <cell r="B116">
            <v>2001</v>
          </cell>
          <cell r="C116">
            <v>37048</v>
          </cell>
          <cell r="G116" t="str">
            <v>530105</v>
          </cell>
          <cell r="H116" t="str">
            <v>KFLG</v>
          </cell>
          <cell r="I116" t="str">
            <v>FF</v>
          </cell>
          <cell r="J116">
            <v>36873</v>
          </cell>
          <cell r="M116">
            <v>94795</v>
          </cell>
          <cell r="N116">
            <v>1</v>
          </cell>
          <cell r="O116" t="str">
            <v>Oil leak from OS</v>
          </cell>
          <cell r="P116" t="str">
            <v>ChÈy dÇu</v>
          </cell>
          <cell r="Q116" t="str">
            <v>USER</v>
          </cell>
          <cell r="R116" t="str">
            <v>FRONT FORK ASSY. LEFT</v>
          </cell>
          <cell r="S116" t="str">
            <v>51500-KFLG-8910-M1</v>
          </cell>
          <cell r="T116">
            <v>12</v>
          </cell>
        </row>
        <row r="117">
          <cell r="A117">
            <v>6</v>
          </cell>
          <cell r="B117">
            <v>2001</v>
          </cell>
          <cell r="C117">
            <v>37048</v>
          </cell>
          <cell r="G117" t="str">
            <v>530105</v>
          </cell>
          <cell r="H117" t="str">
            <v>KFLG</v>
          </cell>
          <cell r="I117" t="str">
            <v>FF</v>
          </cell>
          <cell r="J117">
            <v>36778</v>
          </cell>
          <cell r="M117">
            <v>67604</v>
          </cell>
          <cell r="N117">
            <v>1</v>
          </cell>
          <cell r="O117" t="str">
            <v>Oil leak from OS</v>
          </cell>
          <cell r="P117" t="str">
            <v>ChÈy dÇu</v>
          </cell>
          <cell r="Q117" t="str">
            <v>USER</v>
          </cell>
          <cell r="R117" t="str">
            <v>FRONT FORK ASSY. LEFT</v>
          </cell>
          <cell r="S117" t="str">
            <v>51500-KFLG-8910-M1</v>
          </cell>
          <cell r="T117">
            <v>9</v>
          </cell>
        </row>
        <row r="118">
          <cell r="A118">
            <v>6</v>
          </cell>
          <cell r="B118">
            <v>2001</v>
          </cell>
          <cell r="C118">
            <v>37048</v>
          </cell>
          <cell r="G118" t="str">
            <v>510105</v>
          </cell>
          <cell r="H118" t="str">
            <v>GBGT</v>
          </cell>
          <cell r="I118" t="str">
            <v>FF</v>
          </cell>
          <cell r="J118">
            <v>36760</v>
          </cell>
          <cell r="M118">
            <v>225249</v>
          </cell>
          <cell r="N118">
            <v>1</v>
          </cell>
          <cell r="O118" t="str">
            <v>Oil leak from OS</v>
          </cell>
          <cell r="P118" t="str">
            <v>ChÈy dÇu</v>
          </cell>
          <cell r="Q118" t="str">
            <v>USER</v>
          </cell>
          <cell r="R118" t="str">
            <v>FRONT FORK ASSY. LEFT</v>
          </cell>
          <cell r="S118" t="str">
            <v>51500-GBG-B110-M1-01</v>
          </cell>
          <cell r="T118">
            <v>8</v>
          </cell>
        </row>
        <row r="119">
          <cell r="A119">
            <v>6</v>
          </cell>
          <cell r="B119">
            <v>2001</v>
          </cell>
          <cell r="C119">
            <v>37048</v>
          </cell>
          <cell r="G119" t="str">
            <v>510105</v>
          </cell>
          <cell r="H119" t="str">
            <v>GBGT</v>
          </cell>
          <cell r="I119" t="str">
            <v>FF</v>
          </cell>
          <cell r="J119">
            <v>36708</v>
          </cell>
          <cell r="M119">
            <v>213632</v>
          </cell>
          <cell r="N119">
            <v>1</v>
          </cell>
          <cell r="O119" t="str">
            <v>Oil leak from OS</v>
          </cell>
          <cell r="P119" t="str">
            <v>ChÈy dÇu</v>
          </cell>
          <cell r="Q119" t="str">
            <v>USER</v>
          </cell>
          <cell r="R119" t="str">
            <v>FRONT FORK ASSY. LEFT</v>
          </cell>
          <cell r="S119" t="str">
            <v>51500-GBG-B110-M1-01</v>
          </cell>
          <cell r="T119">
            <v>7</v>
          </cell>
        </row>
        <row r="120">
          <cell r="A120">
            <v>6</v>
          </cell>
          <cell r="B120">
            <v>2001</v>
          </cell>
          <cell r="C120">
            <v>37048</v>
          </cell>
          <cell r="G120" t="str">
            <v>510104</v>
          </cell>
          <cell r="H120" t="str">
            <v>GBGT</v>
          </cell>
          <cell r="I120" t="str">
            <v>FF</v>
          </cell>
          <cell r="J120">
            <v>36680</v>
          </cell>
          <cell r="M120">
            <v>205474</v>
          </cell>
          <cell r="N120">
            <v>1</v>
          </cell>
          <cell r="O120" t="str">
            <v>Oil leak from OS</v>
          </cell>
          <cell r="P120" t="str">
            <v>ChÈy dÇu</v>
          </cell>
          <cell r="Q120" t="str">
            <v>USER</v>
          </cell>
          <cell r="R120" t="str">
            <v>FRONT FORK ASSY. RIGHT</v>
          </cell>
          <cell r="S120" t="str">
            <v>51400-GBG-B110-M1-01</v>
          </cell>
          <cell r="T120">
            <v>6</v>
          </cell>
        </row>
        <row r="121">
          <cell r="A121">
            <v>6</v>
          </cell>
          <cell r="B121">
            <v>2001</v>
          </cell>
          <cell r="C121">
            <v>37048</v>
          </cell>
          <cell r="G121" t="str">
            <v>510104</v>
          </cell>
          <cell r="H121" t="str">
            <v>GBGT</v>
          </cell>
          <cell r="I121" t="str">
            <v>FF</v>
          </cell>
          <cell r="J121">
            <v>36969</v>
          </cell>
          <cell r="M121">
            <v>8516</v>
          </cell>
          <cell r="N121">
            <v>1</v>
          </cell>
          <cell r="O121" t="str">
            <v>Oil leak from OS</v>
          </cell>
          <cell r="P121" t="str">
            <v>ChÈy dÇu</v>
          </cell>
          <cell r="Q121" t="str">
            <v>USER</v>
          </cell>
          <cell r="R121" t="str">
            <v>FRONT FORK ASSY. RIGHT</v>
          </cell>
          <cell r="S121" t="str">
            <v>51400-GBG-B110-M1-01</v>
          </cell>
          <cell r="T121">
            <v>3</v>
          </cell>
        </row>
        <row r="122">
          <cell r="A122">
            <v>6</v>
          </cell>
          <cell r="B122">
            <v>2001</v>
          </cell>
          <cell r="C122">
            <v>37048</v>
          </cell>
          <cell r="G122" t="str">
            <v>510105</v>
          </cell>
          <cell r="H122" t="str">
            <v>GBGT</v>
          </cell>
          <cell r="I122" t="str">
            <v>FF</v>
          </cell>
          <cell r="J122">
            <v>36931</v>
          </cell>
          <cell r="M122">
            <v>164</v>
          </cell>
          <cell r="N122">
            <v>1</v>
          </cell>
          <cell r="O122" t="str">
            <v>Oil leak from OS</v>
          </cell>
          <cell r="P122" t="str">
            <v>ChÈy dÇu</v>
          </cell>
          <cell r="Q122" t="str">
            <v>USER</v>
          </cell>
          <cell r="R122" t="str">
            <v>FRONT FORK ASSY. LEFT</v>
          </cell>
          <cell r="S122" t="str">
            <v>51500-GBG-B110-M1-01</v>
          </cell>
          <cell r="T122">
            <v>2</v>
          </cell>
        </row>
        <row r="123">
          <cell r="A123">
            <v>6</v>
          </cell>
          <cell r="B123">
            <v>2001</v>
          </cell>
          <cell r="C123">
            <v>37048</v>
          </cell>
          <cell r="G123" t="str">
            <v>510105</v>
          </cell>
          <cell r="H123" t="str">
            <v>GBGT</v>
          </cell>
          <cell r="I123" t="str">
            <v>FF</v>
          </cell>
          <cell r="J123">
            <v>36813</v>
          </cell>
          <cell r="M123">
            <v>247046</v>
          </cell>
          <cell r="N123">
            <v>1</v>
          </cell>
          <cell r="O123" t="str">
            <v>Oil leak from OS</v>
          </cell>
          <cell r="P123" t="str">
            <v>ChÈy dÇu</v>
          </cell>
          <cell r="Q123" t="str">
            <v>USER</v>
          </cell>
          <cell r="R123" t="str">
            <v>FRONT FORK ASSY. LEFT</v>
          </cell>
          <cell r="S123" t="str">
            <v>51500-GBG-B110-M1-01</v>
          </cell>
          <cell r="T123">
            <v>10</v>
          </cell>
        </row>
        <row r="124">
          <cell r="A124">
            <v>5</v>
          </cell>
          <cell r="B124">
            <v>2001</v>
          </cell>
          <cell r="C124">
            <v>37019</v>
          </cell>
          <cell r="D124">
            <v>36951</v>
          </cell>
          <cell r="E124" t="str">
            <v>33v-03-134</v>
          </cell>
          <cell r="F124">
            <v>894000</v>
          </cell>
          <cell r="G124" t="str">
            <v>5101045</v>
          </cell>
          <cell r="H124" t="str">
            <v>GBGT</v>
          </cell>
          <cell r="I124" t="str">
            <v>FF</v>
          </cell>
          <cell r="J124">
            <v>36627</v>
          </cell>
          <cell r="K124">
            <v>34002</v>
          </cell>
          <cell r="L124" t="str">
            <v>nha trang</v>
          </cell>
          <cell r="M124">
            <v>191865</v>
          </cell>
          <cell r="N124">
            <v>2</v>
          </cell>
          <cell r="O124" t="str">
            <v>The painting of FF was found being blistered partially</v>
          </cell>
          <cell r="P124" t="str">
            <v>Bong s¬n</v>
          </cell>
          <cell r="Q124" t="str">
            <v>MAP</v>
          </cell>
          <cell r="R124" t="str">
            <v>FRONT FORK ASSY. R/L</v>
          </cell>
          <cell r="S124" t="str">
            <v>51400/51500-GBG-B110-M1-01</v>
          </cell>
          <cell r="T124">
            <v>4</v>
          </cell>
        </row>
        <row r="125">
          <cell r="A125">
            <v>5</v>
          </cell>
          <cell r="B125">
            <v>2001</v>
          </cell>
          <cell r="C125">
            <v>37019</v>
          </cell>
          <cell r="D125">
            <v>36951</v>
          </cell>
          <cell r="E125" t="str">
            <v>33v-03-135,137</v>
          </cell>
          <cell r="F125">
            <v>914000</v>
          </cell>
          <cell r="G125" t="str">
            <v>5101045</v>
          </cell>
          <cell r="H125" t="str">
            <v>GBGT</v>
          </cell>
          <cell r="I125" t="str">
            <v>FF</v>
          </cell>
          <cell r="J125">
            <v>36690</v>
          </cell>
          <cell r="K125">
            <v>41001</v>
          </cell>
          <cell r="L125" t="str">
            <v>vung tau</v>
          </cell>
          <cell r="M125">
            <v>210038</v>
          </cell>
          <cell r="N125">
            <v>2</v>
          </cell>
          <cell r="O125" t="str">
            <v>The painting of FF was found being blistered partially</v>
          </cell>
          <cell r="P125" t="str">
            <v>Bong s¬n</v>
          </cell>
          <cell r="Q125" t="str">
            <v>MAP</v>
          </cell>
          <cell r="R125" t="str">
            <v>FRONT FORK ASSY. R/L</v>
          </cell>
          <cell r="S125" t="str">
            <v>51400/51500-GBG-B110-M1-01</v>
          </cell>
          <cell r="T125">
            <v>6</v>
          </cell>
        </row>
        <row r="126">
          <cell r="A126">
            <v>5</v>
          </cell>
          <cell r="B126">
            <v>2001</v>
          </cell>
          <cell r="C126">
            <v>37019</v>
          </cell>
          <cell r="D126">
            <v>36951</v>
          </cell>
          <cell r="E126" t="str">
            <v>33v-03-265</v>
          </cell>
          <cell r="F126">
            <v>1071800</v>
          </cell>
          <cell r="G126" t="str">
            <v>5301045</v>
          </cell>
          <cell r="H126" t="str">
            <v>KFLG</v>
          </cell>
          <cell r="I126" t="str">
            <v>FF</v>
          </cell>
          <cell r="J126">
            <v>36641</v>
          </cell>
          <cell r="K126">
            <v>42008</v>
          </cell>
          <cell r="L126" t="str">
            <v>hcm</v>
          </cell>
          <cell r="M126">
            <v>38041</v>
          </cell>
          <cell r="N126">
            <v>2</v>
          </cell>
          <cell r="O126" t="str">
            <v>The painting of FF was found being blistered partially</v>
          </cell>
          <cell r="P126" t="str">
            <v>Bong s¬n</v>
          </cell>
          <cell r="Q126" t="str">
            <v>MAP</v>
          </cell>
          <cell r="R126" t="str">
            <v>FRONT FORK ASSY. R/L</v>
          </cell>
          <cell r="S126" t="str">
            <v>51400/51500-KFLG-8910-M1</v>
          </cell>
          <cell r="T126">
            <v>4</v>
          </cell>
        </row>
        <row r="127">
          <cell r="A127">
            <v>5</v>
          </cell>
          <cell r="B127">
            <v>2001</v>
          </cell>
          <cell r="C127">
            <v>37019</v>
          </cell>
          <cell r="D127">
            <v>36951</v>
          </cell>
          <cell r="E127" t="str">
            <v>33v-03-266</v>
          </cell>
          <cell r="F127">
            <v>1071800</v>
          </cell>
          <cell r="G127" t="str">
            <v>5301045</v>
          </cell>
          <cell r="H127" t="str">
            <v>KFLG</v>
          </cell>
          <cell r="I127" t="str">
            <v>FF</v>
          </cell>
          <cell r="J127">
            <v>36708</v>
          </cell>
          <cell r="K127">
            <v>42014</v>
          </cell>
          <cell r="L127" t="str">
            <v>hcm</v>
          </cell>
          <cell r="M127">
            <v>44741</v>
          </cell>
          <cell r="N127">
            <v>2</v>
          </cell>
          <cell r="O127" t="str">
            <v>The painting of FF was found being blistered partially</v>
          </cell>
          <cell r="P127" t="str">
            <v>Bong s¬n</v>
          </cell>
          <cell r="Q127" t="str">
            <v>MAP</v>
          </cell>
          <cell r="R127" t="str">
            <v>FRONT FORK ASSY. R/L</v>
          </cell>
          <cell r="S127" t="str">
            <v>51400/51500-KFLG-8910-M1</v>
          </cell>
          <cell r="T127">
            <v>7</v>
          </cell>
        </row>
        <row r="128">
          <cell r="A128">
            <v>5</v>
          </cell>
          <cell r="B128">
            <v>2001</v>
          </cell>
          <cell r="C128">
            <v>37019</v>
          </cell>
          <cell r="D128">
            <v>36951</v>
          </cell>
          <cell r="E128" t="str">
            <v>33v-03-267</v>
          </cell>
          <cell r="F128">
            <v>543400</v>
          </cell>
          <cell r="G128" t="str">
            <v>530104</v>
          </cell>
          <cell r="H128" t="str">
            <v>KFLG</v>
          </cell>
          <cell r="I128" t="str">
            <v>FF</v>
          </cell>
          <cell r="J128">
            <v>36746</v>
          </cell>
          <cell r="K128">
            <v>42017</v>
          </cell>
          <cell r="L128" t="str">
            <v>hcm</v>
          </cell>
          <cell r="M128">
            <v>61913</v>
          </cell>
          <cell r="N128">
            <v>1</v>
          </cell>
          <cell r="O128" t="str">
            <v>The painting of FF was found being blistered partially</v>
          </cell>
          <cell r="P128" t="str">
            <v>Bong s¬n</v>
          </cell>
          <cell r="Q128" t="str">
            <v>MAP</v>
          </cell>
          <cell r="R128" t="str">
            <v>FRONT FORK ASSY. RIGHT</v>
          </cell>
          <cell r="S128" t="str">
            <v>51400-KFLG-8910-M1</v>
          </cell>
          <cell r="T128">
            <v>8</v>
          </cell>
        </row>
        <row r="129">
          <cell r="A129">
            <v>5</v>
          </cell>
          <cell r="B129">
            <v>2001</v>
          </cell>
          <cell r="C129">
            <v>37019</v>
          </cell>
          <cell r="D129">
            <v>36951</v>
          </cell>
          <cell r="E129" t="str">
            <v>33v-03-268</v>
          </cell>
          <cell r="F129">
            <v>1071800</v>
          </cell>
          <cell r="G129" t="str">
            <v>5301045</v>
          </cell>
          <cell r="H129" t="str">
            <v>KFLG</v>
          </cell>
          <cell r="I129" t="str">
            <v>FF</v>
          </cell>
          <cell r="J129">
            <v>36595</v>
          </cell>
          <cell r="K129">
            <v>45001</v>
          </cell>
          <cell r="L129" t="str">
            <v>My tho</v>
          </cell>
          <cell r="M129">
            <v>29880</v>
          </cell>
          <cell r="N129">
            <v>2</v>
          </cell>
          <cell r="O129" t="str">
            <v>The painting of FF was found being blistered partially</v>
          </cell>
          <cell r="P129" t="str">
            <v>Bong s¬n</v>
          </cell>
          <cell r="Q129" t="str">
            <v>MAP</v>
          </cell>
          <cell r="R129" t="str">
            <v>FRONT FORK ASSY. R/L</v>
          </cell>
          <cell r="S129" t="str">
            <v>51400/51500-KFLG-8910-M1</v>
          </cell>
          <cell r="T129">
            <v>3</v>
          </cell>
        </row>
        <row r="130">
          <cell r="A130">
            <v>5</v>
          </cell>
          <cell r="B130">
            <v>2001</v>
          </cell>
          <cell r="C130">
            <v>37019</v>
          </cell>
          <cell r="D130">
            <v>36951</v>
          </cell>
          <cell r="E130" t="str">
            <v>33v-03-269</v>
          </cell>
          <cell r="F130">
            <v>1071800</v>
          </cell>
          <cell r="G130" t="str">
            <v>5301045</v>
          </cell>
          <cell r="H130" t="str">
            <v>KFLG</v>
          </cell>
          <cell r="I130" t="str">
            <v>FF</v>
          </cell>
          <cell r="J130">
            <v>36769</v>
          </cell>
          <cell r="K130">
            <v>45001</v>
          </cell>
          <cell r="L130" t="str">
            <v>My tho</v>
          </cell>
          <cell r="M130">
            <v>65226</v>
          </cell>
          <cell r="N130">
            <v>2</v>
          </cell>
          <cell r="O130" t="str">
            <v>The painting of FF was found being blistered partially</v>
          </cell>
          <cell r="P130" t="str">
            <v>Bong s¬n</v>
          </cell>
          <cell r="Q130" t="str">
            <v>MAP</v>
          </cell>
          <cell r="R130" t="str">
            <v>FRONT FORK ASSY. R/L</v>
          </cell>
          <cell r="S130" t="str">
            <v>51400/51500-KFLG-8910-M1</v>
          </cell>
          <cell r="T130">
            <v>8</v>
          </cell>
        </row>
        <row r="131">
          <cell r="A131">
            <v>5</v>
          </cell>
          <cell r="B131">
            <v>2001</v>
          </cell>
          <cell r="C131">
            <v>37019</v>
          </cell>
          <cell r="D131">
            <v>36951</v>
          </cell>
          <cell r="E131" t="str">
            <v>33v-03-270</v>
          </cell>
          <cell r="F131">
            <v>1071800</v>
          </cell>
          <cell r="G131" t="str">
            <v>5301045</v>
          </cell>
          <cell r="H131" t="str">
            <v>KFLG</v>
          </cell>
          <cell r="I131" t="str">
            <v>FF</v>
          </cell>
          <cell r="J131">
            <v>36691</v>
          </cell>
          <cell r="K131">
            <v>45001</v>
          </cell>
          <cell r="L131" t="str">
            <v>My tho</v>
          </cell>
          <cell r="M131">
            <v>49822</v>
          </cell>
          <cell r="N131">
            <v>2</v>
          </cell>
          <cell r="O131" t="str">
            <v>The painting of FF was found being blistered partially</v>
          </cell>
          <cell r="P131" t="str">
            <v>Bong s¬n</v>
          </cell>
          <cell r="Q131" t="str">
            <v>MAP</v>
          </cell>
          <cell r="R131" t="str">
            <v>FRONT FORK ASSY. R/L</v>
          </cell>
          <cell r="S131" t="str">
            <v>51400/51500-KFLG-8910-M1</v>
          </cell>
          <cell r="T131">
            <v>6</v>
          </cell>
        </row>
        <row r="132">
          <cell r="A132">
            <v>6</v>
          </cell>
          <cell r="B132">
            <v>2001</v>
          </cell>
          <cell r="C132">
            <v>37048</v>
          </cell>
          <cell r="D132">
            <v>36982</v>
          </cell>
          <cell r="E132" t="str">
            <v>33V-04-129</v>
          </cell>
          <cell r="F132">
            <v>1071800</v>
          </cell>
          <cell r="G132" t="str">
            <v>5301045</v>
          </cell>
          <cell r="H132" t="str">
            <v>KFLG</v>
          </cell>
          <cell r="I132" t="str">
            <v>FF</v>
          </cell>
          <cell r="J132">
            <v>36621</v>
          </cell>
          <cell r="K132">
            <v>7001</v>
          </cell>
          <cell r="L132" t="str">
            <v>thai nguyen</v>
          </cell>
          <cell r="M132">
            <v>36170</v>
          </cell>
          <cell r="N132">
            <v>2</v>
          </cell>
          <cell r="O132" t="str">
            <v>The painting of FF was found being blistered partially</v>
          </cell>
          <cell r="P132" t="str">
            <v>Bong s¬n</v>
          </cell>
          <cell r="Q132" t="str">
            <v>MAP</v>
          </cell>
          <cell r="R132" t="str">
            <v>FRONT FORK ASSY. R/L</v>
          </cell>
          <cell r="S132" t="str">
            <v>51400/51500-KFLG-8910-M1</v>
          </cell>
          <cell r="T132">
            <v>4</v>
          </cell>
        </row>
        <row r="133">
          <cell r="A133">
            <v>6</v>
          </cell>
          <cell r="B133">
            <v>2001</v>
          </cell>
          <cell r="C133">
            <v>37048</v>
          </cell>
          <cell r="D133">
            <v>36982</v>
          </cell>
          <cell r="E133" t="str">
            <v>33V-04-159</v>
          </cell>
          <cell r="F133">
            <v>543400</v>
          </cell>
          <cell r="G133" t="str">
            <v>530104</v>
          </cell>
          <cell r="H133" t="str">
            <v>KFLG</v>
          </cell>
          <cell r="I133" t="str">
            <v>FF</v>
          </cell>
          <cell r="J133">
            <v>36649</v>
          </cell>
          <cell r="K133">
            <v>30001</v>
          </cell>
          <cell r="L133" t="str">
            <v>quy nhon</v>
          </cell>
          <cell r="M133">
            <v>40756</v>
          </cell>
          <cell r="N133">
            <v>1</v>
          </cell>
          <cell r="O133" t="str">
            <v>The painting of FF was found being blistered partially</v>
          </cell>
          <cell r="P133" t="str">
            <v>Bong s¬n</v>
          </cell>
          <cell r="Q133" t="str">
            <v>MAP</v>
          </cell>
          <cell r="R133" t="str">
            <v>FRONT FORK ASSY. RIGHT</v>
          </cell>
          <cell r="S133" t="str">
            <v>51400-KFLG-8910-M1</v>
          </cell>
          <cell r="T133">
            <v>5</v>
          </cell>
        </row>
        <row r="134">
          <cell r="A134">
            <v>6</v>
          </cell>
          <cell r="B134">
            <v>2001</v>
          </cell>
          <cell r="C134">
            <v>37048</v>
          </cell>
          <cell r="D134">
            <v>36982</v>
          </cell>
          <cell r="E134" t="str">
            <v>33V-04-161</v>
          </cell>
          <cell r="F134">
            <v>543400</v>
          </cell>
          <cell r="G134" t="str">
            <v>530104</v>
          </cell>
          <cell r="H134" t="str">
            <v>KFLG</v>
          </cell>
          <cell r="I134" t="str">
            <v>FF</v>
          </cell>
          <cell r="J134">
            <v>36649</v>
          </cell>
          <cell r="K134">
            <v>30001</v>
          </cell>
          <cell r="L134" t="str">
            <v>quy nhon</v>
          </cell>
          <cell r="M134">
            <v>54793</v>
          </cell>
          <cell r="N134">
            <v>1</v>
          </cell>
          <cell r="O134" t="str">
            <v>The painting of FF was found being blistered partially</v>
          </cell>
          <cell r="P134" t="str">
            <v>Bong s¬n</v>
          </cell>
          <cell r="Q134" t="str">
            <v>MAP</v>
          </cell>
          <cell r="R134" t="str">
            <v>FRONT FORK ASSY. RIGHT</v>
          </cell>
          <cell r="S134" t="str">
            <v>51400-KFLG-8910-M1</v>
          </cell>
          <cell r="T134">
            <v>5</v>
          </cell>
        </row>
        <row r="135">
          <cell r="A135">
            <v>6</v>
          </cell>
          <cell r="B135">
            <v>2001</v>
          </cell>
          <cell r="C135">
            <v>37048</v>
          </cell>
          <cell r="D135">
            <v>36982</v>
          </cell>
          <cell r="E135" t="str">
            <v>33V-04-176</v>
          </cell>
          <cell r="F135">
            <v>543400</v>
          </cell>
          <cell r="G135" t="str">
            <v>530104</v>
          </cell>
          <cell r="H135" t="str">
            <v>KFLG</v>
          </cell>
          <cell r="I135" t="str">
            <v>FF</v>
          </cell>
          <cell r="J135">
            <v>36682</v>
          </cell>
          <cell r="K135">
            <v>34002</v>
          </cell>
          <cell r="L135" t="str">
            <v>nha trang</v>
          </cell>
          <cell r="M135">
            <v>48108</v>
          </cell>
          <cell r="N135">
            <v>1</v>
          </cell>
          <cell r="O135" t="str">
            <v>The painting of FF was found being blistered partially</v>
          </cell>
          <cell r="P135" t="str">
            <v>Bong s¬n</v>
          </cell>
          <cell r="Q135" t="str">
            <v>MAP</v>
          </cell>
          <cell r="R135" t="str">
            <v>FRONT FORK ASSY. RIGHT</v>
          </cell>
          <cell r="S135" t="str">
            <v>51400-KFLG-8910-M1</v>
          </cell>
          <cell r="T135">
            <v>6</v>
          </cell>
        </row>
        <row r="136">
          <cell r="A136">
            <v>6</v>
          </cell>
          <cell r="B136">
            <v>2001</v>
          </cell>
          <cell r="C136">
            <v>37048</v>
          </cell>
          <cell r="D136">
            <v>36982</v>
          </cell>
          <cell r="E136" t="str">
            <v>33V-04-206</v>
          </cell>
          <cell r="F136">
            <v>543400</v>
          </cell>
          <cell r="G136" t="str">
            <v>530105</v>
          </cell>
          <cell r="H136" t="str">
            <v>KFLG</v>
          </cell>
          <cell r="I136" t="str">
            <v>FF</v>
          </cell>
          <cell r="J136">
            <v>36619</v>
          </cell>
          <cell r="K136">
            <v>42015</v>
          </cell>
          <cell r="L136" t="str">
            <v>hcm</v>
          </cell>
          <cell r="M136">
            <v>35632</v>
          </cell>
          <cell r="N136">
            <v>1</v>
          </cell>
          <cell r="O136" t="str">
            <v>The painting of FF was found being blistered partially</v>
          </cell>
          <cell r="P136" t="str">
            <v>Bong s¬n</v>
          </cell>
          <cell r="Q136" t="str">
            <v>MAP</v>
          </cell>
          <cell r="R136" t="str">
            <v>FRONT FORK ASSY. LEFT</v>
          </cell>
          <cell r="S136" t="str">
            <v>51500-KFLG-8910-M1</v>
          </cell>
          <cell r="T136">
            <v>4</v>
          </cell>
        </row>
        <row r="137">
          <cell r="A137">
            <v>6</v>
          </cell>
          <cell r="B137">
            <v>2001</v>
          </cell>
          <cell r="C137">
            <v>37048</v>
          </cell>
          <cell r="D137">
            <v>36982</v>
          </cell>
          <cell r="E137" t="str">
            <v>33V-04-213</v>
          </cell>
          <cell r="F137">
            <v>1071800</v>
          </cell>
          <cell r="G137" t="str">
            <v>5301045</v>
          </cell>
          <cell r="H137" t="str">
            <v>KFLG</v>
          </cell>
          <cell r="I137" t="str">
            <v>FF</v>
          </cell>
          <cell r="J137">
            <v>36654</v>
          </cell>
          <cell r="K137">
            <v>42019</v>
          </cell>
          <cell r="L137" t="str">
            <v>hcm</v>
          </cell>
          <cell r="M137">
            <v>42551</v>
          </cell>
          <cell r="N137">
            <v>2</v>
          </cell>
          <cell r="O137" t="str">
            <v>The painting of FF was found being blistered partially</v>
          </cell>
          <cell r="P137" t="str">
            <v>Bong s¬n</v>
          </cell>
          <cell r="Q137" t="str">
            <v>MAP</v>
          </cell>
          <cell r="R137" t="str">
            <v>FRONT FORK ASSY. R/L</v>
          </cell>
          <cell r="S137" t="str">
            <v>51400/51500-KFLG-8910-M1</v>
          </cell>
          <cell r="T137">
            <v>5</v>
          </cell>
        </row>
        <row r="138">
          <cell r="A138">
            <v>6</v>
          </cell>
          <cell r="B138">
            <v>2001</v>
          </cell>
          <cell r="C138">
            <v>37048</v>
          </cell>
          <cell r="D138">
            <v>36982</v>
          </cell>
          <cell r="E138" t="str">
            <v>33V-04-223</v>
          </cell>
          <cell r="F138">
            <v>543400</v>
          </cell>
          <cell r="G138" t="str">
            <v>530105</v>
          </cell>
          <cell r="H138" t="str">
            <v>KFLG</v>
          </cell>
          <cell r="I138" t="str">
            <v>FF</v>
          </cell>
          <cell r="J138">
            <v>36739</v>
          </cell>
          <cell r="K138">
            <v>43001</v>
          </cell>
          <cell r="L138" t="str">
            <v>long an</v>
          </cell>
          <cell r="M138">
            <v>61272</v>
          </cell>
          <cell r="N138">
            <v>1</v>
          </cell>
          <cell r="O138" t="str">
            <v>The painting of FF was found being blistered partially</v>
          </cell>
          <cell r="P138" t="str">
            <v>Bong s¬n</v>
          </cell>
          <cell r="Q138" t="str">
            <v>MAP</v>
          </cell>
          <cell r="R138" t="str">
            <v>FRONT FORK ASSY. LEFT</v>
          </cell>
          <cell r="S138" t="str">
            <v>51500-KFLG-8910-M1</v>
          </cell>
          <cell r="T138">
            <v>8</v>
          </cell>
        </row>
        <row r="139">
          <cell r="A139">
            <v>6</v>
          </cell>
          <cell r="B139">
            <v>2001</v>
          </cell>
          <cell r="C139">
            <v>37048</v>
          </cell>
          <cell r="D139">
            <v>36982</v>
          </cell>
          <cell r="E139" t="str">
            <v>33V-04-224</v>
          </cell>
          <cell r="G139" t="str">
            <v>530108</v>
          </cell>
          <cell r="H139" t="str">
            <v>KFLG</v>
          </cell>
          <cell r="I139" t="str">
            <v>RC</v>
          </cell>
          <cell r="J139">
            <v>36762</v>
          </cell>
          <cell r="M139">
            <v>64461</v>
          </cell>
          <cell r="N139">
            <v>1</v>
          </cell>
          <cell r="O139" t="str">
            <v>Oil leak from OS</v>
          </cell>
          <cell r="P139" t="str">
            <v>ChÈy dÇu</v>
          </cell>
          <cell r="Q139" t="str">
            <v>USER</v>
          </cell>
          <cell r="R139" t="str">
            <v>REAR CUSHION ASSY</v>
          </cell>
          <cell r="S139" t="str">
            <v>52400-KFLG-8910-M1</v>
          </cell>
          <cell r="T139">
            <v>8</v>
          </cell>
        </row>
        <row r="140">
          <cell r="A140">
            <v>6</v>
          </cell>
          <cell r="B140">
            <v>2001</v>
          </cell>
          <cell r="C140">
            <v>37048</v>
          </cell>
          <cell r="D140">
            <v>36982</v>
          </cell>
          <cell r="E140" t="str">
            <v>33V-04-231</v>
          </cell>
          <cell r="F140">
            <v>1071800</v>
          </cell>
          <cell r="G140" t="str">
            <v>5301045</v>
          </cell>
          <cell r="H140" t="str">
            <v>KFLG</v>
          </cell>
          <cell r="I140" t="str">
            <v>FF</v>
          </cell>
          <cell r="J140">
            <v>36769</v>
          </cell>
          <cell r="K140">
            <v>45001</v>
          </cell>
          <cell r="L140" t="str">
            <v>My tho</v>
          </cell>
          <cell r="M140">
            <v>65183</v>
          </cell>
          <cell r="N140">
            <v>2</v>
          </cell>
          <cell r="O140" t="str">
            <v>The painting of FF was found being blistered partially</v>
          </cell>
          <cell r="P140" t="str">
            <v>Bong s¬n</v>
          </cell>
          <cell r="Q140" t="str">
            <v>MAP</v>
          </cell>
          <cell r="R140" t="str">
            <v>FRONT FORK ASSY. R/L</v>
          </cell>
          <cell r="S140" t="str">
            <v>51400/51500-KFLG-8910-M1</v>
          </cell>
          <cell r="T140">
            <v>8</v>
          </cell>
        </row>
        <row r="141">
          <cell r="A141">
            <v>6</v>
          </cell>
          <cell r="B141">
            <v>2001</v>
          </cell>
          <cell r="C141">
            <v>37048</v>
          </cell>
          <cell r="D141">
            <v>36982</v>
          </cell>
          <cell r="E141" t="str">
            <v>33V-04-232</v>
          </cell>
          <cell r="G141" t="str">
            <v>530108</v>
          </cell>
          <cell r="H141" t="str">
            <v>KFLG</v>
          </cell>
          <cell r="I141" t="str">
            <v>RC</v>
          </cell>
          <cell r="J141">
            <v>36872</v>
          </cell>
          <cell r="M141">
            <v>93885</v>
          </cell>
          <cell r="N141">
            <v>1</v>
          </cell>
          <cell r="O141" t="str">
            <v>Oil leak from OS</v>
          </cell>
          <cell r="P141" t="str">
            <v>ChÈy dÇu</v>
          </cell>
          <cell r="Q141" t="str">
            <v>USER</v>
          </cell>
          <cell r="R141" t="str">
            <v>REAR CUSHION ASSY</v>
          </cell>
          <cell r="S141" t="str">
            <v>52400-KFLG-8910-M1</v>
          </cell>
          <cell r="T141">
            <v>12</v>
          </cell>
        </row>
        <row r="142">
          <cell r="A142">
            <v>6</v>
          </cell>
          <cell r="B142">
            <v>2001</v>
          </cell>
          <cell r="C142">
            <v>37048</v>
          </cell>
          <cell r="D142">
            <v>36982</v>
          </cell>
          <cell r="E142" t="str">
            <v>33V-04-237</v>
          </cell>
          <cell r="F142">
            <v>1071800</v>
          </cell>
          <cell r="G142" t="str">
            <v>5301045</v>
          </cell>
          <cell r="H142" t="str">
            <v>KFLG</v>
          </cell>
          <cell r="I142" t="str">
            <v>FF</v>
          </cell>
          <cell r="J142">
            <v>36675</v>
          </cell>
          <cell r="K142">
            <v>49001</v>
          </cell>
          <cell r="L142" t="str">
            <v>an giang</v>
          </cell>
          <cell r="M142">
            <v>42897</v>
          </cell>
          <cell r="N142">
            <v>2</v>
          </cell>
          <cell r="O142" t="str">
            <v>The painting of FF was found being blistered partially</v>
          </cell>
          <cell r="P142" t="str">
            <v>Bong s¬n</v>
          </cell>
          <cell r="Q142" t="str">
            <v>MAP</v>
          </cell>
          <cell r="R142" t="str">
            <v>FRONT FORK ASSY. R/L</v>
          </cell>
          <cell r="S142" t="str">
            <v>51400/51500-KFLG-8910-M1</v>
          </cell>
          <cell r="T142">
            <v>5</v>
          </cell>
        </row>
        <row r="143">
          <cell r="A143">
            <v>6</v>
          </cell>
          <cell r="B143">
            <v>2001</v>
          </cell>
          <cell r="C143">
            <v>37048</v>
          </cell>
          <cell r="D143">
            <v>36982</v>
          </cell>
          <cell r="E143" t="str">
            <v>33V-04-238</v>
          </cell>
          <cell r="F143">
            <v>1071800</v>
          </cell>
          <cell r="G143" t="str">
            <v>5301045</v>
          </cell>
          <cell r="H143" t="str">
            <v>KFLG</v>
          </cell>
          <cell r="I143" t="str">
            <v>FF</v>
          </cell>
          <cell r="J143">
            <v>36692</v>
          </cell>
          <cell r="K143">
            <v>49001</v>
          </cell>
          <cell r="L143" t="str">
            <v>an giang</v>
          </cell>
          <cell r="M143">
            <v>46430</v>
          </cell>
          <cell r="N143">
            <v>2</v>
          </cell>
          <cell r="O143" t="str">
            <v>The painting of FF was found being blistered partially</v>
          </cell>
          <cell r="P143" t="str">
            <v>Bong s¬n</v>
          </cell>
          <cell r="Q143" t="str">
            <v>MAP</v>
          </cell>
          <cell r="R143" t="str">
            <v>FRONT FORK ASSY. R/L</v>
          </cell>
          <cell r="S143" t="str">
            <v>51400/51500-KFLG-8910-M1</v>
          </cell>
          <cell r="T143">
            <v>6</v>
          </cell>
        </row>
        <row r="144">
          <cell r="A144">
            <v>6</v>
          </cell>
          <cell r="B144">
            <v>2001</v>
          </cell>
          <cell r="C144">
            <v>37048</v>
          </cell>
          <cell r="D144">
            <v>36982</v>
          </cell>
          <cell r="E144" t="str">
            <v>33V-04-239</v>
          </cell>
          <cell r="F144">
            <v>1071800</v>
          </cell>
          <cell r="G144" t="str">
            <v>5301045</v>
          </cell>
          <cell r="H144" t="str">
            <v>KFLG</v>
          </cell>
          <cell r="I144" t="str">
            <v>FF</v>
          </cell>
          <cell r="J144">
            <v>36657</v>
          </cell>
          <cell r="K144">
            <v>49001</v>
          </cell>
          <cell r="L144" t="str">
            <v>an giang</v>
          </cell>
          <cell r="M144">
            <v>51044</v>
          </cell>
          <cell r="N144">
            <v>2</v>
          </cell>
          <cell r="O144" t="str">
            <v>The painting of FF was found being blistered partially</v>
          </cell>
          <cell r="P144" t="str">
            <v>Bong s¬n</v>
          </cell>
          <cell r="Q144" t="str">
            <v>MAP</v>
          </cell>
          <cell r="R144" t="str">
            <v>FRONT FORK ASSY. R/L</v>
          </cell>
          <cell r="S144" t="str">
            <v>51400/51500-KFLG-8910-M1</v>
          </cell>
          <cell r="T144">
            <v>5</v>
          </cell>
        </row>
        <row r="145">
          <cell r="A145">
            <v>6</v>
          </cell>
          <cell r="B145">
            <v>2001</v>
          </cell>
          <cell r="C145">
            <v>37048</v>
          </cell>
          <cell r="D145">
            <v>36982</v>
          </cell>
          <cell r="E145" t="str">
            <v>33V-04-248</v>
          </cell>
          <cell r="F145">
            <v>1071800</v>
          </cell>
          <cell r="G145" t="str">
            <v>5301045</v>
          </cell>
          <cell r="H145" t="str">
            <v>KFLG</v>
          </cell>
          <cell r="I145" t="str">
            <v>FF</v>
          </cell>
          <cell r="J145">
            <v>36760</v>
          </cell>
          <cell r="K145">
            <v>50001</v>
          </cell>
          <cell r="L145" t="str">
            <v>can tho</v>
          </cell>
          <cell r="M145">
            <v>64319</v>
          </cell>
          <cell r="N145">
            <v>2</v>
          </cell>
          <cell r="O145" t="str">
            <v>The painting of FF was found being blistered partially</v>
          </cell>
          <cell r="P145" t="str">
            <v>Bong s¬n</v>
          </cell>
          <cell r="Q145" t="str">
            <v>MAP</v>
          </cell>
          <cell r="R145" t="str">
            <v>FRONT FORK ASSY. R/L</v>
          </cell>
          <cell r="S145" t="str">
            <v>51400/51500-KFLG-8910-M1</v>
          </cell>
          <cell r="T145">
            <v>8</v>
          </cell>
        </row>
        <row r="146">
          <cell r="A146">
            <v>6</v>
          </cell>
          <cell r="B146">
            <v>2001</v>
          </cell>
          <cell r="C146">
            <v>37048</v>
          </cell>
          <cell r="D146">
            <v>36982</v>
          </cell>
          <cell r="E146" t="str">
            <v>33V-04-285</v>
          </cell>
          <cell r="F146">
            <v>457000</v>
          </cell>
          <cell r="G146" t="str">
            <v>510105</v>
          </cell>
          <cell r="H146" t="str">
            <v>GBGT</v>
          </cell>
          <cell r="I146" t="str">
            <v>FF</v>
          </cell>
          <cell r="J146">
            <v>36600</v>
          </cell>
          <cell r="K146">
            <v>11001</v>
          </cell>
          <cell r="L146" t="str">
            <v>vinh phuc</v>
          </cell>
          <cell r="M146">
            <v>7685</v>
          </cell>
          <cell r="N146">
            <v>1</v>
          </cell>
          <cell r="O146" t="str">
            <v>BÞ sïi Êm tÊm trªm vÊu b¾t trôc b¸nh xe</v>
          </cell>
          <cell r="P146" t="str">
            <v>Bong s¬n</v>
          </cell>
          <cell r="Q146" t="str">
            <v>MAP</v>
          </cell>
          <cell r="R146" t="str">
            <v>FRONT FORK ASSY. LEFT</v>
          </cell>
          <cell r="S146" t="str">
            <v>51500-GBG-B110-M1-01</v>
          </cell>
          <cell r="T146">
            <v>3</v>
          </cell>
        </row>
        <row r="147">
          <cell r="A147">
            <v>6</v>
          </cell>
          <cell r="B147">
            <v>2001</v>
          </cell>
          <cell r="C147">
            <v>37048</v>
          </cell>
          <cell r="D147">
            <v>36982</v>
          </cell>
          <cell r="E147" t="str">
            <v>33V-04-305</v>
          </cell>
          <cell r="G147" t="str">
            <v>530108</v>
          </cell>
          <cell r="H147" t="str">
            <v>KFLG</v>
          </cell>
          <cell r="I147" t="str">
            <v>RC</v>
          </cell>
          <cell r="J147">
            <v>36948</v>
          </cell>
          <cell r="M147">
            <v>203840</v>
          </cell>
          <cell r="N147">
            <v>1</v>
          </cell>
          <cell r="O147" t="str">
            <v>Oil leak from OS</v>
          </cell>
          <cell r="P147" t="str">
            <v>ChÈy dÇu</v>
          </cell>
          <cell r="Q147" t="str">
            <v>USER</v>
          </cell>
          <cell r="R147" t="str">
            <v>REAR CUSHION ASSY</v>
          </cell>
          <cell r="S147" t="str">
            <v>52400-KFLG-8910-M1</v>
          </cell>
          <cell r="T147">
            <v>2</v>
          </cell>
        </row>
        <row r="148">
          <cell r="A148">
            <v>7</v>
          </cell>
          <cell r="B148">
            <v>2001</v>
          </cell>
          <cell r="C148">
            <v>37081</v>
          </cell>
          <cell r="D148">
            <v>37012</v>
          </cell>
          <cell r="E148" t="str">
            <v>33v-05-041,042</v>
          </cell>
          <cell r="F148">
            <v>894000</v>
          </cell>
          <cell r="G148" t="str">
            <v>5101045</v>
          </cell>
          <cell r="H148" t="str">
            <v>GBGT</v>
          </cell>
          <cell r="I148" t="str">
            <v>FF</v>
          </cell>
          <cell r="J148">
            <v>36664</v>
          </cell>
          <cell r="K148">
            <v>30001</v>
          </cell>
          <cell r="L148" t="str">
            <v>quy nhon</v>
          </cell>
          <cell r="M148">
            <v>202677</v>
          </cell>
          <cell r="N148">
            <v>2</v>
          </cell>
          <cell r="O148" t="str">
            <v>The painting of FF was peelled of partially</v>
          </cell>
          <cell r="P148" t="str">
            <v>Bong s¬n</v>
          </cell>
          <cell r="Q148" t="str">
            <v>MAP</v>
          </cell>
          <cell r="R148" t="str">
            <v>FRONT FORK ASSY. R/L</v>
          </cell>
          <cell r="S148" t="str">
            <v>51400/51500-GBG-B110-M1-01</v>
          </cell>
          <cell r="T148">
            <v>5</v>
          </cell>
        </row>
        <row r="149">
          <cell r="A149">
            <v>7</v>
          </cell>
          <cell r="B149">
            <v>2001</v>
          </cell>
          <cell r="C149">
            <v>37081</v>
          </cell>
          <cell r="D149">
            <v>37012</v>
          </cell>
          <cell r="E149" t="str">
            <v>33v-05-247</v>
          </cell>
          <cell r="F149">
            <v>581600</v>
          </cell>
          <cell r="G149" t="str">
            <v>580110</v>
          </cell>
          <cell r="H149" t="str">
            <v>KFVN</v>
          </cell>
          <cell r="I149" t="str">
            <v>SM</v>
          </cell>
          <cell r="J149">
            <v>36924</v>
          </cell>
          <cell r="K149">
            <v>22001</v>
          </cell>
          <cell r="L149" t="str">
            <v>nghe an</v>
          </cell>
          <cell r="M149">
            <v>11506</v>
          </cell>
          <cell r="N149">
            <v>1</v>
          </cell>
          <cell r="O149" t="str">
            <v>Kim nhiªn liÖu kh«ng ho¹t ®éng do dÝnh keo 575</v>
          </cell>
          <cell r="P149" t="str">
            <v>Ho¹t ®éng</v>
          </cell>
          <cell r="Q149" t="str">
            <v>MAP</v>
          </cell>
          <cell r="R149" t="str">
            <v>SPEEDOMETER ASSY</v>
          </cell>
          <cell r="S149" t="str">
            <v>37200-GN5-9013-M1-02</v>
          </cell>
          <cell r="T149">
            <v>2</v>
          </cell>
        </row>
        <row r="150">
          <cell r="A150">
            <v>7</v>
          </cell>
          <cell r="B150">
            <v>2001</v>
          </cell>
          <cell r="C150">
            <v>37081</v>
          </cell>
          <cell r="D150">
            <v>37012</v>
          </cell>
          <cell r="E150" t="str">
            <v>33v-05-118</v>
          </cell>
          <cell r="F150">
            <v>1071800</v>
          </cell>
          <cell r="G150" t="str">
            <v>5301045</v>
          </cell>
          <cell r="H150" t="str">
            <v>KFLG</v>
          </cell>
          <cell r="I150" t="str">
            <v>FF</v>
          </cell>
          <cell r="J150">
            <v>36782</v>
          </cell>
          <cell r="K150">
            <v>18002</v>
          </cell>
          <cell r="L150" t="str">
            <v>nam dinh</v>
          </cell>
          <cell r="M150">
            <v>68697</v>
          </cell>
          <cell r="N150">
            <v>2</v>
          </cell>
          <cell r="O150" t="str">
            <v>The painting of FF was peelled of partially</v>
          </cell>
          <cell r="P150" t="str">
            <v>Bong s¬n</v>
          </cell>
          <cell r="Q150" t="str">
            <v>MAP</v>
          </cell>
          <cell r="R150" t="str">
            <v>FRONT FORK ASSY. R/L</v>
          </cell>
          <cell r="S150" t="str">
            <v>51400/51500-KFLG-8910-M1</v>
          </cell>
          <cell r="T150">
            <v>9</v>
          </cell>
        </row>
        <row r="151">
          <cell r="A151">
            <v>7</v>
          </cell>
          <cell r="B151">
            <v>2001</v>
          </cell>
          <cell r="C151">
            <v>37081</v>
          </cell>
          <cell r="D151">
            <v>37012</v>
          </cell>
          <cell r="E151" t="str">
            <v>33v-05-128</v>
          </cell>
          <cell r="F151">
            <v>1071800</v>
          </cell>
          <cell r="G151" t="str">
            <v>5301045</v>
          </cell>
          <cell r="H151" t="str">
            <v>KFLG</v>
          </cell>
          <cell r="I151" t="str">
            <v>FF</v>
          </cell>
          <cell r="J151">
            <v>36634</v>
          </cell>
          <cell r="K151">
            <v>30001</v>
          </cell>
          <cell r="L151" t="str">
            <v>quy nhon</v>
          </cell>
          <cell r="M151">
            <v>37838</v>
          </cell>
          <cell r="N151">
            <v>2</v>
          </cell>
          <cell r="O151" t="str">
            <v>The painting of FF was peelled of partially</v>
          </cell>
          <cell r="P151" t="str">
            <v>Bong s¬n</v>
          </cell>
          <cell r="Q151" t="str">
            <v>MAP</v>
          </cell>
          <cell r="R151" t="str">
            <v>FRONT FORK ASSY. R/L</v>
          </cell>
          <cell r="S151" t="str">
            <v>51400/51500-KFLG-8910-M1</v>
          </cell>
          <cell r="T151">
            <v>4</v>
          </cell>
        </row>
        <row r="152">
          <cell r="A152">
            <v>7</v>
          </cell>
          <cell r="B152">
            <v>2001</v>
          </cell>
          <cell r="C152">
            <v>37081</v>
          </cell>
          <cell r="D152">
            <v>37012</v>
          </cell>
          <cell r="E152" t="str">
            <v>33v-05-133</v>
          </cell>
          <cell r="F152">
            <v>1071800</v>
          </cell>
          <cell r="G152" t="str">
            <v>5301045</v>
          </cell>
          <cell r="H152" t="str">
            <v>KFLG</v>
          </cell>
          <cell r="I152" t="str">
            <v>FF</v>
          </cell>
          <cell r="J152">
            <v>36704</v>
          </cell>
          <cell r="K152">
            <v>30001</v>
          </cell>
          <cell r="L152" t="str">
            <v>quy nhon</v>
          </cell>
          <cell r="M152">
            <v>53262</v>
          </cell>
          <cell r="N152">
            <v>2</v>
          </cell>
          <cell r="O152" t="str">
            <v>The painting of FF was peelled of partially</v>
          </cell>
          <cell r="P152" t="str">
            <v>Bong s¬n</v>
          </cell>
          <cell r="Q152" t="str">
            <v>MAP</v>
          </cell>
          <cell r="R152" t="str">
            <v>FRONT FORK ASSY. R/L</v>
          </cell>
          <cell r="S152" t="str">
            <v>51400/51500-KFLG-8910-M1</v>
          </cell>
          <cell r="T152">
            <v>6</v>
          </cell>
        </row>
        <row r="153">
          <cell r="A153">
            <v>7</v>
          </cell>
          <cell r="B153">
            <v>2001</v>
          </cell>
          <cell r="C153">
            <v>37081</v>
          </cell>
          <cell r="D153">
            <v>37012</v>
          </cell>
          <cell r="E153" t="str">
            <v>33v-05-144</v>
          </cell>
          <cell r="F153">
            <v>1071800</v>
          </cell>
          <cell r="G153" t="str">
            <v>5301045</v>
          </cell>
          <cell r="H153" t="str">
            <v>KFLG</v>
          </cell>
          <cell r="I153" t="str">
            <v>FF</v>
          </cell>
          <cell r="J153">
            <v>36685</v>
          </cell>
          <cell r="K153">
            <v>41001</v>
          </cell>
          <cell r="L153" t="str">
            <v>vung tau</v>
          </cell>
          <cell r="M153">
            <v>49178</v>
          </cell>
          <cell r="N153">
            <v>2</v>
          </cell>
          <cell r="O153" t="str">
            <v>The painting of FF was peelled of partially</v>
          </cell>
          <cell r="P153" t="str">
            <v>Bong s¬n</v>
          </cell>
          <cell r="Q153" t="str">
            <v>MAP</v>
          </cell>
          <cell r="R153" t="str">
            <v>FRONT FORK ASSY. R/L</v>
          </cell>
          <cell r="S153" t="str">
            <v>51400/51500-KFLG-8910-M1</v>
          </cell>
          <cell r="T153">
            <v>6</v>
          </cell>
        </row>
        <row r="154">
          <cell r="A154">
            <v>7</v>
          </cell>
          <cell r="B154">
            <v>2001</v>
          </cell>
          <cell r="C154">
            <v>37081</v>
          </cell>
          <cell r="D154">
            <v>37012</v>
          </cell>
          <cell r="E154" t="str">
            <v>33v-05-208</v>
          </cell>
          <cell r="F154">
            <v>1071800</v>
          </cell>
          <cell r="G154" t="str">
            <v>5301045</v>
          </cell>
          <cell r="H154" t="str">
            <v>KFLG</v>
          </cell>
          <cell r="I154" t="str">
            <v>FF</v>
          </cell>
          <cell r="J154">
            <v>36682</v>
          </cell>
          <cell r="K154">
            <v>45001</v>
          </cell>
          <cell r="L154" t="str">
            <v>My tho</v>
          </cell>
          <cell r="M154">
            <v>47966</v>
          </cell>
          <cell r="N154">
            <v>2</v>
          </cell>
          <cell r="O154" t="str">
            <v>The painting of FF was peelled of partially</v>
          </cell>
          <cell r="P154" t="str">
            <v>Bong s¬n</v>
          </cell>
          <cell r="Q154" t="str">
            <v>MAP</v>
          </cell>
          <cell r="R154" t="str">
            <v>FRONT FORK ASSY. R/L</v>
          </cell>
          <cell r="S154" t="str">
            <v>51400/51500-KFLG-8910-M1</v>
          </cell>
          <cell r="T154">
            <v>6</v>
          </cell>
        </row>
        <row r="155">
          <cell r="A155">
            <v>7</v>
          </cell>
          <cell r="B155">
            <v>2001</v>
          </cell>
          <cell r="C155">
            <v>37081</v>
          </cell>
          <cell r="D155">
            <v>37012</v>
          </cell>
          <cell r="E155" t="str">
            <v>33v-05-012</v>
          </cell>
          <cell r="F155">
            <v>457000</v>
          </cell>
          <cell r="G155" t="str">
            <v>510104</v>
          </cell>
          <cell r="H155" t="str">
            <v>GBGT</v>
          </cell>
          <cell r="I155" t="str">
            <v>FF</v>
          </cell>
          <cell r="J155">
            <v>36424</v>
          </cell>
          <cell r="K155">
            <v>14026</v>
          </cell>
          <cell r="L155" t="str">
            <v>ha noi</v>
          </cell>
          <cell r="M155">
            <v>144607</v>
          </cell>
          <cell r="N155">
            <v>1</v>
          </cell>
          <cell r="O155" t="str">
            <v>The plating of F/P was rusted</v>
          </cell>
          <cell r="P155" t="str">
            <v>RØ</v>
          </cell>
          <cell r="Q155" t="str">
            <v>SHOWA Claim</v>
          </cell>
          <cell r="R155" t="str">
            <v>FRONT FORK ASSY. RIGHT</v>
          </cell>
          <cell r="S155" t="str">
            <v>51400-GBG-B110-M1-01</v>
          </cell>
          <cell r="T155">
            <v>9</v>
          </cell>
        </row>
        <row r="156">
          <cell r="A156">
            <v>8</v>
          </cell>
          <cell r="B156">
            <v>2001</v>
          </cell>
          <cell r="C156">
            <v>37105</v>
          </cell>
          <cell r="D156">
            <v>37043</v>
          </cell>
          <cell r="E156" t="str">
            <v>33v-06-072</v>
          </cell>
          <cell r="F156">
            <v>894000</v>
          </cell>
          <cell r="G156" t="str">
            <v>5101045</v>
          </cell>
          <cell r="H156" t="str">
            <v>GBGT</v>
          </cell>
          <cell r="I156" t="str">
            <v>FF</v>
          </cell>
          <cell r="J156">
            <v>36616</v>
          </cell>
          <cell r="K156">
            <v>32001</v>
          </cell>
          <cell r="L156" t="str">
            <v>phu yen</v>
          </cell>
          <cell r="M156">
            <v>188483</v>
          </cell>
          <cell r="N156">
            <v>2</v>
          </cell>
          <cell r="O156" t="str">
            <v>The painting of FF was peelled of partially</v>
          </cell>
          <cell r="P156" t="str">
            <v>Bong s¬n</v>
          </cell>
          <cell r="Q156" t="str">
            <v>MAP</v>
          </cell>
          <cell r="R156" t="str">
            <v>FRONT FORK ASSY. R/L</v>
          </cell>
          <cell r="S156" t="str">
            <v>51400/51500-GBG-B110-M1-01</v>
          </cell>
          <cell r="T156">
            <v>3</v>
          </cell>
        </row>
        <row r="157">
          <cell r="A157">
            <v>8</v>
          </cell>
          <cell r="B157">
            <v>2001</v>
          </cell>
          <cell r="C157">
            <v>37105</v>
          </cell>
          <cell r="D157">
            <v>37043</v>
          </cell>
          <cell r="E157" t="str">
            <v>33v-06-075</v>
          </cell>
          <cell r="F157">
            <v>894000</v>
          </cell>
          <cell r="G157" t="str">
            <v>5101045</v>
          </cell>
          <cell r="H157" t="str">
            <v>GBGT</v>
          </cell>
          <cell r="I157" t="str">
            <v>FF</v>
          </cell>
          <cell r="J157">
            <v>36826</v>
          </cell>
          <cell r="K157">
            <v>32001</v>
          </cell>
          <cell r="L157" t="str">
            <v>phu yen</v>
          </cell>
          <cell r="M157">
            <v>235845</v>
          </cell>
          <cell r="N157">
            <v>2</v>
          </cell>
          <cell r="O157" t="str">
            <v>The painting of FF was peelled of partially</v>
          </cell>
          <cell r="P157" t="str">
            <v>Bong s¬n</v>
          </cell>
          <cell r="Q157" t="str">
            <v>MAP</v>
          </cell>
          <cell r="R157" t="str">
            <v>FRONT FORK ASSY. R/L</v>
          </cell>
          <cell r="S157" t="str">
            <v>51400/51500-GBG-B110-M1-01</v>
          </cell>
          <cell r="T157">
            <v>10</v>
          </cell>
        </row>
        <row r="158">
          <cell r="A158">
            <v>8</v>
          </cell>
          <cell r="B158">
            <v>2001</v>
          </cell>
          <cell r="C158">
            <v>37105</v>
          </cell>
          <cell r="D158">
            <v>37043</v>
          </cell>
          <cell r="E158" t="str">
            <v>33v-06-078</v>
          </cell>
          <cell r="F158">
            <v>894000</v>
          </cell>
          <cell r="G158" t="str">
            <v>5101045</v>
          </cell>
          <cell r="H158" t="str">
            <v>GBGT</v>
          </cell>
          <cell r="I158" t="str">
            <v>FF</v>
          </cell>
          <cell r="J158">
            <v>36759</v>
          </cell>
          <cell r="K158">
            <v>32001</v>
          </cell>
          <cell r="L158" t="str">
            <v>phu yen</v>
          </cell>
          <cell r="M158">
            <v>224764</v>
          </cell>
          <cell r="N158">
            <v>2</v>
          </cell>
          <cell r="O158" t="str">
            <v>The painting of FF was peelled of partially</v>
          </cell>
          <cell r="P158" t="str">
            <v>Bong s¬n</v>
          </cell>
          <cell r="Q158" t="str">
            <v>MAP</v>
          </cell>
          <cell r="R158" t="str">
            <v>FRONT FORK ASSY. R/L</v>
          </cell>
          <cell r="S158" t="str">
            <v>51400/51500-GBG-B110-M1-01</v>
          </cell>
          <cell r="T158">
            <v>8</v>
          </cell>
        </row>
        <row r="159">
          <cell r="A159">
            <v>8</v>
          </cell>
          <cell r="B159">
            <v>2001</v>
          </cell>
          <cell r="C159">
            <v>37105</v>
          </cell>
          <cell r="D159">
            <v>37043</v>
          </cell>
          <cell r="E159" t="str">
            <v>33v-06-128</v>
          </cell>
          <cell r="F159">
            <v>894000</v>
          </cell>
          <cell r="G159" t="str">
            <v>5101045</v>
          </cell>
          <cell r="H159" t="str">
            <v>GBGT</v>
          </cell>
          <cell r="I159" t="str">
            <v>FF</v>
          </cell>
          <cell r="J159">
            <v>36760</v>
          </cell>
          <cell r="K159">
            <v>50001</v>
          </cell>
          <cell r="L159" t="str">
            <v>can tho</v>
          </cell>
          <cell r="M159">
            <v>225275</v>
          </cell>
          <cell r="N159">
            <v>2</v>
          </cell>
          <cell r="O159" t="str">
            <v>The painting of FF was peelled of partially</v>
          </cell>
          <cell r="P159" t="str">
            <v>Bong s¬n</v>
          </cell>
          <cell r="Q159" t="str">
            <v>MAP</v>
          </cell>
          <cell r="R159" t="str">
            <v>FRONT FORK ASSY. R/L</v>
          </cell>
          <cell r="S159" t="str">
            <v>51400/51500-GBG-B110-M1-01</v>
          </cell>
          <cell r="T159">
            <v>8</v>
          </cell>
        </row>
        <row r="160">
          <cell r="A160">
            <v>8</v>
          </cell>
          <cell r="B160">
            <v>2001</v>
          </cell>
          <cell r="C160">
            <v>37105</v>
          </cell>
          <cell r="D160">
            <v>37043</v>
          </cell>
          <cell r="E160" t="str">
            <v>33v-06-163</v>
          </cell>
          <cell r="F160">
            <v>1071800</v>
          </cell>
          <cell r="G160" t="str">
            <v>5301045</v>
          </cell>
          <cell r="H160" t="str">
            <v>KFLG</v>
          </cell>
          <cell r="I160" t="str">
            <v>FF</v>
          </cell>
          <cell r="J160">
            <v>36671</v>
          </cell>
          <cell r="K160">
            <v>30001</v>
          </cell>
          <cell r="L160" t="str">
            <v>quy nhon</v>
          </cell>
          <cell r="M160">
            <v>45820</v>
          </cell>
          <cell r="N160">
            <v>2</v>
          </cell>
          <cell r="O160" t="str">
            <v>The painting of FF was peelled of partially</v>
          </cell>
          <cell r="P160" t="str">
            <v>Bong s¬n</v>
          </cell>
          <cell r="Q160" t="str">
            <v>MAP</v>
          </cell>
          <cell r="R160" t="str">
            <v>FRONT FORK ASSY. R/L</v>
          </cell>
          <cell r="S160" t="str">
            <v>51400/51500-KFLG-8910-M1</v>
          </cell>
          <cell r="T160">
            <v>5</v>
          </cell>
        </row>
        <row r="161">
          <cell r="A161">
            <v>8</v>
          </cell>
          <cell r="B161">
            <v>2001</v>
          </cell>
          <cell r="C161">
            <v>37105</v>
          </cell>
          <cell r="D161">
            <v>37043</v>
          </cell>
          <cell r="E161" t="str">
            <v>33v-06-164</v>
          </cell>
          <cell r="F161">
            <v>1071800</v>
          </cell>
          <cell r="G161" t="str">
            <v>5301045</v>
          </cell>
          <cell r="H161" t="str">
            <v>KFLG</v>
          </cell>
          <cell r="I161" t="str">
            <v>FF</v>
          </cell>
          <cell r="J161">
            <v>36774</v>
          </cell>
          <cell r="K161">
            <v>30001</v>
          </cell>
          <cell r="L161" t="str">
            <v>quy nhon</v>
          </cell>
          <cell r="M161">
            <v>65685</v>
          </cell>
          <cell r="N161">
            <v>2</v>
          </cell>
          <cell r="O161" t="str">
            <v>The painting of FF was peelled of partially</v>
          </cell>
          <cell r="P161" t="str">
            <v>Bong s¬n</v>
          </cell>
          <cell r="Q161" t="str">
            <v>MAP</v>
          </cell>
          <cell r="R161" t="str">
            <v>FRONT FORK ASSY. R/L</v>
          </cell>
          <cell r="S161" t="str">
            <v>51400/51500-KFLG-8910-M1</v>
          </cell>
          <cell r="T161">
            <v>9</v>
          </cell>
        </row>
        <row r="162">
          <cell r="A162">
            <v>8</v>
          </cell>
          <cell r="B162">
            <v>2001</v>
          </cell>
          <cell r="C162">
            <v>37105</v>
          </cell>
          <cell r="D162">
            <v>37043</v>
          </cell>
          <cell r="E162" t="str">
            <v>33v-06-165</v>
          </cell>
          <cell r="F162">
            <v>543400</v>
          </cell>
          <cell r="G162" t="str">
            <v>530104</v>
          </cell>
          <cell r="H162" t="str">
            <v>KFLG</v>
          </cell>
          <cell r="I162" t="str">
            <v>FF</v>
          </cell>
          <cell r="J162">
            <v>36717</v>
          </cell>
          <cell r="K162">
            <v>30001</v>
          </cell>
          <cell r="L162" t="str">
            <v>quy nhon</v>
          </cell>
          <cell r="M162">
            <v>55355</v>
          </cell>
          <cell r="N162">
            <v>1</v>
          </cell>
          <cell r="O162" t="str">
            <v>The painting of FF was peelled of partially</v>
          </cell>
          <cell r="P162" t="str">
            <v>Bong s¬n</v>
          </cell>
          <cell r="Q162" t="str">
            <v>MAP</v>
          </cell>
          <cell r="R162" t="str">
            <v>FRONT FORK ASSY. RIGHT</v>
          </cell>
          <cell r="S162" t="str">
            <v>51400-KFLG-8910-M1</v>
          </cell>
          <cell r="T162">
            <v>7</v>
          </cell>
        </row>
        <row r="163">
          <cell r="A163">
            <v>8</v>
          </cell>
          <cell r="B163">
            <v>2001</v>
          </cell>
          <cell r="C163">
            <v>37105</v>
          </cell>
          <cell r="D163">
            <v>37043</v>
          </cell>
          <cell r="E163" t="str">
            <v>33v-06-166</v>
          </cell>
          <cell r="F163">
            <v>1071800</v>
          </cell>
          <cell r="G163" t="str">
            <v>5301045</v>
          </cell>
          <cell r="H163" t="str">
            <v>KFLG</v>
          </cell>
          <cell r="I163" t="str">
            <v>FF</v>
          </cell>
          <cell r="J163">
            <v>36848</v>
          </cell>
          <cell r="K163">
            <v>30001</v>
          </cell>
          <cell r="L163" t="str">
            <v>quy nhon</v>
          </cell>
          <cell r="M163">
            <v>85778</v>
          </cell>
          <cell r="N163">
            <v>2</v>
          </cell>
          <cell r="O163" t="str">
            <v>The painting of FF was peelled of partially</v>
          </cell>
          <cell r="P163" t="str">
            <v>Bong s¬n</v>
          </cell>
          <cell r="Q163" t="str">
            <v>MAP</v>
          </cell>
          <cell r="R163" t="str">
            <v>FRONT FORK ASSY. R/L</v>
          </cell>
          <cell r="S163" t="str">
            <v>51400/51500-KFLG-8910-M1</v>
          </cell>
          <cell r="T163">
            <v>11</v>
          </cell>
        </row>
        <row r="164">
          <cell r="A164">
            <v>8</v>
          </cell>
          <cell r="B164">
            <v>2001</v>
          </cell>
          <cell r="C164">
            <v>37105</v>
          </cell>
          <cell r="D164">
            <v>37043</v>
          </cell>
          <cell r="E164" t="str">
            <v>33v-06-167</v>
          </cell>
          <cell r="F164">
            <v>1071800</v>
          </cell>
          <cell r="G164" t="str">
            <v>5301045</v>
          </cell>
          <cell r="H164" t="str">
            <v>KFLG</v>
          </cell>
          <cell r="I164" t="str">
            <v>FF</v>
          </cell>
          <cell r="J164">
            <v>36708</v>
          </cell>
          <cell r="K164">
            <v>30001</v>
          </cell>
          <cell r="L164" t="str">
            <v>quy nhon</v>
          </cell>
          <cell r="M164">
            <v>82280</v>
          </cell>
          <cell r="N164">
            <v>2</v>
          </cell>
          <cell r="O164" t="str">
            <v>The painting of FF was peelled of partially</v>
          </cell>
          <cell r="P164" t="str">
            <v>Bong s¬n</v>
          </cell>
          <cell r="Q164" t="str">
            <v>MAP</v>
          </cell>
          <cell r="R164" t="str">
            <v>FRONT FORK ASSY. R/L</v>
          </cell>
          <cell r="S164" t="str">
            <v>51400/51500-KFLG-8910-M1</v>
          </cell>
          <cell r="T164">
            <v>7</v>
          </cell>
        </row>
        <row r="165">
          <cell r="A165">
            <v>8</v>
          </cell>
          <cell r="B165">
            <v>2001</v>
          </cell>
          <cell r="C165">
            <v>37105</v>
          </cell>
          <cell r="D165">
            <v>37043</v>
          </cell>
          <cell r="E165" t="str">
            <v>33v-06-208</v>
          </cell>
          <cell r="F165">
            <v>1071800</v>
          </cell>
          <cell r="G165" t="str">
            <v>5301045</v>
          </cell>
          <cell r="H165" t="str">
            <v>KFLG</v>
          </cell>
          <cell r="I165" t="str">
            <v>FF</v>
          </cell>
          <cell r="J165">
            <v>36797</v>
          </cell>
          <cell r="K165">
            <v>42014</v>
          </cell>
          <cell r="L165" t="str">
            <v>hcm</v>
          </cell>
          <cell r="M165">
            <v>71775</v>
          </cell>
          <cell r="N165">
            <v>2</v>
          </cell>
          <cell r="O165" t="str">
            <v>The painting of FF was peelled of partially</v>
          </cell>
          <cell r="P165" t="str">
            <v>Bong s¬n</v>
          </cell>
          <cell r="Q165" t="str">
            <v>MAP</v>
          </cell>
          <cell r="R165" t="str">
            <v>FRONT FORK ASSY. R/L</v>
          </cell>
          <cell r="S165" t="str">
            <v>51400/51500-KFLG-8910-M1</v>
          </cell>
          <cell r="T165">
            <v>9</v>
          </cell>
        </row>
        <row r="166">
          <cell r="A166">
            <v>8</v>
          </cell>
          <cell r="B166">
            <v>2001</v>
          </cell>
          <cell r="C166">
            <v>37105</v>
          </cell>
          <cell r="D166">
            <v>37043</v>
          </cell>
          <cell r="E166" t="str">
            <v>33v-06-234</v>
          </cell>
          <cell r="F166">
            <v>1071800</v>
          </cell>
          <cell r="G166" t="str">
            <v>5301045</v>
          </cell>
          <cell r="H166" t="str">
            <v>KFLG</v>
          </cell>
          <cell r="I166" t="str">
            <v>FF</v>
          </cell>
          <cell r="J166">
            <v>36682</v>
          </cell>
          <cell r="K166">
            <v>45001</v>
          </cell>
          <cell r="L166" t="str">
            <v>My tho</v>
          </cell>
          <cell r="M166">
            <v>47733</v>
          </cell>
          <cell r="N166">
            <v>2</v>
          </cell>
          <cell r="O166" t="str">
            <v>The painting of FF was peelled of partially</v>
          </cell>
          <cell r="P166" t="str">
            <v>Bong s¬n</v>
          </cell>
          <cell r="Q166" t="str">
            <v>MAP</v>
          </cell>
          <cell r="R166" t="str">
            <v>FRONT FORK ASSY. R/L</v>
          </cell>
          <cell r="S166" t="str">
            <v>51400/51500-KFLG-8910-M1</v>
          </cell>
          <cell r="T166">
            <v>6</v>
          </cell>
        </row>
        <row r="167">
          <cell r="A167">
            <v>8</v>
          </cell>
          <cell r="B167">
            <v>2001</v>
          </cell>
          <cell r="C167">
            <v>37105</v>
          </cell>
          <cell r="D167">
            <v>37043</v>
          </cell>
          <cell r="E167" t="str">
            <v>33v-06-235</v>
          </cell>
          <cell r="F167">
            <v>1071800</v>
          </cell>
          <cell r="G167" t="str">
            <v>5301045</v>
          </cell>
          <cell r="H167" t="str">
            <v>KFLG</v>
          </cell>
          <cell r="I167" t="str">
            <v>FF</v>
          </cell>
          <cell r="J167">
            <v>36809</v>
          </cell>
          <cell r="K167">
            <v>45001</v>
          </cell>
          <cell r="L167" t="str">
            <v>My tho</v>
          </cell>
          <cell r="M167">
            <v>75951</v>
          </cell>
          <cell r="N167">
            <v>2</v>
          </cell>
          <cell r="O167" t="str">
            <v>The painting of FF was peelled of partially</v>
          </cell>
          <cell r="P167" t="str">
            <v>Bong s¬n</v>
          </cell>
          <cell r="Q167" t="str">
            <v>MAP</v>
          </cell>
          <cell r="R167" t="str">
            <v>FRONT FORK ASSY. R/L</v>
          </cell>
          <cell r="S167" t="str">
            <v>51400/51500-KFLG-8910-M1</v>
          </cell>
          <cell r="T167">
            <v>10</v>
          </cell>
        </row>
        <row r="168">
          <cell r="A168">
            <v>8</v>
          </cell>
          <cell r="B168">
            <v>2001</v>
          </cell>
          <cell r="C168">
            <v>37121</v>
          </cell>
          <cell r="G168" t="str">
            <v>510104</v>
          </cell>
          <cell r="H168" t="str">
            <v>GBGT</v>
          </cell>
          <cell r="I168" t="str">
            <v>FF</v>
          </cell>
          <cell r="J168">
            <v>36690</v>
          </cell>
          <cell r="M168">
            <v>209778</v>
          </cell>
          <cell r="N168">
            <v>1</v>
          </cell>
          <cell r="O168" t="str">
            <v>Oil leak from OS</v>
          </cell>
          <cell r="P168" t="str">
            <v>ChÈy dÇu</v>
          </cell>
          <cell r="Q168" t="str">
            <v>USER</v>
          </cell>
          <cell r="R168" t="str">
            <v>FRONT FORK ASSY. RIGHT</v>
          </cell>
          <cell r="S168" t="str">
            <v>51400-GBG-B110-M1-01</v>
          </cell>
          <cell r="T168">
            <v>6</v>
          </cell>
        </row>
        <row r="169">
          <cell r="A169">
            <v>8</v>
          </cell>
          <cell r="B169">
            <v>2001</v>
          </cell>
          <cell r="C169">
            <v>37121</v>
          </cell>
          <cell r="G169" t="str">
            <v>510104</v>
          </cell>
          <cell r="H169" t="str">
            <v>GBGT</v>
          </cell>
          <cell r="I169" t="str">
            <v>FF</v>
          </cell>
          <cell r="J169">
            <v>36683</v>
          </cell>
          <cell r="M169">
            <v>206756</v>
          </cell>
          <cell r="N169">
            <v>1</v>
          </cell>
          <cell r="O169" t="str">
            <v>Oil leak from OS</v>
          </cell>
          <cell r="P169" t="str">
            <v>ChÈy dÇu</v>
          </cell>
          <cell r="Q169" t="str">
            <v>USER</v>
          </cell>
          <cell r="R169" t="str">
            <v>FRONT FORK ASSY. RIGHT</v>
          </cell>
          <cell r="S169" t="str">
            <v>51400-GBG-B110-M1-01</v>
          </cell>
          <cell r="T169">
            <v>6</v>
          </cell>
        </row>
        <row r="170">
          <cell r="A170">
            <v>8</v>
          </cell>
          <cell r="B170">
            <v>2001</v>
          </cell>
          <cell r="C170">
            <v>37121</v>
          </cell>
          <cell r="G170" t="str">
            <v>510105</v>
          </cell>
          <cell r="H170" t="str">
            <v>GBGT</v>
          </cell>
          <cell r="I170" t="str">
            <v>FF</v>
          </cell>
          <cell r="J170">
            <v>36813</v>
          </cell>
          <cell r="M170">
            <v>233991</v>
          </cell>
          <cell r="N170">
            <v>1</v>
          </cell>
          <cell r="O170" t="str">
            <v>Oil leak from OS</v>
          </cell>
          <cell r="P170" t="str">
            <v>ChÈy dÇu</v>
          </cell>
          <cell r="Q170" t="str">
            <v>USER</v>
          </cell>
          <cell r="R170" t="str">
            <v>FRONT FORK ASSY. LEFT</v>
          </cell>
          <cell r="S170" t="str">
            <v>51500-GBG-B110-M1-01</v>
          </cell>
          <cell r="T170">
            <v>10</v>
          </cell>
        </row>
        <row r="171">
          <cell r="A171">
            <v>8</v>
          </cell>
          <cell r="B171">
            <v>2001</v>
          </cell>
          <cell r="C171">
            <v>37121</v>
          </cell>
          <cell r="G171" t="str">
            <v>510105</v>
          </cell>
          <cell r="H171" t="str">
            <v>GBGT</v>
          </cell>
          <cell r="I171" t="str">
            <v>FF</v>
          </cell>
          <cell r="J171">
            <v>36826</v>
          </cell>
          <cell r="M171">
            <v>235784</v>
          </cell>
          <cell r="N171">
            <v>1</v>
          </cell>
          <cell r="O171" t="str">
            <v>Oil leak from OS</v>
          </cell>
          <cell r="P171" t="str">
            <v>ChÈy dÇu</v>
          </cell>
          <cell r="Q171" t="str">
            <v>USER</v>
          </cell>
          <cell r="R171" t="str">
            <v>FRONT FORK ASSY. LEFT</v>
          </cell>
          <cell r="S171" t="str">
            <v>51500-GBG-B110-M1-01</v>
          </cell>
          <cell r="T171">
            <v>10</v>
          </cell>
        </row>
        <row r="172">
          <cell r="A172">
            <v>8</v>
          </cell>
          <cell r="B172">
            <v>2001</v>
          </cell>
          <cell r="C172">
            <v>37121</v>
          </cell>
          <cell r="G172" t="str">
            <v>510104</v>
          </cell>
          <cell r="H172" t="str">
            <v>GBGT</v>
          </cell>
          <cell r="I172" t="str">
            <v>FF</v>
          </cell>
          <cell r="J172">
            <v>36945</v>
          </cell>
          <cell r="M172">
            <v>2723</v>
          </cell>
          <cell r="N172">
            <v>1</v>
          </cell>
          <cell r="O172" t="str">
            <v>Oil leak from OS</v>
          </cell>
          <cell r="P172" t="str">
            <v>ChÈy dÇu</v>
          </cell>
          <cell r="Q172" t="str">
            <v>USER</v>
          </cell>
          <cell r="R172" t="str">
            <v>FRONT FORK ASSY. RIGHT</v>
          </cell>
          <cell r="S172" t="str">
            <v>51400-GBG-B110-M1-01</v>
          </cell>
          <cell r="T172">
            <v>2</v>
          </cell>
        </row>
        <row r="173">
          <cell r="A173">
            <v>8</v>
          </cell>
          <cell r="B173">
            <v>2001</v>
          </cell>
          <cell r="C173">
            <v>37121</v>
          </cell>
          <cell r="G173" t="str">
            <v>510104</v>
          </cell>
          <cell r="H173" t="str">
            <v>GBGT</v>
          </cell>
          <cell r="I173" t="str">
            <v>FF</v>
          </cell>
          <cell r="J173">
            <v>36792</v>
          </cell>
          <cell r="M173">
            <v>230121</v>
          </cell>
          <cell r="N173">
            <v>1</v>
          </cell>
          <cell r="O173" t="str">
            <v>Oil leak from OS</v>
          </cell>
          <cell r="P173" t="str">
            <v>ChÈy dÇu</v>
          </cell>
          <cell r="Q173" t="str">
            <v>USER</v>
          </cell>
          <cell r="R173" t="str">
            <v>FRONT FORK ASSY. RIGHT</v>
          </cell>
          <cell r="S173" t="str">
            <v>51400-GBG-B110-M1-01</v>
          </cell>
          <cell r="T173">
            <v>9</v>
          </cell>
        </row>
        <row r="174">
          <cell r="A174">
            <v>8</v>
          </cell>
          <cell r="B174">
            <v>2001</v>
          </cell>
          <cell r="C174">
            <v>37121</v>
          </cell>
          <cell r="G174" t="str">
            <v>510105</v>
          </cell>
          <cell r="H174" t="str">
            <v>GBGT</v>
          </cell>
          <cell r="I174" t="str">
            <v>FF</v>
          </cell>
          <cell r="J174">
            <v>36784</v>
          </cell>
          <cell r="M174">
            <v>229630</v>
          </cell>
          <cell r="N174">
            <v>1</v>
          </cell>
          <cell r="O174" t="str">
            <v>Oil leak from OS</v>
          </cell>
          <cell r="P174" t="str">
            <v>ChÈy dÇu</v>
          </cell>
          <cell r="Q174" t="str">
            <v>USER</v>
          </cell>
          <cell r="R174" t="str">
            <v>FRONT FORK ASSY. LEFT</v>
          </cell>
          <cell r="S174" t="str">
            <v>51500-GBG-B110-M1-01</v>
          </cell>
          <cell r="T174">
            <v>9</v>
          </cell>
        </row>
        <row r="175">
          <cell r="A175">
            <v>10</v>
          </cell>
          <cell r="B175">
            <v>2001</v>
          </cell>
          <cell r="C175">
            <v>37121</v>
          </cell>
          <cell r="D175">
            <v>37104</v>
          </cell>
          <cell r="E175" t="str">
            <v>33V-08-025</v>
          </cell>
          <cell r="F175">
            <v>457000</v>
          </cell>
          <cell r="G175" t="str">
            <v>510105</v>
          </cell>
          <cell r="H175" t="str">
            <v>GBGT</v>
          </cell>
          <cell r="I175" t="str">
            <v>FF</v>
          </cell>
          <cell r="J175">
            <v>36874</v>
          </cell>
          <cell r="M175">
            <v>247179</v>
          </cell>
          <cell r="N175">
            <v>1</v>
          </cell>
          <cell r="O175" t="str">
            <v>Oil leak from OS ( DÝnh tãc - Good will)</v>
          </cell>
          <cell r="P175" t="str">
            <v>ChÈy dÇu</v>
          </cell>
          <cell r="Q175" t="str">
            <v>MAP</v>
          </cell>
          <cell r="R175" t="str">
            <v>FRONT FORK ASSY. LEFT</v>
          </cell>
          <cell r="S175" t="str">
            <v>51500-GBG-B110-M1-01</v>
          </cell>
          <cell r="T175">
            <v>12</v>
          </cell>
        </row>
        <row r="176">
          <cell r="A176">
            <v>8</v>
          </cell>
          <cell r="B176">
            <v>2001</v>
          </cell>
          <cell r="C176">
            <v>37121</v>
          </cell>
          <cell r="G176" t="str">
            <v>510104</v>
          </cell>
          <cell r="H176" t="str">
            <v>GBGT</v>
          </cell>
          <cell r="I176" t="str">
            <v>FF</v>
          </cell>
          <cell r="J176">
            <v>36911</v>
          </cell>
          <cell r="M176">
            <v>257864</v>
          </cell>
          <cell r="N176">
            <v>1</v>
          </cell>
          <cell r="O176" t="str">
            <v>Oil leak from OS</v>
          </cell>
          <cell r="P176" t="str">
            <v>ChÈy dÇu</v>
          </cell>
          <cell r="Q176" t="str">
            <v>USER</v>
          </cell>
          <cell r="R176" t="str">
            <v>FRONT FORK ASSY. RIGHT</v>
          </cell>
          <cell r="S176" t="str">
            <v>51400-GBG-B110-M1-01</v>
          </cell>
          <cell r="T176">
            <v>1</v>
          </cell>
        </row>
        <row r="177">
          <cell r="A177">
            <v>8</v>
          </cell>
          <cell r="B177">
            <v>2001</v>
          </cell>
          <cell r="C177">
            <v>37121</v>
          </cell>
          <cell r="G177" t="str">
            <v>510105</v>
          </cell>
          <cell r="H177" t="str">
            <v>GBGT</v>
          </cell>
          <cell r="I177" t="str">
            <v>FF</v>
          </cell>
          <cell r="J177">
            <v>36790</v>
          </cell>
          <cell r="M177">
            <v>70639</v>
          </cell>
          <cell r="N177">
            <v>1</v>
          </cell>
          <cell r="O177" t="str">
            <v>Oil leak from OS</v>
          </cell>
          <cell r="P177" t="str">
            <v>ChÈy dÇu</v>
          </cell>
          <cell r="Q177" t="str">
            <v>USER</v>
          </cell>
          <cell r="R177" t="str">
            <v>FRONT FORK ASSY. LEFT</v>
          </cell>
          <cell r="S177" t="str">
            <v>51500-GBG-B110-M1-01</v>
          </cell>
          <cell r="T177">
            <v>9</v>
          </cell>
        </row>
        <row r="178">
          <cell r="A178">
            <v>8</v>
          </cell>
          <cell r="B178">
            <v>2001</v>
          </cell>
          <cell r="C178">
            <v>37121</v>
          </cell>
          <cell r="G178" t="str">
            <v>510104</v>
          </cell>
          <cell r="H178" t="str">
            <v>GBGT</v>
          </cell>
          <cell r="I178" t="str">
            <v>FF</v>
          </cell>
          <cell r="J178">
            <v>36881</v>
          </cell>
          <cell r="M178">
            <v>95757</v>
          </cell>
          <cell r="N178">
            <v>1</v>
          </cell>
          <cell r="O178" t="str">
            <v>Oil leak from OS</v>
          </cell>
          <cell r="P178" t="str">
            <v>ChÈy dÇu</v>
          </cell>
          <cell r="Q178" t="str">
            <v>USER</v>
          </cell>
          <cell r="R178" t="str">
            <v>FRONT FORK ASSY. RIGHT</v>
          </cell>
          <cell r="S178" t="str">
            <v>51400-GBG-B110-M1-01</v>
          </cell>
          <cell r="T178">
            <v>12</v>
          </cell>
        </row>
        <row r="179">
          <cell r="A179">
            <v>8</v>
          </cell>
          <cell r="B179">
            <v>2001</v>
          </cell>
          <cell r="C179">
            <v>37121</v>
          </cell>
          <cell r="G179" t="str">
            <v>510105</v>
          </cell>
          <cell r="H179" t="str">
            <v>GBGT</v>
          </cell>
          <cell r="I179" t="str">
            <v>FF</v>
          </cell>
          <cell r="J179">
            <v>36876</v>
          </cell>
          <cell r="M179">
            <v>94930</v>
          </cell>
          <cell r="N179">
            <v>1</v>
          </cell>
          <cell r="O179" t="str">
            <v>Oil leak from OS</v>
          </cell>
          <cell r="P179" t="str">
            <v>ChÈy dÇu</v>
          </cell>
          <cell r="Q179" t="str">
            <v>USER</v>
          </cell>
          <cell r="R179" t="str">
            <v>FRONT FORK ASSY. LEFT</v>
          </cell>
          <cell r="S179" t="str">
            <v>51500-GBG-B110-M1-01</v>
          </cell>
          <cell r="T179">
            <v>12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10.6"/>
    </sheetNames>
    <sheetDataSet>
      <sheetData sheetId="0">
        <row r="10">
          <cell r="B10">
            <v>9124010052</v>
          </cell>
          <cell r="C10" t="str">
            <v>HOLDER SUB ASS'Y (IN-GF)</v>
          </cell>
          <cell r="D10" t="str">
            <v>6AS</v>
          </cell>
          <cell r="E10" t="str">
            <v>010 &amp; 011 Type</v>
          </cell>
          <cell r="F10" t="str">
            <v>During</v>
          </cell>
          <cell r="H10">
            <v>8760</v>
          </cell>
        </row>
        <row r="11">
          <cell r="B11">
            <v>9124010054</v>
          </cell>
          <cell r="C11" t="str">
            <v>CUP(IN-A6GF1) - Yellow</v>
          </cell>
          <cell r="D11" t="str">
            <v>6AS</v>
          </cell>
          <cell r="E11" t="str">
            <v>010 &amp; 011 Type</v>
          </cell>
          <cell r="F11" t="str">
            <v>During</v>
          </cell>
          <cell r="H11">
            <v>8760</v>
          </cell>
        </row>
        <row r="12">
          <cell r="B12">
            <v>9124010055</v>
          </cell>
          <cell r="C12" t="str">
            <v>BUSH(A6GF1)</v>
          </cell>
          <cell r="D12" t="str">
            <v>6AS</v>
          </cell>
          <cell r="E12" t="str">
            <v>All</v>
          </cell>
          <cell r="F12" t="str">
            <v>CKD</v>
          </cell>
          <cell r="H12">
            <v>8760</v>
          </cell>
        </row>
        <row r="13">
          <cell r="B13">
            <v>9124010056</v>
          </cell>
          <cell r="C13" t="str">
            <v>BRACKET(MD)</v>
          </cell>
          <cell r="D13" t="str">
            <v>6AS</v>
          </cell>
          <cell r="E13" t="str">
            <v>All</v>
          </cell>
          <cell r="F13" t="str">
            <v>CKD</v>
          </cell>
          <cell r="H13">
            <v>8760</v>
          </cell>
        </row>
        <row r="14">
          <cell r="B14">
            <v>9124010058</v>
          </cell>
          <cell r="C14" t="str">
            <v>HOLDER SUB(OUT-GF) 011 Type</v>
          </cell>
          <cell r="D14" t="str">
            <v>6AS</v>
          </cell>
          <cell r="E14" t="str">
            <v>011 Type</v>
          </cell>
          <cell r="F14" t="str">
            <v>During</v>
          </cell>
          <cell r="H14">
            <v>8760</v>
          </cell>
        </row>
        <row r="15">
          <cell r="B15">
            <v>9124010060</v>
          </cell>
          <cell r="C15" t="str">
            <v>CUP(OUT-A6GF1) - 011 Type</v>
          </cell>
          <cell r="D15" t="str">
            <v>6AS</v>
          </cell>
          <cell r="E15" t="str">
            <v>011 Type</v>
          </cell>
          <cell r="F15" t="str">
            <v>During</v>
          </cell>
          <cell r="H15">
            <v>8760</v>
          </cell>
        </row>
        <row r="16">
          <cell r="B16">
            <v>9124010068</v>
          </cell>
          <cell r="C16" t="str">
            <v>HOLDER SUB(OUT-A) 010 Type</v>
          </cell>
          <cell r="D16" t="str">
            <v>6AS</v>
          </cell>
          <cell r="E16" t="str">
            <v>010 Type</v>
          </cell>
          <cell r="F16" t="str">
            <v>During</v>
          </cell>
          <cell r="G16">
            <v>8763</v>
          </cell>
          <cell r="H16">
            <v>8760</v>
          </cell>
        </row>
        <row r="17">
          <cell r="B17">
            <v>9124010073</v>
          </cell>
          <cell r="C17" t="str">
            <v>SILCON TUBE</v>
          </cell>
          <cell r="D17" t="str">
            <v>6AS</v>
          </cell>
          <cell r="E17" t="str">
            <v>All</v>
          </cell>
          <cell r="F17" t="str">
            <v>CKD</v>
          </cell>
          <cell r="H17">
            <v>8760</v>
          </cell>
        </row>
        <row r="18">
          <cell r="B18">
            <v>9651930022</v>
          </cell>
          <cell r="C18" t="str">
            <v>HOLDER SUB(IN-MF) 117 Type</v>
          </cell>
          <cell r="D18" t="str">
            <v>6AS</v>
          </cell>
          <cell r="E18" t="str">
            <v>117,116, 115 (Type)</v>
          </cell>
          <cell r="F18" t="str">
            <v>During</v>
          </cell>
          <cell r="H18">
            <v>8760</v>
          </cell>
        </row>
        <row r="19">
          <cell r="B19">
            <v>9651930026</v>
          </cell>
          <cell r="C19" t="str">
            <v>HOLDER SUB(OUT-D) 117 Type</v>
          </cell>
          <cell r="D19" t="str">
            <v>6AS</v>
          </cell>
          <cell r="E19" t="str">
            <v>117 Type</v>
          </cell>
          <cell r="F19" t="str">
            <v>During</v>
          </cell>
          <cell r="H19">
            <v>8760</v>
          </cell>
        </row>
        <row r="20">
          <cell r="B20">
            <v>9652930020</v>
          </cell>
          <cell r="C20" t="str">
            <v>HALL IC</v>
          </cell>
          <cell r="D20" t="str">
            <v>6AS</v>
          </cell>
          <cell r="E20" t="str">
            <v>All</v>
          </cell>
          <cell r="F20" t="str">
            <v>CKD</v>
          </cell>
          <cell r="H20">
            <v>8760</v>
          </cell>
        </row>
        <row r="21">
          <cell r="B21">
            <v>9652930033</v>
          </cell>
          <cell r="C21" t="str">
            <v>TERMINAL(TAB/MALE);* 0.8</v>
          </cell>
          <cell r="D21" t="str">
            <v>6AS</v>
          </cell>
          <cell r="E21" t="str">
            <v>All</v>
          </cell>
          <cell r="F21" t="str">
            <v>CKD</v>
          </cell>
          <cell r="G21">
            <v>8760</v>
          </cell>
          <cell r="H21">
            <v>8760</v>
          </cell>
        </row>
        <row r="22">
          <cell r="B22">
            <v>9652930034</v>
          </cell>
          <cell r="C22" t="str">
            <v>TERMINAL(TAB/MALE);* 0.8</v>
          </cell>
          <cell r="D22" t="str">
            <v>6AS</v>
          </cell>
          <cell r="E22" t="str">
            <v>All</v>
          </cell>
          <cell r="F22" t="str">
            <v>CKD</v>
          </cell>
          <cell r="G22">
            <v>8761</v>
          </cell>
          <cell r="H22">
            <v>8760</v>
          </cell>
        </row>
        <row r="23">
          <cell r="B23">
            <v>9652930035</v>
          </cell>
          <cell r="C23" t="str">
            <v>EX-TERMINAL A(OUT)</v>
          </cell>
          <cell r="D23" t="str">
            <v>6AS</v>
          </cell>
          <cell r="E23" t="str">
            <v>All</v>
          </cell>
          <cell r="F23" t="str">
            <v>CKD</v>
          </cell>
          <cell r="G23">
            <v>8762</v>
          </cell>
          <cell r="H23">
            <v>8760</v>
          </cell>
        </row>
        <row r="24">
          <cell r="B24">
            <v>9652930036</v>
          </cell>
          <cell r="C24" t="str">
            <v>EX-TERMINAL B(OUT)</v>
          </cell>
          <cell r="D24" t="str">
            <v>6AS</v>
          </cell>
          <cell r="E24" t="str">
            <v>All</v>
          </cell>
          <cell r="F24" t="str">
            <v>CKD</v>
          </cell>
          <cell r="G24">
            <v>8763</v>
          </cell>
          <cell r="H24">
            <v>8760</v>
          </cell>
        </row>
        <row r="25">
          <cell r="B25">
            <v>9652930042</v>
          </cell>
          <cell r="C25" t="str">
            <v>CUP(IN-MF) 117 Type</v>
          </cell>
          <cell r="D25" t="str">
            <v>6AS</v>
          </cell>
          <cell r="E25" t="str">
            <v>117,116,115 (Type)</v>
          </cell>
          <cell r="F25" t="str">
            <v>During</v>
          </cell>
          <cell r="G25">
            <v>8764</v>
          </cell>
          <cell r="H25">
            <v>8760</v>
          </cell>
        </row>
        <row r="26">
          <cell r="B26">
            <v>9652930043</v>
          </cell>
          <cell r="C26" t="str">
            <v>CUP(OUT-A)-010 Type</v>
          </cell>
          <cell r="D26" t="str">
            <v>6AS</v>
          </cell>
          <cell r="E26" t="str">
            <v>010 &amp; 115 (Type)</v>
          </cell>
          <cell r="F26" t="str">
            <v>During</v>
          </cell>
          <cell r="G26">
            <v>8765</v>
          </cell>
          <cell r="H26">
            <v>8760</v>
          </cell>
        </row>
        <row r="27">
          <cell r="B27">
            <v>9652930046</v>
          </cell>
          <cell r="C27" t="str">
            <v>CUP(OUT-D) 117 Type</v>
          </cell>
          <cell r="D27" t="str">
            <v>6AS</v>
          </cell>
          <cell r="E27" t="str">
            <v>117 Type</v>
          </cell>
          <cell r="F27" t="str">
            <v>During</v>
          </cell>
          <cell r="G27">
            <v>8766</v>
          </cell>
          <cell r="H27">
            <v>8760</v>
          </cell>
        </row>
        <row r="28">
          <cell r="B28">
            <v>9007930250</v>
          </cell>
          <cell r="C28" t="str">
            <v>BAND CABLE(BLACK)</v>
          </cell>
          <cell r="D28" t="str">
            <v>CKP</v>
          </cell>
          <cell r="E28" t="str">
            <v>403</v>
          </cell>
          <cell r="F28" t="str">
            <v>CKD</v>
          </cell>
          <cell r="H28">
            <v>9460</v>
          </cell>
        </row>
        <row r="29">
          <cell r="B29">
            <v>9304060006</v>
          </cell>
          <cell r="C29" t="str">
            <v>RESIN</v>
          </cell>
          <cell r="D29" t="str">
            <v>CKP</v>
          </cell>
          <cell r="E29" t="str">
            <v>All</v>
          </cell>
          <cell r="F29" t="str">
            <v>CKD</v>
          </cell>
          <cell r="H29">
            <v>9460</v>
          </cell>
        </row>
        <row r="30">
          <cell r="B30">
            <v>9427050003</v>
          </cell>
          <cell r="C30" t="str">
            <v>CORRUGATED_TUBE(주름관);BLACK 5.1MM</v>
          </cell>
          <cell r="D30" t="str">
            <v>CKP</v>
          </cell>
          <cell r="E30">
            <v>403</v>
          </cell>
          <cell r="F30" t="str">
            <v>CKD</v>
          </cell>
          <cell r="H30">
            <v>9460</v>
          </cell>
        </row>
        <row r="31">
          <cell r="B31">
            <v>9661930024</v>
          </cell>
          <cell r="C31" t="str">
            <v>CABLE ASSY (GAMMA_ENG)</v>
          </cell>
          <cell r="D31" t="str">
            <v>CKP</v>
          </cell>
          <cell r="E31" t="str">
            <v>403</v>
          </cell>
          <cell r="F31" t="str">
            <v>Prettl</v>
          </cell>
          <cell r="G31">
            <v>8767</v>
          </cell>
          <cell r="H31">
            <v>9460</v>
          </cell>
        </row>
        <row r="32">
          <cell r="B32">
            <v>9662930010</v>
          </cell>
          <cell r="C32" t="str">
            <v>BOBBIN (GAMMA_ENG)</v>
          </cell>
          <cell r="D32" t="str">
            <v>CKP</v>
          </cell>
          <cell r="E32" t="str">
            <v>403</v>
          </cell>
          <cell r="F32" t="str">
            <v>During</v>
          </cell>
          <cell r="G32">
            <v>8768</v>
          </cell>
          <cell r="H32">
            <v>9460</v>
          </cell>
        </row>
        <row r="33">
          <cell r="B33">
            <v>9662930011</v>
          </cell>
          <cell r="C33" t="str">
            <v>BUS BAR (GAMMA_ENG)</v>
          </cell>
          <cell r="D33" t="str">
            <v>CKP</v>
          </cell>
          <cell r="E33" t="str">
            <v>403</v>
          </cell>
          <cell r="F33" t="str">
            <v>CKD</v>
          </cell>
          <cell r="G33">
            <v>8770</v>
          </cell>
          <cell r="H33">
            <v>9460</v>
          </cell>
        </row>
        <row r="34">
          <cell r="B34">
            <v>9124040020</v>
          </cell>
          <cell r="C34" t="str">
            <v>HOLDER_28MM (HS_CM1)</v>
          </cell>
          <cell r="D34" t="str">
            <v>CMP</v>
          </cell>
          <cell r="E34" t="str">
            <v>All</v>
          </cell>
          <cell r="F34" t="str">
            <v>During</v>
          </cell>
          <cell r="H34">
            <v>15130</v>
          </cell>
        </row>
        <row r="35">
          <cell r="B35">
            <v>9124040035</v>
          </cell>
          <cell r="C35" t="str">
            <v>CUP_28MM(HS_CM1) 007 Type</v>
          </cell>
          <cell r="D35" t="str">
            <v>CMP</v>
          </cell>
          <cell r="E35" t="str">
            <v>(007 &amp; 005) Type</v>
          </cell>
          <cell r="F35" t="str">
            <v>During</v>
          </cell>
          <cell r="H35">
            <v>15130</v>
          </cell>
        </row>
        <row r="36">
          <cell r="B36">
            <v>9304060007</v>
          </cell>
          <cell r="C36" t="str">
            <v>PA66 GF35%_ULTRAMID A3HG7</v>
          </cell>
          <cell r="D36" t="str">
            <v>CMP</v>
          </cell>
          <cell r="E36" t="str">
            <v>All</v>
          </cell>
          <cell r="F36" t="str">
            <v>CKD</v>
          </cell>
          <cell r="H36">
            <v>15130</v>
          </cell>
        </row>
        <row r="37">
          <cell r="B37">
            <v>9422000105</v>
          </cell>
          <cell r="C37" t="str">
            <v>IC;TLE4984C</v>
          </cell>
          <cell r="D37" t="str">
            <v>CMP</v>
          </cell>
          <cell r="E37" t="str">
            <v>All</v>
          </cell>
          <cell r="F37" t="str">
            <v>CKD</v>
          </cell>
          <cell r="G37">
            <v>1</v>
          </cell>
          <cell r="H37">
            <v>15130</v>
          </cell>
        </row>
        <row r="38">
          <cell r="B38">
            <v>9145010017</v>
          </cell>
          <cell r="C38" t="str">
            <v>NIPPLE(H) - GAMMA</v>
          </cell>
          <cell r="D38" t="str">
            <v>ETC</v>
          </cell>
          <cell r="E38" t="str">
            <v>Gamma(008,001,017,005,012)</v>
          </cell>
          <cell r="F38" t="str">
            <v>CKD</v>
          </cell>
          <cell r="G38">
            <v>8760</v>
          </cell>
          <cell r="H38">
            <v>6742</v>
          </cell>
        </row>
        <row r="39">
          <cell r="B39">
            <v>9145010068</v>
          </cell>
          <cell r="C39" t="str">
            <v>ARMATURE ASS'Y(SMALL) : DV-E5C</v>
          </cell>
          <cell r="D39" t="str">
            <v>ETC</v>
          </cell>
          <cell r="E39" t="str">
            <v>Gamma (004,005,008,017,021) - Theta 1+2</v>
          </cell>
          <cell r="F39" t="str">
            <v>CKD</v>
          </cell>
          <cell r="H39">
            <v>6742</v>
          </cell>
        </row>
        <row r="40">
          <cell r="B40">
            <v>9145020025</v>
          </cell>
          <cell r="C40" t="str">
            <v>SEGMENT GEAR : DV-E5.2NC</v>
          </cell>
          <cell r="D40" t="str">
            <v>ETC</v>
          </cell>
          <cell r="E40" t="str">
            <v>Kappa all  - Gamma (001,012)</v>
          </cell>
          <cell r="F40" t="str">
            <v>CKD</v>
          </cell>
          <cell r="H40">
            <v>6742</v>
          </cell>
        </row>
        <row r="41">
          <cell r="B41">
            <v>9145020028</v>
          </cell>
          <cell r="C41" t="str">
            <v>MAGNET HOLDER</v>
          </cell>
          <cell r="D41" t="str">
            <v>ETC</v>
          </cell>
          <cell r="E41" t="str">
            <v>Kappa all  - Gamma (001,012)</v>
          </cell>
          <cell r="F41" t="str">
            <v>CKD</v>
          </cell>
          <cell r="H41">
            <v>6742</v>
          </cell>
        </row>
        <row r="42">
          <cell r="B42">
            <v>9145020048</v>
          </cell>
          <cell r="C42" t="str">
            <v>HOUSING(FINISHED) : GAMMA D-CVVT</v>
          </cell>
          <cell r="D42" t="str">
            <v>ETC</v>
          </cell>
          <cell r="E42" t="str">
            <v>Gamma 001</v>
          </cell>
          <cell r="F42" t="str">
            <v>Hal</v>
          </cell>
          <cell r="H42">
            <v>6742</v>
          </cell>
        </row>
        <row r="43">
          <cell r="B43">
            <v>9591930009</v>
          </cell>
          <cell r="C43" t="str">
            <v>COVER ASS'Y</v>
          </cell>
          <cell r="D43" t="str">
            <v>ETC</v>
          </cell>
          <cell r="E43" t="str">
            <v>Gamma (004,005,008,017,021) - Theta 1+2</v>
          </cell>
          <cell r="F43" t="str">
            <v>CKD</v>
          </cell>
          <cell r="H43">
            <v>6742</v>
          </cell>
        </row>
        <row r="44">
          <cell r="B44">
            <v>9124040011</v>
          </cell>
          <cell r="C44" t="str">
            <v>CUP_28MM(HS_CM1) 501 Type</v>
          </cell>
          <cell r="D44" t="str">
            <v>CMP</v>
          </cell>
          <cell r="E44" t="str">
            <v>501 Type</v>
          </cell>
          <cell r="F44" t="str">
            <v>During</v>
          </cell>
          <cell r="H44">
            <v>15130</v>
          </cell>
        </row>
        <row r="45">
          <cell r="B45">
            <v>9591930012</v>
          </cell>
          <cell r="C45" t="str">
            <v>SHAFT(FINISHED)</v>
          </cell>
          <cell r="D45" t="str">
            <v>ETC</v>
          </cell>
          <cell r="E45" t="str">
            <v>Gamma -all +  Theta 1+2</v>
          </cell>
          <cell r="F45" t="str">
            <v>During</v>
          </cell>
          <cell r="H45">
            <v>6742</v>
          </cell>
        </row>
        <row r="46">
          <cell r="B46">
            <v>9591930413</v>
          </cell>
          <cell r="C46" t="str">
            <v>THROTTLE PLATE-GAMMA</v>
          </cell>
          <cell r="D46" t="str">
            <v>ETC</v>
          </cell>
          <cell r="E46" t="str">
            <v>Gamma all</v>
          </cell>
          <cell r="F46" t="str">
            <v>CKD</v>
          </cell>
          <cell r="H46">
            <v>6742</v>
          </cell>
        </row>
        <row r="47">
          <cell r="B47">
            <v>9591930802</v>
          </cell>
          <cell r="C47" t="str">
            <v>HOUSING-GAMMA</v>
          </cell>
          <cell r="D47" t="str">
            <v>ETC</v>
          </cell>
          <cell r="E47" t="str">
            <v>Gamma 008</v>
          </cell>
          <cell r="F47" t="str">
            <v>Hal</v>
          </cell>
          <cell r="H47">
            <v>6742</v>
          </cell>
        </row>
        <row r="48">
          <cell r="B48">
            <v>9591930802</v>
          </cell>
          <cell r="C48" t="str">
            <v>HOUSING-GAMMA</v>
          </cell>
          <cell r="D48" t="str">
            <v>ETC</v>
          </cell>
          <cell r="E48" t="str">
            <v>Gamma 008</v>
          </cell>
          <cell r="F48" t="str">
            <v>Hal</v>
          </cell>
          <cell r="H48">
            <v>6742</v>
          </cell>
        </row>
        <row r="49">
          <cell r="B49">
            <v>9592930003</v>
          </cell>
          <cell r="C49" t="str">
            <v>POL SLEEVE</v>
          </cell>
          <cell r="D49" t="str">
            <v>ETC</v>
          </cell>
          <cell r="E49" t="str">
            <v>All</v>
          </cell>
          <cell r="F49" t="str">
            <v>DI</v>
          </cell>
          <cell r="G49">
            <v>1</v>
          </cell>
          <cell r="H49">
            <v>6742</v>
          </cell>
        </row>
        <row r="50">
          <cell r="B50">
            <v>9592930005</v>
          </cell>
          <cell r="C50" t="str">
            <v>SPRING CLIP</v>
          </cell>
          <cell r="D50" t="str">
            <v>ETC</v>
          </cell>
          <cell r="E50" t="str">
            <v>All</v>
          </cell>
          <cell r="F50" t="str">
            <v>CKD</v>
          </cell>
          <cell r="H50">
            <v>6742</v>
          </cell>
        </row>
        <row r="51">
          <cell r="B51">
            <v>9592930045</v>
          </cell>
          <cell r="C51" t="str">
            <v>CLAMP</v>
          </cell>
          <cell r="D51" t="str">
            <v>ETC</v>
          </cell>
          <cell r="E51" t="str">
            <v>All</v>
          </cell>
          <cell r="F51" t="str">
            <v>CKD</v>
          </cell>
          <cell r="H51">
            <v>6742</v>
          </cell>
        </row>
        <row r="52">
          <cell r="B52">
            <v>9592930049</v>
          </cell>
          <cell r="C52" t="str">
            <v>CABLE CLIP</v>
          </cell>
          <cell r="D52" t="str">
            <v>ETC</v>
          </cell>
          <cell r="E52" t="str">
            <v>All</v>
          </cell>
          <cell r="F52" t="str">
            <v>CKD</v>
          </cell>
          <cell r="H52">
            <v>6742</v>
          </cell>
        </row>
        <row r="53">
          <cell r="B53">
            <v>9592930447</v>
          </cell>
          <cell r="C53" t="str">
            <v>NIPPLE(F) - GAMMA</v>
          </cell>
          <cell r="D53" t="str">
            <v>ETC</v>
          </cell>
          <cell r="E53" t="str">
            <v xml:space="preserve">Gamma(008,001,005,017,012) 
</v>
          </cell>
          <cell r="F53" t="str">
            <v>CKD</v>
          </cell>
          <cell r="G53">
            <v>8760</v>
          </cell>
          <cell r="H53">
            <v>6742</v>
          </cell>
        </row>
        <row r="54">
          <cell r="B54">
            <v>9592930450</v>
          </cell>
          <cell r="C54" t="str">
            <v>CLOSING CAP - GAMMA</v>
          </cell>
          <cell r="D54" t="str">
            <v>ETC</v>
          </cell>
          <cell r="E54" t="str">
            <v>GAMMA(008+001+017+005+012)</v>
          </cell>
          <cell r="F54" t="str">
            <v>CKD</v>
          </cell>
          <cell r="H54">
            <v>6742</v>
          </cell>
        </row>
        <row r="55">
          <cell r="B55">
            <v>9592930851</v>
          </cell>
          <cell r="C55" t="str">
            <v>NIPPLE(G)</v>
          </cell>
          <cell r="D55" t="str">
            <v>ETC</v>
          </cell>
          <cell r="E55" t="str">
            <v>Gamma(008) - Kappa(004,007,008,010,015,018)</v>
          </cell>
          <cell r="F55" t="str">
            <v>CKD</v>
          </cell>
          <cell r="H55">
            <v>6742</v>
          </cell>
        </row>
        <row r="56">
          <cell r="B56">
            <v>9125030012</v>
          </cell>
          <cell r="C56" t="str">
            <v>CABLE ASSY (0009 TYPE)</v>
          </cell>
          <cell r="D56" t="str">
            <v>LSF</v>
          </cell>
          <cell r="E56" t="str">
            <v>009</v>
          </cell>
          <cell r="F56" t="str">
            <v>Prettl</v>
          </cell>
          <cell r="H56">
            <v>9370</v>
          </cell>
        </row>
        <row r="57">
          <cell r="B57">
            <v>9125030013</v>
          </cell>
          <cell r="C57" t="str">
            <v>CABLE ASSY (0010TYPE)</v>
          </cell>
          <cell r="D57" t="str">
            <v>LSF</v>
          </cell>
          <cell r="E57" t="str">
            <v>010</v>
          </cell>
          <cell r="F57" t="str">
            <v>Prettl</v>
          </cell>
          <cell r="G57">
            <v>1</v>
          </cell>
          <cell r="H57">
            <v>9370</v>
          </cell>
        </row>
        <row r="58">
          <cell r="B58">
            <v>9125030018</v>
          </cell>
          <cell r="C58" t="str">
            <v>CABLE ASSY (0032TYPE)</v>
          </cell>
          <cell r="D58" t="str">
            <v>LSF</v>
          </cell>
          <cell r="E58" t="str">
            <v>032</v>
          </cell>
          <cell r="F58" t="str">
            <v>Prettl</v>
          </cell>
          <cell r="H58">
            <v>9370</v>
          </cell>
        </row>
        <row r="59">
          <cell r="B59">
            <v>9125030022</v>
          </cell>
          <cell r="C59" t="str">
            <v>CABLE ASSY (0027 TYPE)</v>
          </cell>
          <cell r="D59" t="str">
            <v>LSF</v>
          </cell>
          <cell r="E59" t="str">
            <v>027</v>
          </cell>
          <cell r="F59" t="str">
            <v>Prettl</v>
          </cell>
          <cell r="H59">
            <v>9370</v>
          </cell>
        </row>
        <row r="60">
          <cell r="B60">
            <v>9125030023</v>
          </cell>
          <cell r="C60" t="str">
            <v>CABLE ASSY (0028TYPE)</v>
          </cell>
          <cell r="D60" t="str">
            <v>LSF</v>
          </cell>
          <cell r="E60" t="str">
            <v>028</v>
          </cell>
          <cell r="F60" t="str">
            <v>Prettl</v>
          </cell>
          <cell r="H60">
            <v>9370</v>
          </cell>
        </row>
        <row r="61">
          <cell r="B61">
            <v>9125030060</v>
          </cell>
          <cell r="C61" t="str">
            <v>CABLE ASSY (0067TYPE)</v>
          </cell>
          <cell r="D61" t="str">
            <v>LSF</v>
          </cell>
          <cell r="E61" t="str">
            <v>0067</v>
          </cell>
          <cell r="F61" t="str">
            <v>Prettl</v>
          </cell>
          <cell r="H61">
            <v>9370</v>
          </cell>
        </row>
        <row r="62">
          <cell r="B62">
            <v>9351931047</v>
          </cell>
          <cell r="C62" t="str">
            <v>SENSOR CERAMIC; KF3.2</v>
          </cell>
          <cell r="D62" t="str">
            <v>LSF</v>
          </cell>
          <cell r="E62" t="str">
            <v>All</v>
          </cell>
          <cell r="F62" t="str">
            <v>DI</v>
          </cell>
          <cell r="H62">
            <v>9370</v>
          </cell>
        </row>
        <row r="63">
          <cell r="B63">
            <v>9352931017</v>
          </cell>
          <cell r="C63" t="str">
            <v>SPRING CLIP</v>
          </cell>
          <cell r="D63" t="str">
            <v>LSF</v>
          </cell>
          <cell r="E63" t="str">
            <v>All</v>
          </cell>
          <cell r="F63" t="str">
            <v>CKD</v>
          </cell>
          <cell r="H63">
            <v>9370</v>
          </cell>
        </row>
        <row r="64">
          <cell r="B64">
            <v>9352931030</v>
          </cell>
          <cell r="C64" t="str">
            <v>PRO. CAP;KUM(RED)</v>
          </cell>
          <cell r="D64" t="str">
            <v>LSF</v>
          </cell>
          <cell r="E64" t="str">
            <v>010&amp;032&amp;028&amp;018&amp;067&amp;001&amp;002&amp;040&amp;041</v>
          </cell>
          <cell r="F64" t="str">
            <v>During</v>
          </cell>
          <cell r="G64">
            <v>8760</v>
          </cell>
          <cell r="H64">
            <v>9370</v>
          </cell>
        </row>
        <row r="65">
          <cell r="B65">
            <v>9425040105</v>
          </cell>
          <cell r="C65" t="str">
            <v>PRO. CAP;KUM (GRAY)</v>
          </cell>
          <cell r="D65" t="str">
            <v>LSF</v>
          </cell>
          <cell r="E65" t="str">
            <v>009 &amp; 027</v>
          </cell>
          <cell r="F65" t="str">
            <v>During</v>
          </cell>
          <cell r="H65">
            <v>9370</v>
          </cell>
        </row>
        <row r="66">
          <cell r="B66">
            <v>9471930059</v>
          </cell>
          <cell r="C66" t="str">
            <v>HOUSING ASS'Y(504 Type)</v>
          </cell>
          <cell r="D66" t="str">
            <v>MAP</v>
          </cell>
          <cell r="E66" t="str">
            <v>504</v>
          </cell>
          <cell r="F66" t="str">
            <v>During</v>
          </cell>
          <cell r="H66">
            <v>14400</v>
          </cell>
        </row>
        <row r="67">
          <cell r="B67">
            <v>9472930030</v>
          </cell>
          <cell r="C67" t="str">
            <v>COVER(MMS-T2) 504 Type</v>
          </cell>
          <cell r="D67" t="str">
            <v>MAP</v>
          </cell>
          <cell r="E67" t="str">
            <v>504</v>
          </cell>
          <cell r="F67" t="str">
            <v>During</v>
          </cell>
          <cell r="H67">
            <v>14400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01.7"/>
      <sheetName val="Sheet1"/>
      <sheetName val="Sheet2"/>
      <sheetName val="Data"/>
      <sheetName val="Sheet3"/>
    </sheetNames>
    <sheetDataSet>
      <sheetData sheetId="0"/>
      <sheetData sheetId="1"/>
      <sheetData sheetId="2"/>
      <sheetData sheetId="3">
        <row r="3">
          <cell r="C3">
            <v>8292</v>
          </cell>
          <cell r="D3">
            <v>6498</v>
          </cell>
          <cell r="E3">
            <v>6498</v>
          </cell>
          <cell r="F3">
            <v>6498</v>
          </cell>
          <cell r="G3">
            <v>4855</v>
          </cell>
          <cell r="H3">
            <v>9030</v>
          </cell>
        </row>
        <row r="4">
          <cell r="C4">
            <v>4876</v>
          </cell>
          <cell r="D4">
            <v>5200</v>
          </cell>
          <cell r="E4">
            <v>5443</v>
          </cell>
          <cell r="F4">
            <v>12797</v>
          </cell>
          <cell r="G4">
            <v>11965</v>
          </cell>
          <cell r="H4">
            <v>1132</v>
          </cell>
        </row>
        <row r="6">
          <cell r="D6">
            <v>1800</v>
          </cell>
          <cell r="E6">
            <v>1800</v>
          </cell>
          <cell r="F6">
            <v>1800</v>
          </cell>
          <cell r="G6">
            <v>1800</v>
          </cell>
          <cell r="H6">
            <v>2733</v>
          </cell>
        </row>
        <row r="7">
          <cell r="C7">
            <v>5653</v>
          </cell>
          <cell r="D7">
            <v>5642</v>
          </cell>
          <cell r="E7">
            <v>5642</v>
          </cell>
          <cell r="F7">
            <v>9206</v>
          </cell>
          <cell r="G7">
            <v>10523</v>
          </cell>
          <cell r="H7">
            <v>9000</v>
          </cell>
        </row>
        <row r="8">
          <cell r="G8">
            <v>1239</v>
          </cell>
        </row>
        <row r="10">
          <cell r="C10">
            <v>19130</v>
          </cell>
          <cell r="D10">
            <v>10000</v>
          </cell>
          <cell r="E10">
            <v>10000</v>
          </cell>
          <cell r="F10">
            <v>8576</v>
          </cell>
          <cell r="G10">
            <v>9471</v>
          </cell>
          <cell r="H10">
            <v>9000</v>
          </cell>
        </row>
        <row r="11">
          <cell r="C11">
            <v>3300</v>
          </cell>
          <cell r="H11">
            <v>582</v>
          </cell>
        </row>
        <row r="12">
          <cell r="C12">
            <v>2338</v>
          </cell>
          <cell r="H12">
            <v>790</v>
          </cell>
        </row>
        <row r="13">
          <cell r="H13">
            <v>207</v>
          </cell>
        </row>
        <row r="14">
          <cell r="C14">
            <v>6000</v>
          </cell>
          <cell r="D14">
            <v>10000</v>
          </cell>
          <cell r="E14">
            <v>10000</v>
          </cell>
          <cell r="H14">
            <v>364</v>
          </cell>
        </row>
        <row r="15">
          <cell r="C15">
            <v>8979</v>
          </cell>
          <cell r="D15">
            <v>1332</v>
          </cell>
          <cell r="E15">
            <v>1332</v>
          </cell>
          <cell r="F15">
            <v>1332</v>
          </cell>
          <cell r="G15">
            <v>1332</v>
          </cell>
          <cell r="H15">
            <v>5383</v>
          </cell>
        </row>
        <row r="16">
          <cell r="C16">
            <v>9876</v>
          </cell>
          <cell r="D16">
            <v>7713</v>
          </cell>
          <cell r="E16">
            <v>7713</v>
          </cell>
          <cell r="F16">
            <v>11277</v>
          </cell>
          <cell r="G16">
            <v>11277</v>
          </cell>
          <cell r="H16">
            <v>8760</v>
          </cell>
        </row>
        <row r="17">
          <cell r="C17">
            <v>4900</v>
          </cell>
          <cell r="F17">
            <v>3456</v>
          </cell>
          <cell r="G17">
            <v>3456</v>
          </cell>
          <cell r="H17">
            <v>3292</v>
          </cell>
        </row>
        <row r="18">
          <cell r="H18">
            <v>5913</v>
          </cell>
        </row>
        <row r="19">
          <cell r="C19">
            <v>2992</v>
          </cell>
          <cell r="F19">
            <v>5926</v>
          </cell>
          <cell r="G19">
            <v>5926</v>
          </cell>
          <cell r="H19">
            <v>11610</v>
          </cell>
        </row>
        <row r="20">
          <cell r="C20">
            <v>5779</v>
          </cell>
          <cell r="G20">
            <v>5383</v>
          </cell>
          <cell r="H20">
            <v>5410</v>
          </cell>
        </row>
        <row r="21">
          <cell r="C21">
            <v>5992</v>
          </cell>
          <cell r="D21">
            <v>3000</v>
          </cell>
          <cell r="E21">
            <v>3000</v>
          </cell>
          <cell r="F21">
            <v>11470</v>
          </cell>
          <cell r="G21">
            <v>9873</v>
          </cell>
          <cell r="H21">
            <v>1353</v>
          </cell>
        </row>
        <row r="22">
          <cell r="C22">
            <v>5477</v>
          </cell>
        </row>
      </sheetData>
      <sheetData sheetId="4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Ton Kho ( Stock Visual)"/>
      <sheetName val="1 Feb 2013"/>
      <sheetName val="2 Feb 2013"/>
      <sheetName val="3 Feb 2013"/>
      <sheetName val="4 Feb 2013"/>
      <sheetName val="5 Feb 2013"/>
      <sheetName val="6 Feb 2013"/>
      <sheetName val="7 Feb 2013"/>
      <sheetName val="14 Feb 2013"/>
      <sheetName val="15 Feb 2013"/>
      <sheetName val="16 Feb 2013"/>
      <sheetName val="17 Feb 2013"/>
      <sheetName val="18 Feb 2013"/>
      <sheetName val="19 Feb 2013"/>
      <sheetName val="20 Feb 20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maket"/>
      <sheetName val="Bao cao"/>
      <sheetName val="Sheet2"/>
      <sheetName val="Bong son"/>
      <sheetName val="Hang thang"/>
      <sheetName val="Thang"/>
      <sheetName val="Tap hop"/>
      <sheetName val="Tong"/>
      <sheetName val=" Inventory Code"/>
      <sheetName val="Inpu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>
        <row r="5">
          <cell r="A5" t="str">
            <v>Month</v>
          </cell>
          <cell r="B5" t="str">
            <v>Year</v>
          </cell>
          <cell r="C5" t="str">
            <v>Ngµy nhËn t¹i MAP</v>
          </cell>
          <cell r="D5" t="str">
            <v>Th¸ng ®ßI tiÒn cña HVN</v>
          </cell>
          <cell r="E5" t="str">
            <v>No W/C</v>
          </cell>
          <cell r="F5" t="str">
            <v>Total Price</v>
          </cell>
          <cell r="G5" t="str">
            <v>M· sè chi tiÕt</v>
          </cell>
          <cell r="H5" t="str">
            <v>Model</v>
          </cell>
          <cell r="I5" t="str">
            <v>Thµnh phÈm</v>
          </cell>
          <cell r="J5" t="str">
            <v>Map processing Date</v>
          </cell>
          <cell r="K5" t="str">
            <v>Dealer Code No</v>
          </cell>
          <cell r="L5" t="str">
            <v>Addres</v>
          </cell>
          <cell r="M5" t="str">
            <v>Fr No</v>
          </cell>
          <cell r="N5" t="str">
            <v>Qty</v>
          </cell>
          <cell r="O5" t="str">
            <v>Claim content</v>
          </cell>
          <cell r="P5" t="str">
            <v>Lo¹i lçi</v>
          </cell>
          <cell r="Q5" t="str">
            <v>Respon</v>
          </cell>
          <cell r="R5" t="str">
            <v>Parts name</v>
          </cell>
          <cell r="S5" t="str">
            <v>Parts number</v>
          </cell>
          <cell r="T5" t="str">
            <v>Pat Date</v>
          </cell>
        </row>
        <row r="6">
          <cell r="A6">
            <v>1</v>
          </cell>
          <cell r="B6">
            <v>2001</v>
          </cell>
          <cell r="C6">
            <v>36908</v>
          </cell>
          <cell r="D6">
            <v>36831</v>
          </cell>
          <cell r="E6" t="str">
            <v>33v-11-375</v>
          </cell>
          <cell r="F6">
            <v>543400</v>
          </cell>
          <cell r="G6" t="str">
            <v>530104</v>
          </cell>
          <cell r="H6" t="str">
            <v>KFLG</v>
          </cell>
          <cell r="I6" t="str">
            <v>FF</v>
          </cell>
          <cell r="J6">
            <v>36624</v>
          </cell>
          <cell r="K6">
            <v>45001</v>
          </cell>
          <cell r="L6" t="str">
            <v>My tho</v>
          </cell>
          <cell r="M6">
            <v>36910</v>
          </cell>
          <cell r="N6">
            <v>1</v>
          </cell>
          <cell r="O6" t="str">
            <v>The plating of the ringht FF was blistered partialy</v>
          </cell>
          <cell r="P6" t="str">
            <v>Bong s¬n</v>
          </cell>
          <cell r="Q6" t="str">
            <v>MAP</v>
          </cell>
          <cell r="R6" t="str">
            <v>FRONT FORK ASSY. RIGHT</v>
          </cell>
          <cell r="S6" t="str">
            <v>51400-KFLG-8910-M1</v>
          </cell>
          <cell r="T6">
            <v>4</v>
          </cell>
        </row>
        <row r="7">
          <cell r="A7">
            <v>1</v>
          </cell>
          <cell r="B7">
            <v>2001</v>
          </cell>
          <cell r="C7">
            <v>36908</v>
          </cell>
          <cell r="D7">
            <v>36831</v>
          </cell>
          <cell r="E7" t="str">
            <v>33v-11-376</v>
          </cell>
          <cell r="F7">
            <v>543400</v>
          </cell>
          <cell r="G7" t="str">
            <v>530104</v>
          </cell>
          <cell r="H7" t="str">
            <v>KFLG</v>
          </cell>
          <cell r="I7" t="str">
            <v>FF</v>
          </cell>
          <cell r="J7">
            <v>36649</v>
          </cell>
          <cell r="K7">
            <v>45001</v>
          </cell>
          <cell r="L7" t="str">
            <v>My tho</v>
          </cell>
          <cell r="M7">
            <v>40584</v>
          </cell>
          <cell r="N7">
            <v>1</v>
          </cell>
          <cell r="O7" t="str">
            <v>The plating of the ringht FF was blistered partialy</v>
          </cell>
          <cell r="P7" t="str">
            <v>Bong s¬n</v>
          </cell>
          <cell r="Q7" t="str">
            <v>MAP</v>
          </cell>
          <cell r="R7" t="str">
            <v>FRONT FORK ASSY. RIGHT</v>
          </cell>
          <cell r="S7" t="str">
            <v>51400-KFLG-8910-M1</v>
          </cell>
          <cell r="T7">
            <v>5</v>
          </cell>
        </row>
        <row r="8">
          <cell r="A8">
            <v>1</v>
          </cell>
          <cell r="B8">
            <v>2001</v>
          </cell>
          <cell r="C8">
            <v>36908</v>
          </cell>
          <cell r="D8">
            <v>36831</v>
          </cell>
          <cell r="E8" t="str">
            <v>33v-11-377</v>
          </cell>
          <cell r="F8">
            <v>543400</v>
          </cell>
          <cell r="G8" t="str">
            <v>530104</v>
          </cell>
          <cell r="H8" t="str">
            <v>KFLG</v>
          </cell>
          <cell r="I8" t="str">
            <v>FF</v>
          </cell>
          <cell r="J8">
            <v>36679</v>
          </cell>
          <cell r="K8">
            <v>45001</v>
          </cell>
          <cell r="L8" t="str">
            <v>My tho</v>
          </cell>
          <cell r="M8">
            <v>47301</v>
          </cell>
          <cell r="N8">
            <v>1</v>
          </cell>
          <cell r="O8" t="str">
            <v>The plating of the ringht FF was blistered partialy</v>
          </cell>
          <cell r="P8" t="str">
            <v>Bong s¬n</v>
          </cell>
          <cell r="Q8" t="str">
            <v>MAP</v>
          </cell>
          <cell r="R8" t="str">
            <v>FRONT FORK ASSY. RIGHT</v>
          </cell>
          <cell r="S8" t="str">
            <v>51400-KFLG-8910-M1</v>
          </cell>
          <cell r="T8">
            <v>6</v>
          </cell>
        </row>
        <row r="9">
          <cell r="A9">
            <v>1</v>
          </cell>
          <cell r="B9">
            <v>2001</v>
          </cell>
          <cell r="C9">
            <v>36908</v>
          </cell>
          <cell r="D9">
            <v>36831</v>
          </cell>
          <cell r="E9" t="str">
            <v>33v-11-378</v>
          </cell>
          <cell r="F9">
            <v>543400</v>
          </cell>
          <cell r="G9" t="str">
            <v>530104</v>
          </cell>
          <cell r="H9" t="str">
            <v>KFLG</v>
          </cell>
          <cell r="I9" t="str">
            <v>FF</v>
          </cell>
          <cell r="J9">
            <v>36574</v>
          </cell>
          <cell r="K9">
            <v>45001</v>
          </cell>
          <cell r="L9" t="str">
            <v>My tho</v>
          </cell>
          <cell r="M9">
            <v>26757</v>
          </cell>
          <cell r="N9">
            <v>1</v>
          </cell>
          <cell r="O9" t="str">
            <v>The plating of the ringht FF was blistered partialy</v>
          </cell>
          <cell r="P9" t="str">
            <v>Bong s¬n</v>
          </cell>
          <cell r="Q9" t="str">
            <v>MAP</v>
          </cell>
          <cell r="R9" t="str">
            <v>FRONT FORK ASSY. RIGHT</v>
          </cell>
          <cell r="S9" t="str">
            <v>51400-KFLG-8910-M1</v>
          </cell>
          <cell r="T9">
            <v>2</v>
          </cell>
        </row>
        <row r="10">
          <cell r="A10">
            <v>1</v>
          </cell>
          <cell r="B10">
            <v>2001</v>
          </cell>
          <cell r="C10">
            <v>36908</v>
          </cell>
          <cell r="D10">
            <v>36831</v>
          </cell>
          <cell r="E10" t="str">
            <v>33v-11-379</v>
          </cell>
          <cell r="F10">
            <v>543400</v>
          </cell>
          <cell r="G10" t="str">
            <v>530104</v>
          </cell>
          <cell r="H10" t="str">
            <v>KFLG</v>
          </cell>
          <cell r="I10" t="str">
            <v>FF</v>
          </cell>
          <cell r="J10">
            <v>36624</v>
          </cell>
          <cell r="K10">
            <v>42004</v>
          </cell>
          <cell r="L10" t="str">
            <v>hcm</v>
          </cell>
          <cell r="M10">
            <v>37263</v>
          </cell>
          <cell r="N10">
            <v>1</v>
          </cell>
          <cell r="O10" t="str">
            <v>The plating of the ringht FF was blistered partialy</v>
          </cell>
          <cell r="P10" t="str">
            <v>Bong s¬n</v>
          </cell>
          <cell r="Q10" t="str">
            <v>MAP</v>
          </cell>
          <cell r="R10" t="str">
            <v>FRONT FORK ASSY. RIGHT</v>
          </cell>
          <cell r="S10" t="str">
            <v>51400-KFLG-8910-M1</v>
          </cell>
          <cell r="T10">
            <v>4</v>
          </cell>
        </row>
        <row r="11">
          <cell r="A11">
            <v>1</v>
          </cell>
          <cell r="B11">
            <v>2001</v>
          </cell>
          <cell r="C11">
            <v>36908</v>
          </cell>
          <cell r="D11">
            <v>36831</v>
          </cell>
          <cell r="E11" t="str">
            <v>33v-11-380</v>
          </cell>
          <cell r="F11">
            <v>543400</v>
          </cell>
          <cell r="G11" t="str">
            <v>530104</v>
          </cell>
          <cell r="H11" t="str">
            <v>KFLG</v>
          </cell>
          <cell r="I11" t="str">
            <v>FF</v>
          </cell>
          <cell r="J11">
            <v>36447</v>
          </cell>
          <cell r="K11">
            <v>7001</v>
          </cell>
          <cell r="L11" t="str">
            <v>thai nguyen</v>
          </cell>
          <cell r="M11">
            <v>7258</v>
          </cell>
          <cell r="N11">
            <v>1</v>
          </cell>
          <cell r="O11" t="str">
            <v>The plating of the ringht FF was blistered partialy</v>
          </cell>
          <cell r="P11" t="str">
            <v>Bong s¬n</v>
          </cell>
          <cell r="Q11" t="str">
            <v>INDO Claim</v>
          </cell>
          <cell r="R11" t="str">
            <v>FRONT FORK ASSY. RIGHT</v>
          </cell>
          <cell r="S11" t="str">
            <v>51400-KFLG-8910-M1</v>
          </cell>
          <cell r="T11">
            <v>10</v>
          </cell>
        </row>
        <row r="12">
          <cell r="A12">
            <v>1</v>
          </cell>
          <cell r="B12">
            <v>2001</v>
          </cell>
          <cell r="C12">
            <v>36908</v>
          </cell>
          <cell r="D12">
            <v>36831</v>
          </cell>
          <cell r="E12" t="str">
            <v>33v-11-381</v>
          </cell>
          <cell r="F12">
            <v>543400</v>
          </cell>
          <cell r="G12" t="str">
            <v>530104</v>
          </cell>
          <cell r="H12" t="str">
            <v>KFLG</v>
          </cell>
          <cell r="I12" t="str">
            <v>FF</v>
          </cell>
          <cell r="J12">
            <v>36650</v>
          </cell>
          <cell r="K12">
            <v>42008</v>
          </cell>
          <cell r="L12" t="str">
            <v>hcm</v>
          </cell>
          <cell r="M12">
            <v>39288</v>
          </cell>
          <cell r="N12">
            <v>1</v>
          </cell>
          <cell r="O12" t="str">
            <v>The plating of the ringht FF was blistered partialy</v>
          </cell>
          <cell r="P12" t="str">
            <v>Bong s¬n</v>
          </cell>
          <cell r="Q12" t="str">
            <v>MAP</v>
          </cell>
          <cell r="R12" t="str">
            <v>FRONT FORK ASSY. RIGHT</v>
          </cell>
          <cell r="S12" t="str">
            <v>51400-KFLG-8910-M1</v>
          </cell>
          <cell r="T12">
            <v>5</v>
          </cell>
        </row>
        <row r="13">
          <cell r="A13">
            <v>1</v>
          </cell>
          <cell r="B13">
            <v>2001</v>
          </cell>
          <cell r="C13">
            <v>36908</v>
          </cell>
          <cell r="D13">
            <v>36831</v>
          </cell>
          <cell r="E13" t="str">
            <v>33v-11-382</v>
          </cell>
          <cell r="F13">
            <v>543400</v>
          </cell>
          <cell r="G13" t="str">
            <v>530104</v>
          </cell>
          <cell r="H13" t="str">
            <v>KFLG</v>
          </cell>
          <cell r="I13" t="str">
            <v>FF</v>
          </cell>
          <cell r="J13">
            <v>36634</v>
          </cell>
          <cell r="K13">
            <v>42008</v>
          </cell>
          <cell r="L13" t="str">
            <v>hcm</v>
          </cell>
          <cell r="M13">
            <v>36587</v>
          </cell>
          <cell r="N13">
            <v>1</v>
          </cell>
          <cell r="O13" t="str">
            <v>The plating of the ringht FF was blistered partialy</v>
          </cell>
          <cell r="P13" t="str">
            <v>Bong s¬n</v>
          </cell>
          <cell r="Q13" t="str">
            <v>MAP</v>
          </cell>
          <cell r="R13" t="str">
            <v>FRONT FORK ASSY. RIGHT</v>
          </cell>
          <cell r="S13" t="str">
            <v>51400-KFLG-8910-M1</v>
          </cell>
          <cell r="T13">
            <v>4</v>
          </cell>
        </row>
        <row r="14">
          <cell r="A14">
            <v>1</v>
          </cell>
          <cell r="B14">
            <v>2001</v>
          </cell>
          <cell r="C14">
            <v>36908</v>
          </cell>
          <cell r="D14">
            <v>36831</v>
          </cell>
          <cell r="E14" t="str">
            <v>33v-11-383</v>
          </cell>
          <cell r="F14">
            <v>543400</v>
          </cell>
          <cell r="G14" t="str">
            <v>530104</v>
          </cell>
          <cell r="H14" t="str">
            <v>KFLG</v>
          </cell>
          <cell r="I14" t="str">
            <v>FF</v>
          </cell>
          <cell r="J14">
            <v>36623</v>
          </cell>
          <cell r="K14">
            <v>42008</v>
          </cell>
          <cell r="L14" t="str">
            <v>hcm</v>
          </cell>
          <cell r="M14">
            <v>38041</v>
          </cell>
          <cell r="N14">
            <v>1</v>
          </cell>
          <cell r="O14" t="str">
            <v>The plating of the ringht FF was blistered partialy</v>
          </cell>
          <cell r="P14" t="str">
            <v>Bong s¬n</v>
          </cell>
          <cell r="Q14" t="str">
            <v>MAP</v>
          </cell>
          <cell r="R14" t="str">
            <v>FRONT FORK ASSY. RIGHT</v>
          </cell>
          <cell r="S14" t="str">
            <v>51400-KFLG-8910-M1</v>
          </cell>
          <cell r="T14">
            <v>4</v>
          </cell>
        </row>
        <row r="15">
          <cell r="A15">
            <v>1</v>
          </cell>
          <cell r="B15">
            <v>2001</v>
          </cell>
          <cell r="C15">
            <v>36908</v>
          </cell>
          <cell r="D15">
            <v>36831</v>
          </cell>
          <cell r="E15" t="str">
            <v>33v-11-384</v>
          </cell>
          <cell r="F15">
            <v>543400</v>
          </cell>
          <cell r="G15" t="str">
            <v>530104</v>
          </cell>
          <cell r="H15" t="str">
            <v>KFLG</v>
          </cell>
          <cell r="I15" t="str">
            <v>FF</v>
          </cell>
          <cell r="J15">
            <v>36612</v>
          </cell>
          <cell r="K15">
            <v>42012</v>
          </cell>
          <cell r="L15" t="str">
            <v>hcm</v>
          </cell>
          <cell r="M15">
            <v>34398</v>
          </cell>
          <cell r="N15">
            <v>1</v>
          </cell>
          <cell r="O15" t="str">
            <v>The plating of the ringht FF was blistered partialy</v>
          </cell>
          <cell r="P15" t="str">
            <v>Bong s¬n</v>
          </cell>
          <cell r="Q15" t="str">
            <v>MAP</v>
          </cell>
          <cell r="R15" t="str">
            <v>FRONT FORK ASSY. RIGHT</v>
          </cell>
          <cell r="S15" t="str">
            <v>51400-KFLG-8910-M1</v>
          </cell>
          <cell r="T15">
            <v>3</v>
          </cell>
        </row>
        <row r="16">
          <cell r="A16">
            <v>1</v>
          </cell>
          <cell r="B16">
            <v>2001</v>
          </cell>
          <cell r="C16">
            <v>36908</v>
          </cell>
          <cell r="D16">
            <v>36831</v>
          </cell>
          <cell r="E16" t="str">
            <v>33v-11-388</v>
          </cell>
          <cell r="F16">
            <v>528400</v>
          </cell>
          <cell r="G16" t="str">
            <v>530105</v>
          </cell>
          <cell r="H16" t="str">
            <v>KFLG</v>
          </cell>
          <cell r="I16" t="str">
            <v>FF</v>
          </cell>
          <cell r="J16">
            <v>36624</v>
          </cell>
          <cell r="K16">
            <v>45001</v>
          </cell>
          <cell r="L16" t="str">
            <v>My tho</v>
          </cell>
          <cell r="M16">
            <v>36910</v>
          </cell>
          <cell r="N16">
            <v>1</v>
          </cell>
          <cell r="O16" t="str">
            <v>The plating of the  FF-L was blistered partialy</v>
          </cell>
          <cell r="P16" t="str">
            <v>Bong s¬n</v>
          </cell>
          <cell r="Q16" t="str">
            <v>MAP</v>
          </cell>
          <cell r="R16" t="str">
            <v>FRONT FORK ASSY. LEFT</v>
          </cell>
          <cell r="S16" t="str">
            <v>51500-KFLG-8910-M1</v>
          </cell>
          <cell r="T16">
            <v>4</v>
          </cell>
        </row>
        <row r="17">
          <cell r="A17">
            <v>1</v>
          </cell>
          <cell r="B17">
            <v>2001</v>
          </cell>
          <cell r="C17">
            <v>36908</v>
          </cell>
          <cell r="D17">
            <v>36831</v>
          </cell>
          <cell r="E17" t="str">
            <v>33v-11-389</v>
          </cell>
          <cell r="F17">
            <v>528400</v>
          </cell>
          <cell r="G17" t="str">
            <v>530105</v>
          </cell>
          <cell r="H17" t="str">
            <v>KFLG</v>
          </cell>
          <cell r="I17" t="str">
            <v>FF</v>
          </cell>
          <cell r="J17">
            <v>36649</v>
          </cell>
          <cell r="K17">
            <v>45001</v>
          </cell>
          <cell r="L17" t="str">
            <v>My tho</v>
          </cell>
          <cell r="M17">
            <v>40584</v>
          </cell>
          <cell r="N17">
            <v>1</v>
          </cell>
          <cell r="O17" t="str">
            <v>The plating of the  FF-L was blistered partialy</v>
          </cell>
          <cell r="P17" t="str">
            <v>Bong s¬n</v>
          </cell>
          <cell r="Q17" t="str">
            <v>MAP</v>
          </cell>
          <cell r="R17" t="str">
            <v>FRONT FORK ASSY. LEFT</v>
          </cell>
          <cell r="S17" t="str">
            <v>51500-KFLG-8910-M1</v>
          </cell>
          <cell r="T17">
            <v>5</v>
          </cell>
        </row>
        <row r="18">
          <cell r="A18">
            <v>1</v>
          </cell>
          <cell r="B18">
            <v>2001</v>
          </cell>
          <cell r="C18">
            <v>36908</v>
          </cell>
          <cell r="D18">
            <v>36831</v>
          </cell>
          <cell r="E18" t="str">
            <v>33v-11-390</v>
          </cell>
          <cell r="F18">
            <v>528400</v>
          </cell>
          <cell r="G18" t="str">
            <v>530105</v>
          </cell>
          <cell r="H18" t="str">
            <v>KFLG</v>
          </cell>
          <cell r="I18" t="str">
            <v>FF</v>
          </cell>
          <cell r="J18">
            <v>36679</v>
          </cell>
          <cell r="K18">
            <v>45001</v>
          </cell>
          <cell r="L18" t="str">
            <v>My tho</v>
          </cell>
          <cell r="M18">
            <v>47301</v>
          </cell>
          <cell r="N18">
            <v>1</v>
          </cell>
          <cell r="O18" t="str">
            <v>The plating of the  FF-L was blistered partialy</v>
          </cell>
          <cell r="P18" t="str">
            <v>Bong s¬n</v>
          </cell>
          <cell r="Q18" t="str">
            <v>MAP</v>
          </cell>
          <cell r="R18" t="str">
            <v>FRONT FORK ASSY. LEFT</v>
          </cell>
          <cell r="S18" t="str">
            <v>51500-KFLG-8910-M1</v>
          </cell>
          <cell r="T18">
            <v>6</v>
          </cell>
        </row>
        <row r="19">
          <cell r="A19">
            <v>1</v>
          </cell>
          <cell r="B19">
            <v>2001</v>
          </cell>
          <cell r="C19">
            <v>36908</v>
          </cell>
          <cell r="D19">
            <v>36831</v>
          </cell>
          <cell r="E19" t="str">
            <v>33v-11-391</v>
          </cell>
          <cell r="F19">
            <v>543400</v>
          </cell>
          <cell r="G19" t="str">
            <v>530105</v>
          </cell>
          <cell r="H19" t="str">
            <v>KFLG</v>
          </cell>
          <cell r="I19" t="str">
            <v>FF</v>
          </cell>
          <cell r="J19">
            <v>36588</v>
          </cell>
          <cell r="K19">
            <v>42028</v>
          </cell>
          <cell r="L19" t="str">
            <v>hcm</v>
          </cell>
          <cell r="M19">
            <v>28393</v>
          </cell>
          <cell r="N19">
            <v>1</v>
          </cell>
          <cell r="O19" t="str">
            <v>The plating of the  FF-L was blistered partialy</v>
          </cell>
          <cell r="P19" t="str">
            <v>Bong s¬n</v>
          </cell>
          <cell r="Q19" t="str">
            <v>MAP</v>
          </cell>
          <cell r="R19" t="str">
            <v>FRONT FORK ASSY. LEFT</v>
          </cell>
          <cell r="S19" t="str">
            <v>51500-KFLG-8910-M1</v>
          </cell>
          <cell r="T19">
            <v>3</v>
          </cell>
        </row>
        <row r="20">
          <cell r="A20">
            <v>1</v>
          </cell>
          <cell r="B20">
            <v>2001</v>
          </cell>
          <cell r="C20">
            <v>36908</v>
          </cell>
          <cell r="D20">
            <v>36831</v>
          </cell>
          <cell r="E20" t="str">
            <v>33v-11-392</v>
          </cell>
          <cell r="F20">
            <v>528400</v>
          </cell>
          <cell r="G20" t="str">
            <v>530105</v>
          </cell>
          <cell r="H20" t="str">
            <v>KFLG</v>
          </cell>
          <cell r="I20" t="str">
            <v>FF</v>
          </cell>
          <cell r="J20">
            <v>36634</v>
          </cell>
          <cell r="K20">
            <v>42008</v>
          </cell>
          <cell r="L20" t="str">
            <v>hcm</v>
          </cell>
          <cell r="M20">
            <v>36587</v>
          </cell>
          <cell r="N20">
            <v>1</v>
          </cell>
          <cell r="O20" t="str">
            <v>The plating of the  FF-L was blistered partialy</v>
          </cell>
          <cell r="P20" t="str">
            <v>Bong s¬n</v>
          </cell>
          <cell r="Q20" t="str">
            <v>MAP</v>
          </cell>
          <cell r="R20" t="str">
            <v>FRONT FORK ASSY. LEFT</v>
          </cell>
          <cell r="S20" t="str">
            <v>51500-KFLG-8910-M1</v>
          </cell>
          <cell r="T20">
            <v>4</v>
          </cell>
        </row>
        <row r="21">
          <cell r="A21">
            <v>1</v>
          </cell>
          <cell r="B21">
            <v>2001</v>
          </cell>
          <cell r="C21">
            <v>36908</v>
          </cell>
          <cell r="D21">
            <v>36831</v>
          </cell>
          <cell r="E21" t="str">
            <v>33v-11-393</v>
          </cell>
          <cell r="F21">
            <v>528400</v>
          </cell>
          <cell r="G21" t="str">
            <v>530105</v>
          </cell>
          <cell r="H21" t="str">
            <v>KFLG</v>
          </cell>
          <cell r="I21" t="str">
            <v>FF</v>
          </cell>
          <cell r="J21">
            <v>36623</v>
          </cell>
          <cell r="K21">
            <v>42008</v>
          </cell>
          <cell r="L21" t="str">
            <v>hcm</v>
          </cell>
          <cell r="M21">
            <v>38041</v>
          </cell>
          <cell r="N21">
            <v>1</v>
          </cell>
          <cell r="O21" t="str">
            <v>The plating of the  FF-L was blistered partialy</v>
          </cell>
          <cell r="P21" t="str">
            <v>Bong s¬n</v>
          </cell>
          <cell r="Q21" t="str">
            <v>MAP</v>
          </cell>
          <cell r="R21" t="str">
            <v>FRONT FORK ASSY. LEFT</v>
          </cell>
          <cell r="S21" t="str">
            <v>51500-KFLG-8910-M1</v>
          </cell>
          <cell r="T21">
            <v>4</v>
          </cell>
        </row>
        <row r="22">
          <cell r="A22">
            <v>1</v>
          </cell>
          <cell r="B22">
            <v>2001</v>
          </cell>
          <cell r="C22">
            <v>36908</v>
          </cell>
          <cell r="D22">
            <v>36831</v>
          </cell>
          <cell r="E22" t="str">
            <v>33v-11-394</v>
          </cell>
          <cell r="F22">
            <v>543400</v>
          </cell>
          <cell r="G22" t="str">
            <v>530105</v>
          </cell>
          <cell r="H22" t="str">
            <v>KFLG</v>
          </cell>
          <cell r="I22" t="str">
            <v>FF</v>
          </cell>
          <cell r="J22">
            <v>36465</v>
          </cell>
          <cell r="K22">
            <v>32001</v>
          </cell>
          <cell r="L22" t="str">
            <v>tuy hoa</v>
          </cell>
          <cell r="M22">
            <v>5366</v>
          </cell>
          <cell r="N22">
            <v>1</v>
          </cell>
          <cell r="O22" t="str">
            <v>The plating of the FF assy was peeled off partialy</v>
          </cell>
          <cell r="P22" t="str">
            <v>Bong s¬n</v>
          </cell>
          <cell r="Q22" t="str">
            <v>INDO Claim</v>
          </cell>
          <cell r="R22" t="str">
            <v>FRONT FORK ASSY. LEFT</v>
          </cell>
          <cell r="S22" t="str">
            <v>51500-KFLG-8910-M1</v>
          </cell>
          <cell r="T22">
            <v>11</v>
          </cell>
        </row>
        <row r="23">
          <cell r="A23">
            <v>1</v>
          </cell>
          <cell r="B23">
            <v>2001</v>
          </cell>
          <cell r="C23">
            <v>36908</v>
          </cell>
          <cell r="D23">
            <v>36831</v>
          </cell>
          <cell r="E23" t="str">
            <v>33v-11-395</v>
          </cell>
          <cell r="F23">
            <v>614104</v>
          </cell>
          <cell r="G23" t="str">
            <v>530108</v>
          </cell>
          <cell r="H23" t="str">
            <v>KFLG</v>
          </cell>
          <cell r="I23" t="str">
            <v>RC</v>
          </cell>
          <cell r="J23">
            <v>36694</v>
          </cell>
          <cell r="K23">
            <v>30001</v>
          </cell>
          <cell r="L23" t="str">
            <v>quy nhon</v>
          </cell>
          <cell r="M23">
            <v>54267</v>
          </cell>
          <cell r="N23">
            <v>2</v>
          </cell>
          <cell r="O23" t="str">
            <v>The Bottom metal of RC was corroded</v>
          </cell>
          <cell r="P23" t="str">
            <v>RØ MT</v>
          </cell>
          <cell r="Q23" t="str">
            <v>GMN</v>
          </cell>
          <cell r="R23" t="str">
            <v>REAR CUSHION ASSY</v>
          </cell>
          <cell r="S23" t="str">
            <v>52400-KFLG-8910-M1</v>
          </cell>
          <cell r="T23">
            <v>6</v>
          </cell>
        </row>
        <row r="24">
          <cell r="A24">
            <v>1</v>
          </cell>
          <cell r="B24">
            <v>2001</v>
          </cell>
          <cell r="C24">
            <v>36908</v>
          </cell>
          <cell r="D24">
            <v>36831</v>
          </cell>
          <cell r="E24" t="str">
            <v>33v-11-396</v>
          </cell>
          <cell r="F24">
            <v>307052</v>
          </cell>
          <cell r="G24" t="str">
            <v>530108</v>
          </cell>
          <cell r="H24" t="str">
            <v>KFLG</v>
          </cell>
          <cell r="I24" t="str">
            <v>RC</v>
          </cell>
          <cell r="J24">
            <v>36607</v>
          </cell>
          <cell r="K24">
            <v>36001</v>
          </cell>
          <cell r="L24" t="str">
            <v>dalat</v>
          </cell>
          <cell r="M24">
            <v>21481</v>
          </cell>
          <cell r="N24">
            <v>1</v>
          </cell>
          <cell r="O24" t="str">
            <v>The DC of RC was broken</v>
          </cell>
          <cell r="P24" t="str">
            <v>§øt DC</v>
          </cell>
          <cell r="Q24" t="str">
            <v>THAI-AAP  Claim</v>
          </cell>
          <cell r="R24" t="str">
            <v>REAR CUSHION ASSY</v>
          </cell>
          <cell r="S24" t="str">
            <v>52400-KFLG-8910-M1</v>
          </cell>
          <cell r="T24">
            <v>3</v>
          </cell>
        </row>
        <row r="25">
          <cell r="A25">
            <v>1</v>
          </cell>
          <cell r="B25">
            <v>2001</v>
          </cell>
          <cell r="C25">
            <v>36908</v>
          </cell>
          <cell r="D25">
            <v>36831</v>
          </cell>
          <cell r="E25" t="str">
            <v>33v-11-397</v>
          </cell>
          <cell r="F25">
            <v>579104</v>
          </cell>
          <cell r="G25" t="str">
            <v>530108</v>
          </cell>
          <cell r="H25" t="str">
            <v>KFLG</v>
          </cell>
          <cell r="I25" t="str">
            <v>RC</v>
          </cell>
          <cell r="J25">
            <v>36655</v>
          </cell>
          <cell r="K25">
            <v>52001</v>
          </cell>
          <cell r="L25" t="str">
            <v>soc trang</v>
          </cell>
          <cell r="M25">
            <v>42630</v>
          </cell>
          <cell r="N25">
            <v>2</v>
          </cell>
          <cell r="O25" t="str">
            <v>Oil leak from OS</v>
          </cell>
          <cell r="P25" t="str">
            <v>ChÊy dÇu</v>
          </cell>
          <cell r="Q25" t="str">
            <v>MAP</v>
          </cell>
          <cell r="R25" t="str">
            <v>REAR CUSHION ASSY</v>
          </cell>
          <cell r="S25" t="str">
            <v>52400-KFLG-8910-M1</v>
          </cell>
          <cell r="T25">
            <v>5</v>
          </cell>
        </row>
        <row r="26">
          <cell r="A26">
            <v>1</v>
          </cell>
          <cell r="B26">
            <v>2001</v>
          </cell>
          <cell r="C26">
            <v>36908</v>
          </cell>
          <cell r="D26">
            <v>36831</v>
          </cell>
          <cell r="E26" t="str">
            <v>33v-11-132</v>
          </cell>
          <cell r="F26">
            <v>581600</v>
          </cell>
          <cell r="G26" t="str">
            <v>510110</v>
          </cell>
          <cell r="H26" t="str">
            <v>GBGT</v>
          </cell>
          <cell r="I26" t="str">
            <v>SM</v>
          </cell>
          <cell r="J26">
            <v>36477</v>
          </cell>
          <cell r="K26">
            <v>13002</v>
          </cell>
          <cell r="L26" t="str">
            <v>ha tay</v>
          </cell>
          <cell r="M26">
            <v>154820</v>
          </cell>
          <cell r="N26">
            <v>1</v>
          </cell>
          <cell r="O26" t="str">
            <v>The SPG of Mo.SP was broken</v>
          </cell>
          <cell r="P26" t="str">
            <v>§øt SPG</v>
          </cell>
          <cell r="Q26" t="str">
            <v>JPN-NS</v>
          </cell>
          <cell r="R26" t="str">
            <v>SPEEDOMETER ASSY</v>
          </cell>
          <cell r="S26" t="str">
            <v>37200-GN5-9013-M1-01</v>
          </cell>
          <cell r="T26">
            <v>11</v>
          </cell>
        </row>
        <row r="27">
          <cell r="A27">
            <v>1</v>
          </cell>
          <cell r="B27">
            <v>2001</v>
          </cell>
          <cell r="C27">
            <v>36908</v>
          </cell>
          <cell r="D27">
            <v>36831</v>
          </cell>
          <cell r="E27" t="str">
            <v>33v-11-133</v>
          </cell>
          <cell r="F27">
            <v>581600</v>
          </cell>
          <cell r="G27" t="str">
            <v>510110</v>
          </cell>
          <cell r="H27" t="str">
            <v>GBGT</v>
          </cell>
          <cell r="I27" t="str">
            <v>SM</v>
          </cell>
          <cell r="J27">
            <v>36699</v>
          </cell>
          <cell r="K27">
            <v>42007</v>
          </cell>
          <cell r="L27" t="str">
            <v>hcm</v>
          </cell>
          <cell r="M27">
            <v>199244</v>
          </cell>
          <cell r="N27">
            <v>1</v>
          </cell>
          <cell r="O27" t="str">
            <v>The digits on the SP was stop rotating</v>
          </cell>
          <cell r="P27" t="str">
            <v>Ho¹t ®éng</v>
          </cell>
          <cell r="Q27" t="str">
            <v>MAP</v>
          </cell>
          <cell r="R27" t="str">
            <v>SPEEDOMETER ASSY</v>
          </cell>
          <cell r="S27" t="str">
            <v>37200-GN5-9013-M1-01</v>
          </cell>
          <cell r="T27">
            <v>6</v>
          </cell>
        </row>
        <row r="28">
          <cell r="A28">
            <v>1</v>
          </cell>
          <cell r="B28">
            <v>2001</v>
          </cell>
          <cell r="C28">
            <v>36908</v>
          </cell>
          <cell r="D28">
            <v>36831</v>
          </cell>
          <cell r="E28" t="str">
            <v>33v-11-134</v>
          </cell>
          <cell r="F28">
            <v>581600</v>
          </cell>
          <cell r="G28" t="str">
            <v>510110</v>
          </cell>
          <cell r="H28" t="str">
            <v>GBGT</v>
          </cell>
          <cell r="I28" t="str">
            <v>SM</v>
          </cell>
          <cell r="K28">
            <v>46001</v>
          </cell>
          <cell r="L28" t="str">
            <v>vinh long</v>
          </cell>
          <cell r="M28">
            <v>226697</v>
          </cell>
          <cell r="N28">
            <v>1</v>
          </cell>
          <cell r="O28" t="str">
            <v>The needle of SP did not work atable</v>
          </cell>
          <cell r="P28" t="str">
            <v>Ho¹t ®éng</v>
          </cell>
          <cell r="Q28" t="str">
            <v>MAP</v>
          </cell>
          <cell r="R28" t="str">
            <v>SPEEDOMETER ASSY</v>
          </cell>
          <cell r="S28" t="str">
            <v>37200-GN5-9013-M1-01</v>
          </cell>
          <cell r="T28">
            <v>1</v>
          </cell>
        </row>
        <row r="29">
          <cell r="A29">
            <v>1</v>
          </cell>
          <cell r="B29">
            <v>2001</v>
          </cell>
          <cell r="C29">
            <v>36908</v>
          </cell>
          <cell r="D29">
            <v>36831</v>
          </cell>
          <cell r="E29" t="str">
            <v>33v-11-189</v>
          </cell>
          <cell r="F29">
            <v>586600</v>
          </cell>
          <cell r="G29" t="str">
            <v>510105</v>
          </cell>
          <cell r="H29" t="str">
            <v>GBGT</v>
          </cell>
          <cell r="I29" t="str">
            <v>FF</v>
          </cell>
          <cell r="J29">
            <v>36539</v>
          </cell>
          <cell r="K29">
            <v>14017</v>
          </cell>
          <cell r="L29" t="str">
            <v>ha noi</v>
          </cell>
          <cell r="M29">
            <v>171358</v>
          </cell>
          <cell r="N29">
            <v>1</v>
          </cell>
          <cell r="O29" t="str">
            <v>The plating of the  FF-L was blistered partialy</v>
          </cell>
          <cell r="P29" t="str">
            <v>Bong s¬n</v>
          </cell>
          <cell r="Q29" t="str">
            <v>MAP</v>
          </cell>
          <cell r="R29" t="str">
            <v>FRONT FORK ASSY. LEFT</v>
          </cell>
          <cell r="S29" t="str">
            <v>51500-GBG-B110-M1-01</v>
          </cell>
          <cell r="T29">
            <v>1</v>
          </cell>
        </row>
        <row r="30">
          <cell r="A30">
            <v>1</v>
          </cell>
          <cell r="B30">
            <v>2001</v>
          </cell>
          <cell r="C30">
            <v>36908</v>
          </cell>
          <cell r="D30">
            <v>36831</v>
          </cell>
          <cell r="E30" t="str">
            <v>33v-11-190</v>
          </cell>
          <cell r="F30">
            <v>586600</v>
          </cell>
          <cell r="G30" t="str">
            <v>510105</v>
          </cell>
          <cell r="H30" t="str">
            <v>GBGT</v>
          </cell>
          <cell r="I30" t="str">
            <v>FF</v>
          </cell>
          <cell r="J30">
            <v>36609</v>
          </cell>
          <cell r="K30">
            <v>16002</v>
          </cell>
          <cell r="L30" t="str">
            <v>hai phong</v>
          </cell>
          <cell r="M30">
            <v>198642</v>
          </cell>
          <cell r="N30">
            <v>1</v>
          </cell>
          <cell r="O30" t="str">
            <v>The plating of the  FF-L was blistered partialy</v>
          </cell>
          <cell r="P30" t="str">
            <v>Bong s¬n</v>
          </cell>
          <cell r="Q30" t="str">
            <v>MAP</v>
          </cell>
          <cell r="R30" t="str">
            <v>FRONT FORK ASSY. LEFT</v>
          </cell>
          <cell r="S30" t="str">
            <v>51500-GBG-B110-M1-01</v>
          </cell>
          <cell r="T30">
            <v>3</v>
          </cell>
        </row>
        <row r="31">
          <cell r="A31">
            <v>1</v>
          </cell>
          <cell r="B31">
            <v>2001</v>
          </cell>
          <cell r="C31">
            <v>36908</v>
          </cell>
          <cell r="D31">
            <v>36831</v>
          </cell>
          <cell r="E31" t="str">
            <v>33v-11-193</v>
          </cell>
          <cell r="F31">
            <v>282052</v>
          </cell>
          <cell r="G31" t="str">
            <v>510108</v>
          </cell>
          <cell r="H31" t="str">
            <v>GBGT</v>
          </cell>
          <cell r="I31" t="str">
            <v>RC</v>
          </cell>
          <cell r="J31">
            <v>36454</v>
          </cell>
          <cell r="K31">
            <v>42016</v>
          </cell>
          <cell r="L31" t="str">
            <v>hcm</v>
          </cell>
          <cell r="M31">
            <v>151939</v>
          </cell>
          <cell r="N31">
            <v>1</v>
          </cell>
          <cell r="O31" t="str">
            <v>The plating of RC was peeled off partialy</v>
          </cell>
          <cell r="P31" t="str">
            <v>Bong m¹</v>
          </cell>
          <cell r="Q31" t="str">
            <v>THAI-AAP  Claim</v>
          </cell>
          <cell r="R31" t="str">
            <v>REAR CUSHION ASSY.RIGHT</v>
          </cell>
          <cell r="S31" t="str">
            <v>52400-GBG-B211-M1</v>
          </cell>
          <cell r="T31">
            <v>10</v>
          </cell>
        </row>
        <row r="32">
          <cell r="A32">
            <v>1</v>
          </cell>
          <cell r="B32">
            <v>2001</v>
          </cell>
          <cell r="C32">
            <v>36908</v>
          </cell>
          <cell r="D32">
            <v>36831</v>
          </cell>
          <cell r="E32" t="str">
            <v>33v-11-192</v>
          </cell>
          <cell r="F32">
            <v>282052</v>
          </cell>
          <cell r="G32" t="str">
            <v>510108</v>
          </cell>
          <cell r="H32" t="str">
            <v>GBGT</v>
          </cell>
          <cell r="I32" t="str">
            <v>RC</v>
          </cell>
          <cell r="J32">
            <v>36385</v>
          </cell>
          <cell r="K32">
            <v>11001</v>
          </cell>
          <cell r="L32" t="str">
            <v>vinh phuc</v>
          </cell>
          <cell r="M32">
            <v>149797</v>
          </cell>
          <cell r="N32">
            <v>1</v>
          </cell>
          <cell r="O32" t="str">
            <v>The plating of RC was peeled off partialy</v>
          </cell>
          <cell r="P32" t="str">
            <v>Bong m¹</v>
          </cell>
          <cell r="Q32" t="str">
            <v>THAI-AAP  Claim</v>
          </cell>
          <cell r="R32" t="str">
            <v>REAR CUSHION ASSY.RIGHT</v>
          </cell>
          <cell r="S32" t="str">
            <v>52400-GBG-B211-M1</v>
          </cell>
          <cell r="T32">
            <v>8</v>
          </cell>
        </row>
        <row r="33">
          <cell r="A33">
            <v>2</v>
          </cell>
          <cell r="B33">
            <v>2001</v>
          </cell>
          <cell r="C33">
            <v>36936</v>
          </cell>
          <cell r="D33">
            <v>36861</v>
          </cell>
          <cell r="E33" t="str">
            <v>33V-12-235</v>
          </cell>
          <cell r="F33">
            <v>1071800</v>
          </cell>
          <cell r="G33" t="str">
            <v>5301045</v>
          </cell>
          <cell r="H33" t="str">
            <v>KFLG</v>
          </cell>
          <cell r="I33" t="str">
            <v>FF</v>
          </cell>
          <cell r="J33">
            <v>36484</v>
          </cell>
          <cell r="K33">
            <v>30001</v>
          </cell>
          <cell r="L33" t="str">
            <v>quy nhon</v>
          </cell>
          <cell r="M33">
            <v>9916</v>
          </cell>
          <cell r="N33">
            <v>2</v>
          </cell>
          <cell r="O33" t="str">
            <v>The painting of FF was found being blistered partially</v>
          </cell>
          <cell r="P33" t="str">
            <v>Bong s¬n</v>
          </cell>
          <cell r="Q33" t="str">
            <v>MAP</v>
          </cell>
          <cell r="R33" t="str">
            <v>FRONT FORK ASSY. R/L</v>
          </cell>
          <cell r="S33" t="str">
            <v>51400/51500-KFLG-8910-M1</v>
          </cell>
          <cell r="T33">
            <v>11</v>
          </cell>
        </row>
        <row r="34">
          <cell r="A34">
            <v>2</v>
          </cell>
          <cell r="B34">
            <v>2001</v>
          </cell>
          <cell r="C34">
            <v>36936</v>
          </cell>
          <cell r="D34">
            <v>36861</v>
          </cell>
          <cell r="E34" t="str">
            <v>33V-12-236</v>
          </cell>
          <cell r="F34">
            <v>543400</v>
          </cell>
          <cell r="G34" t="str">
            <v>530105</v>
          </cell>
          <cell r="H34" t="str">
            <v>KFLG</v>
          </cell>
          <cell r="I34" t="str">
            <v>FF</v>
          </cell>
          <cell r="J34">
            <v>36609</v>
          </cell>
          <cell r="K34">
            <v>30001</v>
          </cell>
          <cell r="L34" t="str">
            <v>quy nhon</v>
          </cell>
          <cell r="M34">
            <v>32774</v>
          </cell>
          <cell r="N34">
            <v>1</v>
          </cell>
          <cell r="O34" t="str">
            <v>The painting of FF was found being blistered partially</v>
          </cell>
          <cell r="P34" t="str">
            <v>Bong s¬n</v>
          </cell>
          <cell r="Q34" t="str">
            <v>MAP</v>
          </cell>
          <cell r="R34" t="str">
            <v>FRONT FORK ASSY. LEFT</v>
          </cell>
          <cell r="S34" t="str">
            <v>51500-KFLG-8910-M1</v>
          </cell>
          <cell r="T34">
            <v>3</v>
          </cell>
        </row>
        <row r="35">
          <cell r="A35">
            <v>2</v>
          </cell>
          <cell r="B35">
            <v>2001</v>
          </cell>
          <cell r="C35">
            <v>36936</v>
          </cell>
          <cell r="D35">
            <v>36861</v>
          </cell>
          <cell r="E35" t="str">
            <v>33V-12-237</v>
          </cell>
          <cell r="F35">
            <v>1071800</v>
          </cell>
          <cell r="G35" t="str">
            <v>5301045</v>
          </cell>
          <cell r="H35" t="str">
            <v>KFLG</v>
          </cell>
          <cell r="I35" t="str">
            <v>FF</v>
          </cell>
          <cell r="J35">
            <v>36584</v>
          </cell>
          <cell r="K35">
            <v>30001</v>
          </cell>
          <cell r="L35" t="str">
            <v>quy nhon</v>
          </cell>
          <cell r="M35">
            <v>27818</v>
          </cell>
          <cell r="N35">
            <v>2</v>
          </cell>
          <cell r="O35" t="str">
            <v>The painting of FF was found being blistered partially</v>
          </cell>
          <cell r="P35" t="str">
            <v>Bong s¬n</v>
          </cell>
          <cell r="Q35" t="str">
            <v>MAP</v>
          </cell>
          <cell r="R35" t="str">
            <v>FRONT FORK ASSY. R/L</v>
          </cell>
          <cell r="S35" t="str">
            <v>51400/51500-KFLG-8910-M1</v>
          </cell>
          <cell r="T35">
            <v>2</v>
          </cell>
        </row>
        <row r="36">
          <cell r="A36">
            <v>2</v>
          </cell>
          <cell r="B36">
            <v>2001</v>
          </cell>
          <cell r="C36">
            <v>36936</v>
          </cell>
          <cell r="D36">
            <v>36861</v>
          </cell>
          <cell r="E36" t="str">
            <v>33V-12-243</v>
          </cell>
          <cell r="F36">
            <v>1071800</v>
          </cell>
          <cell r="G36" t="str">
            <v>5301045</v>
          </cell>
          <cell r="H36" t="str">
            <v>KFLG</v>
          </cell>
          <cell r="I36" t="str">
            <v>FF</v>
          </cell>
          <cell r="J36">
            <v>36609</v>
          </cell>
          <cell r="K36">
            <v>30001</v>
          </cell>
          <cell r="L36" t="str">
            <v>quy nhon</v>
          </cell>
          <cell r="M36">
            <v>33343</v>
          </cell>
          <cell r="N36">
            <v>2</v>
          </cell>
          <cell r="O36" t="str">
            <v>The painting of FF was found being blistered partially</v>
          </cell>
          <cell r="P36" t="str">
            <v>Bong s¬n</v>
          </cell>
          <cell r="Q36" t="str">
            <v>MAP</v>
          </cell>
          <cell r="R36" t="str">
            <v>FRONT FORK ASSY. R/L</v>
          </cell>
          <cell r="S36" t="str">
            <v>51400/51500-KFLG-8910-M1</v>
          </cell>
          <cell r="T36">
            <v>3</v>
          </cell>
        </row>
        <row r="37">
          <cell r="A37">
            <v>2</v>
          </cell>
          <cell r="B37">
            <v>2001</v>
          </cell>
          <cell r="C37">
            <v>36936</v>
          </cell>
          <cell r="D37">
            <v>36861</v>
          </cell>
          <cell r="E37" t="str">
            <v>33V-12-245</v>
          </cell>
          <cell r="F37">
            <v>579104</v>
          </cell>
          <cell r="G37" t="str">
            <v>530108</v>
          </cell>
          <cell r="H37" t="str">
            <v>KFLG</v>
          </cell>
          <cell r="I37" t="str">
            <v>RC</v>
          </cell>
          <cell r="J37">
            <v>36614</v>
          </cell>
          <cell r="K37">
            <v>30001</v>
          </cell>
          <cell r="L37" t="str">
            <v>quy nhon</v>
          </cell>
          <cell r="M37">
            <v>34698</v>
          </cell>
          <cell r="N37">
            <v>2</v>
          </cell>
          <cell r="O37" t="str">
            <v>The Bottom metal of RC was corroded</v>
          </cell>
          <cell r="P37" t="str">
            <v>RØ MT</v>
          </cell>
          <cell r="Q37" t="str">
            <v>GMN</v>
          </cell>
          <cell r="R37" t="str">
            <v>REAR CUSHION ASSY</v>
          </cell>
          <cell r="S37" t="str">
            <v>52400-KFLG-8910-M1</v>
          </cell>
          <cell r="T37">
            <v>3</v>
          </cell>
        </row>
        <row r="38">
          <cell r="A38">
            <v>2</v>
          </cell>
          <cell r="B38">
            <v>2001</v>
          </cell>
          <cell r="C38">
            <v>36936</v>
          </cell>
          <cell r="D38">
            <v>36861</v>
          </cell>
          <cell r="E38" t="str">
            <v>33V-12-246</v>
          </cell>
          <cell r="F38">
            <v>1071800</v>
          </cell>
          <cell r="G38" t="str">
            <v>5301045</v>
          </cell>
          <cell r="H38" t="str">
            <v>KFLG</v>
          </cell>
          <cell r="I38" t="str">
            <v>FF</v>
          </cell>
          <cell r="J38">
            <v>36614</v>
          </cell>
          <cell r="K38">
            <v>30001</v>
          </cell>
          <cell r="L38" t="str">
            <v>quy nhon</v>
          </cell>
          <cell r="M38">
            <v>34698</v>
          </cell>
          <cell r="N38">
            <v>2</v>
          </cell>
          <cell r="O38" t="str">
            <v>The painting of FF was found being blistered partially</v>
          </cell>
          <cell r="P38" t="str">
            <v>Bong s¬n</v>
          </cell>
          <cell r="Q38" t="str">
            <v>MAP</v>
          </cell>
          <cell r="R38" t="str">
            <v>FRONT FORK ASSY. R/L</v>
          </cell>
          <cell r="S38" t="str">
            <v>51400/51500-KFLG-8910-M1</v>
          </cell>
          <cell r="T38">
            <v>3</v>
          </cell>
        </row>
        <row r="39">
          <cell r="A39">
            <v>2</v>
          </cell>
          <cell r="B39">
            <v>2001</v>
          </cell>
          <cell r="C39">
            <v>36936</v>
          </cell>
          <cell r="D39">
            <v>36861</v>
          </cell>
          <cell r="E39" t="str">
            <v>33V-12-247</v>
          </cell>
          <cell r="F39">
            <v>543400</v>
          </cell>
          <cell r="G39" t="str">
            <v>530104</v>
          </cell>
          <cell r="H39" t="str">
            <v>KFLG</v>
          </cell>
          <cell r="I39" t="str">
            <v>FF</v>
          </cell>
          <cell r="J39">
            <v>36704</v>
          </cell>
          <cell r="K39">
            <v>30001</v>
          </cell>
          <cell r="L39" t="str">
            <v>quy nhon</v>
          </cell>
          <cell r="M39">
            <v>53319</v>
          </cell>
          <cell r="N39">
            <v>1</v>
          </cell>
          <cell r="O39" t="str">
            <v>The painting of FF was found being blistered partially</v>
          </cell>
          <cell r="P39" t="str">
            <v>Bong s¬n</v>
          </cell>
          <cell r="Q39" t="str">
            <v>MAP</v>
          </cell>
          <cell r="R39" t="str">
            <v>FRONT FORK ASSY. RIGHT</v>
          </cell>
          <cell r="S39" t="str">
            <v>51400-KFLG-8910-M1</v>
          </cell>
          <cell r="T39">
            <v>6</v>
          </cell>
        </row>
        <row r="40">
          <cell r="A40">
            <v>2</v>
          </cell>
          <cell r="B40">
            <v>2001</v>
          </cell>
          <cell r="C40">
            <v>36936</v>
          </cell>
          <cell r="D40">
            <v>36861</v>
          </cell>
          <cell r="E40" t="str">
            <v>33V-12-309</v>
          </cell>
          <cell r="F40">
            <v>1071800</v>
          </cell>
          <cell r="G40" t="str">
            <v>5301045</v>
          </cell>
          <cell r="H40" t="str">
            <v>KFLG</v>
          </cell>
          <cell r="I40" t="str">
            <v>FF</v>
          </cell>
          <cell r="J40">
            <v>36619</v>
          </cell>
          <cell r="K40">
            <v>42005</v>
          </cell>
          <cell r="L40" t="str">
            <v>hcm</v>
          </cell>
          <cell r="M40">
            <v>35505</v>
          </cell>
          <cell r="N40">
            <v>2</v>
          </cell>
          <cell r="O40" t="str">
            <v>The painting of FF was found being blistered partially</v>
          </cell>
          <cell r="P40" t="str">
            <v>Bong s¬n</v>
          </cell>
          <cell r="Q40" t="str">
            <v>MAP</v>
          </cell>
          <cell r="R40" t="str">
            <v>FRONT FORK ASSY. R/L</v>
          </cell>
          <cell r="S40" t="str">
            <v>51400/51500-KFLG-8910-M1</v>
          </cell>
          <cell r="T40">
            <v>4</v>
          </cell>
        </row>
        <row r="41">
          <cell r="A41">
            <v>2</v>
          </cell>
          <cell r="B41">
            <v>2001</v>
          </cell>
          <cell r="C41">
            <v>36936</v>
          </cell>
          <cell r="D41">
            <v>36861</v>
          </cell>
          <cell r="E41" t="str">
            <v>33V-12-324</v>
          </cell>
          <cell r="F41">
            <v>543400</v>
          </cell>
          <cell r="G41" t="str">
            <v>530104</v>
          </cell>
          <cell r="H41" t="str">
            <v>KFLG</v>
          </cell>
          <cell r="I41" t="str">
            <v>FF</v>
          </cell>
          <cell r="J41">
            <v>36863</v>
          </cell>
          <cell r="K41">
            <v>42012</v>
          </cell>
          <cell r="L41" t="str">
            <v>hcm</v>
          </cell>
          <cell r="M41">
            <v>12054</v>
          </cell>
          <cell r="N41">
            <v>1</v>
          </cell>
          <cell r="O41" t="str">
            <v>The painting of FF was found being blistered partially</v>
          </cell>
          <cell r="P41" t="str">
            <v>Bong s¬n</v>
          </cell>
          <cell r="Q41" t="str">
            <v>MAP</v>
          </cell>
          <cell r="R41" t="str">
            <v>FRONT FORK ASSY. RIGHT</v>
          </cell>
          <cell r="S41" t="str">
            <v>51400-KFLG-8910-M1</v>
          </cell>
          <cell r="T41">
            <v>12</v>
          </cell>
        </row>
        <row r="42">
          <cell r="A42">
            <v>2</v>
          </cell>
          <cell r="B42">
            <v>2001</v>
          </cell>
          <cell r="C42">
            <v>36936</v>
          </cell>
          <cell r="D42">
            <v>36861</v>
          </cell>
          <cell r="E42" t="str">
            <v>33V-12-331</v>
          </cell>
          <cell r="F42">
            <v>543400</v>
          </cell>
          <cell r="G42" t="str">
            <v>530104</v>
          </cell>
          <cell r="H42" t="str">
            <v>KFLG</v>
          </cell>
          <cell r="I42" t="str">
            <v>FF</v>
          </cell>
          <cell r="J42">
            <v>36775</v>
          </cell>
          <cell r="K42">
            <v>42015</v>
          </cell>
          <cell r="L42" t="str">
            <v>hcm</v>
          </cell>
          <cell r="M42">
            <v>66114</v>
          </cell>
          <cell r="N42">
            <v>1</v>
          </cell>
          <cell r="O42" t="str">
            <v>The painting of FF was found being blistered partially</v>
          </cell>
          <cell r="P42" t="str">
            <v>Bong s¬n</v>
          </cell>
          <cell r="Q42" t="str">
            <v>MAP</v>
          </cell>
          <cell r="R42" t="str">
            <v>FRONT FORK ASSY. RIGHT</v>
          </cell>
          <cell r="S42" t="str">
            <v>51400-KFLG-8910-M1</v>
          </cell>
          <cell r="T42">
            <v>9</v>
          </cell>
        </row>
        <row r="43">
          <cell r="A43">
            <v>2</v>
          </cell>
          <cell r="B43">
            <v>2001</v>
          </cell>
          <cell r="C43">
            <v>36936</v>
          </cell>
          <cell r="D43">
            <v>36861</v>
          </cell>
          <cell r="E43" t="str">
            <v>33V-12-334</v>
          </cell>
          <cell r="F43">
            <v>1071800</v>
          </cell>
          <cell r="G43" t="str">
            <v>5301045</v>
          </cell>
          <cell r="H43" t="str">
            <v>KFLG</v>
          </cell>
          <cell r="I43" t="str">
            <v>FF</v>
          </cell>
          <cell r="J43">
            <v>36592</v>
          </cell>
          <cell r="K43">
            <v>42017</v>
          </cell>
          <cell r="L43" t="str">
            <v>hcm</v>
          </cell>
          <cell r="M43">
            <v>29082</v>
          </cell>
          <cell r="N43">
            <v>2</v>
          </cell>
          <cell r="O43" t="str">
            <v>The painting of FF was found being blistered partially</v>
          </cell>
          <cell r="P43" t="str">
            <v>Bong s¬n</v>
          </cell>
          <cell r="Q43" t="str">
            <v>MAP</v>
          </cell>
          <cell r="R43" t="str">
            <v>FRONT FORK ASSY. R/L</v>
          </cell>
          <cell r="S43" t="str">
            <v>51400/51500-KFLG-8910-M1</v>
          </cell>
          <cell r="T43">
            <v>3</v>
          </cell>
        </row>
        <row r="44">
          <cell r="A44">
            <v>2</v>
          </cell>
          <cell r="B44">
            <v>2001</v>
          </cell>
          <cell r="C44">
            <v>36936</v>
          </cell>
          <cell r="D44">
            <v>36861</v>
          </cell>
          <cell r="E44" t="str">
            <v>33V-12-355</v>
          </cell>
          <cell r="F44">
            <v>543400</v>
          </cell>
          <cell r="G44" t="str">
            <v>530104</v>
          </cell>
          <cell r="H44" t="str">
            <v>KFLG</v>
          </cell>
          <cell r="I44" t="str">
            <v>FF</v>
          </cell>
          <cell r="J44">
            <v>36654</v>
          </cell>
          <cell r="K44">
            <v>45001</v>
          </cell>
          <cell r="L44" t="str">
            <v>My tho</v>
          </cell>
          <cell r="M44">
            <v>42692</v>
          </cell>
          <cell r="N44">
            <v>1</v>
          </cell>
          <cell r="O44" t="str">
            <v>The painting of FF was found being blistered partially</v>
          </cell>
          <cell r="P44" t="str">
            <v>Bong s¬n</v>
          </cell>
          <cell r="Q44" t="str">
            <v>MAP</v>
          </cell>
          <cell r="R44" t="str">
            <v>FRONT FORK ASSY. RIGHT</v>
          </cell>
          <cell r="S44" t="str">
            <v>51400-KFLG-8910-M1</v>
          </cell>
          <cell r="T44">
            <v>5</v>
          </cell>
        </row>
        <row r="45">
          <cell r="A45">
            <v>2</v>
          </cell>
          <cell r="B45">
            <v>2001</v>
          </cell>
          <cell r="C45">
            <v>36936</v>
          </cell>
          <cell r="D45">
            <v>36861</v>
          </cell>
          <cell r="E45" t="str">
            <v>33V-12-357</v>
          </cell>
          <cell r="F45">
            <v>543400</v>
          </cell>
          <cell r="G45" t="str">
            <v>530104</v>
          </cell>
          <cell r="H45" t="str">
            <v>KFLG</v>
          </cell>
          <cell r="I45" t="str">
            <v>FF</v>
          </cell>
          <cell r="J45">
            <v>36549</v>
          </cell>
          <cell r="K45">
            <v>45001</v>
          </cell>
          <cell r="L45" t="str">
            <v>My tho</v>
          </cell>
          <cell r="M45">
            <v>21385</v>
          </cell>
          <cell r="N45">
            <v>1</v>
          </cell>
          <cell r="O45" t="str">
            <v>The painting of FF was found being blistered partially</v>
          </cell>
          <cell r="P45" t="str">
            <v>Bong s¬n</v>
          </cell>
          <cell r="Q45" t="str">
            <v>MAP</v>
          </cell>
          <cell r="R45" t="str">
            <v>FRONT FORK ASSY. RIGHT</v>
          </cell>
          <cell r="S45" t="str">
            <v>51400-KFLG-8910-M1</v>
          </cell>
          <cell r="T45">
            <v>1</v>
          </cell>
        </row>
        <row r="46">
          <cell r="A46">
            <v>2</v>
          </cell>
          <cell r="B46">
            <v>2001</v>
          </cell>
          <cell r="C46">
            <v>36936</v>
          </cell>
          <cell r="D46">
            <v>36861</v>
          </cell>
          <cell r="E46" t="str">
            <v>33V-12-367</v>
          </cell>
          <cell r="F46">
            <v>543400</v>
          </cell>
          <cell r="G46" t="str">
            <v>530105</v>
          </cell>
          <cell r="H46" t="str">
            <v>KFLG</v>
          </cell>
          <cell r="I46" t="str">
            <v>FF</v>
          </cell>
          <cell r="J46">
            <v>36480</v>
          </cell>
          <cell r="K46">
            <v>49001</v>
          </cell>
          <cell r="L46" t="str">
            <v>long xuyen</v>
          </cell>
          <cell r="M46">
            <v>8507</v>
          </cell>
          <cell r="N46">
            <v>1</v>
          </cell>
          <cell r="O46" t="str">
            <v>The painting of FF was found being blistered partially</v>
          </cell>
          <cell r="P46" t="str">
            <v>Bong s¬n</v>
          </cell>
          <cell r="Q46" t="str">
            <v>MAP</v>
          </cell>
          <cell r="R46" t="str">
            <v>FRONT FORK ASSY. LEFT</v>
          </cell>
          <cell r="S46" t="str">
            <v>51500-KFLG-8910-M1</v>
          </cell>
          <cell r="T46">
            <v>11</v>
          </cell>
        </row>
        <row r="47">
          <cell r="A47">
            <v>2</v>
          </cell>
          <cell r="B47">
            <v>2001</v>
          </cell>
          <cell r="C47">
            <v>36936</v>
          </cell>
          <cell r="D47">
            <v>36861</v>
          </cell>
          <cell r="E47" t="str">
            <v>33V-12-005</v>
          </cell>
          <cell r="F47">
            <v>282052</v>
          </cell>
          <cell r="G47" t="str">
            <v>510109</v>
          </cell>
          <cell r="H47" t="str">
            <v>GBGT</v>
          </cell>
          <cell r="I47" t="str">
            <v>RC</v>
          </cell>
          <cell r="J47">
            <v>36558</v>
          </cell>
          <cell r="K47">
            <v>10002</v>
          </cell>
          <cell r="L47" t="str">
            <v>bac ninh</v>
          </cell>
          <cell r="M47">
            <v>173808</v>
          </cell>
          <cell r="N47">
            <v>1</v>
          </cell>
          <cell r="O47" t="str">
            <v>The Bottom metal of RC was corroded</v>
          </cell>
          <cell r="P47" t="str">
            <v>RØ MT</v>
          </cell>
          <cell r="Q47" t="str">
            <v>GMN</v>
          </cell>
          <cell r="R47" t="str">
            <v>REAR CUSHION ASSY.LEFT</v>
          </cell>
          <cell r="S47" t="str">
            <v>52500-GBG-B211-M1</v>
          </cell>
          <cell r="T47">
            <v>2</v>
          </cell>
        </row>
        <row r="48">
          <cell r="A48">
            <v>2</v>
          </cell>
          <cell r="B48">
            <v>2001</v>
          </cell>
          <cell r="C48">
            <v>36936</v>
          </cell>
          <cell r="D48">
            <v>36861</v>
          </cell>
          <cell r="E48" t="str">
            <v>33V-12-030</v>
          </cell>
          <cell r="F48">
            <v>894000</v>
          </cell>
          <cell r="G48" t="str">
            <v>5101045</v>
          </cell>
          <cell r="H48" t="str">
            <v>GBGT</v>
          </cell>
          <cell r="I48" t="str">
            <v>FF</v>
          </cell>
          <cell r="J48">
            <v>36552</v>
          </cell>
          <cell r="K48">
            <v>16002</v>
          </cell>
          <cell r="L48" t="str">
            <v>hai phong</v>
          </cell>
          <cell r="M48">
            <v>173330</v>
          </cell>
          <cell r="N48">
            <v>2</v>
          </cell>
          <cell r="O48" t="str">
            <v>The FF TUBE was rusted</v>
          </cell>
          <cell r="P48" t="str">
            <v>Kh«ng m¹</v>
          </cell>
          <cell r="Q48" t="str">
            <v>SHOWA Claim</v>
          </cell>
          <cell r="R48" t="str">
            <v>FRONT FORK ASSY. R/L</v>
          </cell>
          <cell r="S48" t="str">
            <v>51400/51500-GBG-B110-M1-01</v>
          </cell>
          <cell r="T48">
            <v>1</v>
          </cell>
        </row>
        <row r="49">
          <cell r="A49">
            <v>2</v>
          </cell>
          <cell r="B49">
            <v>2001</v>
          </cell>
          <cell r="C49">
            <v>36936</v>
          </cell>
          <cell r="D49">
            <v>36861</v>
          </cell>
          <cell r="E49" t="str">
            <v>33V-12-106</v>
          </cell>
          <cell r="F49">
            <v>457000</v>
          </cell>
          <cell r="G49" t="str">
            <v>510104</v>
          </cell>
          <cell r="H49" t="str">
            <v>GBGT</v>
          </cell>
          <cell r="I49" t="str">
            <v>FF</v>
          </cell>
          <cell r="J49">
            <v>36578</v>
          </cell>
          <cell r="K49">
            <v>42001</v>
          </cell>
          <cell r="L49" t="str">
            <v>hcm</v>
          </cell>
          <cell r="M49">
            <v>177940</v>
          </cell>
          <cell r="N49">
            <v>1</v>
          </cell>
          <cell r="O49" t="str">
            <v>The FF TUBE was rusted</v>
          </cell>
          <cell r="P49" t="str">
            <v>Kh«ng m¹</v>
          </cell>
          <cell r="Q49" t="str">
            <v>SHOWA Claim</v>
          </cell>
          <cell r="R49" t="str">
            <v>FRONT FORK ASSY. RIGHT</v>
          </cell>
          <cell r="S49" t="str">
            <v>51400-GBG-B110-M1-01</v>
          </cell>
          <cell r="T49">
            <v>2</v>
          </cell>
        </row>
        <row r="50">
          <cell r="A50">
            <v>2</v>
          </cell>
          <cell r="B50">
            <v>2001</v>
          </cell>
          <cell r="C50">
            <v>36936</v>
          </cell>
          <cell r="D50">
            <v>36861</v>
          </cell>
          <cell r="E50" t="str">
            <v>33V-12-130</v>
          </cell>
          <cell r="F50">
            <v>457000</v>
          </cell>
          <cell r="G50" t="str">
            <v>510105</v>
          </cell>
          <cell r="H50" t="str">
            <v>GBGT</v>
          </cell>
          <cell r="I50" t="str">
            <v>FF</v>
          </cell>
          <cell r="J50">
            <v>36579</v>
          </cell>
          <cell r="K50">
            <v>42012</v>
          </cell>
          <cell r="L50" t="str">
            <v>hcm</v>
          </cell>
          <cell r="M50">
            <v>178833</v>
          </cell>
          <cell r="N50">
            <v>1</v>
          </cell>
          <cell r="O50" t="str">
            <v>The FF TUBE was rusted</v>
          </cell>
          <cell r="P50" t="str">
            <v>Kh«ng m¹</v>
          </cell>
          <cell r="Q50" t="str">
            <v>SHOWA Claim</v>
          </cell>
          <cell r="R50" t="str">
            <v>FRONT FORK ASSY. LEFT</v>
          </cell>
          <cell r="S50" t="str">
            <v>51500-GBG-B110-M1-01</v>
          </cell>
          <cell r="T50">
            <v>2</v>
          </cell>
        </row>
        <row r="51">
          <cell r="A51">
            <v>2</v>
          </cell>
          <cell r="B51">
            <v>2001</v>
          </cell>
          <cell r="C51">
            <v>36936</v>
          </cell>
          <cell r="D51">
            <v>36861</v>
          </cell>
          <cell r="G51" t="str">
            <v>530105</v>
          </cell>
          <cell r="H51" t="str">
            <v>KFLG</v>
          </cell>
          <cell r="I51" t="str">
            <v>FF</v>
          </cell>
          <cell r="J51">
            <v>36651</v>
          </cell>
          <cell r="M51">
            <v>41379</v>
          </cell>
          <cell r="N51">
            <v>1</v>
          </cell>
          <cell r="O51" t="str">
            <v>Oil leak from OS</v>
          </cell>
          <cell r="Q51" t="str">
            <v>USER</v>
          </cell>
          <cell r="R51" t="str">
            <v>FRONT FORK ASSY. LEFT</v>
          </cell>
          <cell r="S51" t="str">
            <v>51500-KFLG-8910-M1</v>
          </cell>
          <cell r="T51">
            <v>5</v>
          </cell>
        </row>
        <row r="52">
          <cell r="A52">
            <v>2</v>
          </cell>
          <cell r="B52">
            <v>2001</v>
          </cell>
          <cell r="C52">
            <v>36936</v>
          </cell>
          <cell r="D52">
            <v>36861</v>
          </cell>
          <cell r="G52" t="str">
            <v>530105</v>
          </cell>
          <cell r="H52" t="str">
            <v>KFLG</v>
          </cell>
          <cell r="I52" t="str">
            <v>FF</v>
          </cell>
          <cell r="J52">
            <v>36537</v>
          </cell>
          <cell r="M52">
            <v>19199</v>
          </cell>
          <cell r="N52">
            <v>1</v>
          </cell>
          <cell r="O52" t="str">
            <v>Oil leak from OS</v>
          </cell>
          <cell r="Q52" t="str">
            <v>USER</v>
          </cell>
          <cell r="R52" t="str">
            <v>FRONT FORK ASSY. LEFT</v>
          </cell>
          <cell r="S52" t="str">
            <v>51500-KFLG-8910-M1</v>
          </cell>
          <cell r="T52">
            <v>1</v>
          </cell>
        </row>
        <row r="53">
          <cell r="A53">
            <v>2</v>
          </cell>
          <cell r="B53">
            <v>2001</v>
          </cell>
          <cell r="C53">
            <v>36936</v>
          </cell>
          <cell r="D53">
            <v>36861</v>
          </cell>
          <cell r="G53" t="str">
            <v>530105</v>
          </cell>
          <cell r="H53" t="str">
            <v>KFLG</v>
          </cell>
          <cell r="I53" t="str">
            <v>FF</v>
          </cell>
          <cell r="J53">
            <v>36731</v>
          </cell>
          <cell r="M53">
            <v>509401</v>
          </cell>
          <cell r="N53">
            <v>1</v>
          </cell>
          <cell r="O53" t="str">
            <v>Oil leak from OS</v>
          </cell>
          <cell r="Q53" t="str">
            <v>USER</v>
          </cell>
          <cell r="R53" t="str">
            <v>FRONT FORK ASSY. LEFT</v>
          </cell>
          <cell r="S53" t="str">
            <v>51500-KFLG-8910-M1</v>
          </cell>
          <cell r="T53">
            <v>7</v>
          </cell>
        </row>
        <row r="54">
          <cell r="A54">
            <v>2</v>
          </cell>
          <cell r="B54">
            <v>2001</v>
          </cell>
          <cell r="C54">
            <v>36936</v>
          </cell>
          <cell r="D54">
            <v>36861</v>
          </cell>
          <cell r="G54" t="str">
            <v>530105</v>
          </cell>
          <cell r="H54" t="str">
            <v>KFLG</v>
          </cell>
          <cell r="I54" t="str">
            <v>FF</v>
          </cell>
          <cell r="J54">
            <v>36809</v>
          </cell>
          <cell r="M54">
            <v>75248</v>
          </cell>
          <cell r="N54">
            <v>1</v>
          </cell>
          <cell r="O54" t="str">
            <v>Oil leak from OS</v>
          </cell>
          <cell r="Q54" t="str">
            <v>USER</v>
          </cell>
          <cell r="R54" t="str">
            <v>FRONT FORK ASSY. LEFT</v>
          </cell>
          <cell r="S54" t="str">
            <v>51500-KFLG-8910-M1</v>
          </cell>
          <cell r="T54">
            <v>10</v>
          </cell>
        </row>
        <row r="55">
          <cell r="A55">
            <v>2</v>
          </cell>
          <cell r="B55">
            <v>2001</v>
          </cell>
          <cell r="C55">
            <v>36936</v>
          </cell>
          <cell r="D55">
            <v>36861</v>
          </cell>
          <cell r="G55" t="str">
            <v>530104</v>
          </cell>
          <cell r="H55" t="str">
            <v>KFLG</v>
          </cell>
          <cell r="I55" t="str">
            <v>FF</v>
          </cell>
          <cell r="J55">
            <v>36657</v>
          </cell>
          <cell r="M55">
            <v>44356</v>
          </cell>
          <cell r="N55">
            <v>1</v>
          </cell>
          <cell r="O55" t="str">
            <v>Oil leak from OS</v>
          </cell>
          <cell r="Q55" t="str">
            <v>USER</v>
          </cell>
          <cell r="R55" t="str">
            <v>FRONT FORK ASSY. RIGHT</v>
          </cell>
          <cell r="S55" t="str">
            <v>51400-KFLG-8910-M1</v>
          </cell>
          <cell r="T55">
            <v>5</v>
          </cell>
        </row>
        <row r="56">
          <cell r="A56">
            <v>2</v>
          </cell>
          <cell r="B56">
            <v>2001</v>
          </cell>
          <cell r="C56">
            <v>36936</v>
          </cell>
          <cell r="D56">
            <v>36861</v>
          </cell>
          <cell r="G56" t="str">
            <v>530104</v>
          </cell>
          <cell r="H56" t="str">
            <v>KFLG</v>
          </cell>
          <cell r="I56" t="str">
            <v>FF</v>
          </cell>
          <cell r="J56">
            <v>36803</v>
          </cell>
          <cell r="M56">
            <v>73109</v>
          </cell>
          <cell r="N56">
            <v>1</v>
          </cell>
          <cell r="O56" t="str">
            <v>Oil leak from OS</v>
          </cell>
          <cell r="Q56" t="str">
            <v>USER</v>
          </cell>
          <cell r="R56" t="str">
            <v>FRONT FORK ASSY. RIGHT</v>
          </cell>
          <cell r="S56" t="str">
            <v>51400-KFLG-8910-M1</v>
          </cell>
          <cell r="T56">
            <v>10</v>
          </cell>
        </row>
        <row r="57">
          <cell r="A57">
            <v>2</v>
          </cell>
          <cell r="B57">
            <v>2001</v>
          </cell>
          <cell r="C57">
            <v>36936</v>
          </cell>
          <cell r="D57">
            <v>36861</v>
          </cell>
          <cell r="G57" t="str">
            <v>510104</v>
          </cell>
          <cell r="H57" t="str">
            <v>GBGT</v>
          </cell>
          <cell r="I57" t="str">
            <v>FF</v>
          </cell>
          <cell r="J57">
            <v>36234</v>
          </cell>
          <cell r="M57">
            <v>185453</v>
          </cell>
          <cell r="N57">
            <v>1</v>
          </cell>
          <cell r="O57" t="str">
            <v>Oil leak from OS</v>
          </cell>
          <cell r="Q57" t="str">
            <v>USER</v>
          </cell>
          <cell r="R57" t="str">
            <v>FRONT FORK ASSY. RIGHT</v>
          </cell>
          <cell r="S57" t="str">
            <v>51400-GBG-B110-M1-01</v>
          </cell>
          <cell r="T57">
            <v>3</v>
          </cell>
        </row>
        <row r="58">
          <cell r="A58">
            <v>2</v>
          </cell>
          <cell r="B58">
            <v>2001</v>
          </cell>
          <cell r="C58">
            <v>36936</v>
          </cell>
          <cell r="D58">
            <v>36861</v>
          </cell>
          <cell r="G58" t="str">
            <v>510105</v>
          </cell>
          <cell r="H58" t="str">
            <v>GBGT</v>
          </cell>
          <cell r="I58" t="str">
            <v>FF</v>
          </cell>
          <cell r="J58">
            <v>36869</v>
          </cell>
          <cell r="M58">
            <v>246035</v>
          </cell>
          <cell r="N58">
            <v>1</v>
          </cell>
          <cell r="O58" t="str">
            <v>Oil leak from OS</v>
          </cell>
          <cell r="Q58" t="str">
            <v>USER</v>
          </cell>
          <cell r="R58" t="str">
            <v>FRONT FORK ASSY. LEFT</v>
          </cell>
          <cell r="S58" t="str">
            <v>51500-GBG-B110-M1-01</v>
          </cell>
          <cell r="T58">
            <v>12</v>
          </cell>
        </row>
        <row r="59">
          <cell r="A59">
            <v>2</v>
          </cell>
          <cell r="B59">
            <v>2001</v>
          </cell>
          <cell r="C59">
            <v>36936</v>
          </cell>
          <cell r="D59">
            <v>36861</v>
          </cell>
          <cell r="G59" t="str">
            <v>510108</v>
          </cell>
          <cell r="H59" t="str">
            <v>GBGT</v>
          </cell>
          <cell r="I59" t="str">
            <v>RC</v>
          </cell>
          <cell r="J59">
            <v>36650</v>
          </cell>
          <cell r="M59">
            <v>198559</v>
          </cell>
          <cell r="N59">
            <v>1</v>
          </cell>
          <cell r="O59" t="str">
            <v>DF NG (ROD bended)</v>
          </cell>
          <cell r="Q59" t="str">
            <v>USER</v>
          </cell>
          <cell r="R59" t="str">
            <v>REAR CUSHION ASSY.RIGHT</v>
          </cell>
          <cell r="S59" t="str">
            <v>52400-GBG-B211-M1</v>
          </cell>
          <cell r="T59">
            <v>5</v>
          </cell>
        </row>
        <row r="60">
          <cell r="A60">
            <v>2</v>
          </cell>
          <cell r="B60">
            <v>2001</v>
          </cell>
          <cell r="C60">
            <v>36936</v>
          </cell>
          <cell r="D60">
            <v>36861</v>
          </cell>
          <cell r="G60" t="str">
            <v>510109</v>
          </cell>
          <cell r="H60" t="str">
            <v>GBGT</v>
          </cell>
          <cell r="I60" t="str">
            <v>RC</v>
          </cell>
          <cell r="J60">
            <v>36577</v>
          </cell>
          <cell r="M60">
            <v>178097</v>
          </cell>
          <cell r="N60">
            <v>1</v>
          </cell>
          <cell r="O60" t="str">
            <v>Oil leak from OS</v>
          </cell>
          <cell r="Q60" t="str">
            <v>USER</v>
          </cell>
          <cell r="R60" t="str">
            <v>REAR CUSHION ASSY.LEFT</v>
          </cell>
          <cell r="S60" t="str">
            <v>52500-GBG-B211-M1</v>
          </cell>
          <cell r="T60">
            <v>2</v>
          </cell>
        </row>
        <row r="61">
          <cell r="A61">
            <v>2</v>
          </cell>
          <cell r="B61">
            <v>2001</v>
          </cell>
          <cell r="C61">
            <v>36936</v>
          </cell>
          <cell r="D61">
            <v>36861</v>
          </cell>
          <cell r="G61" t="str">
            <v>530108</v>
          </cell>
          <cell r="H61" t="str">
            <v>KFLG</v>
          </cell>
          <cell r="I61" t="str">
            <v>RC</v>
          </cell>
          <cell r="J61">
            <v>36885</v>
          </cell>
          <cell r="M61">
            <v>92650</v>
          </cell>
          <cell r="N61">
            <v>1</v>
          </cell>
          <cell r="O61" t="str">
            <v>DF NG (ROD bended)</v>
          </cell>
          <cell r="Q61" t="str">
            <v>USER</v>
          </cell>
          <cell r="R61" t="str">
            <v>REAR CUSHION ASSY</v>
          </cell>
          <cell r="S61" t="str">
            <v>52400-KFLG-8910-M1</v>
          </cell>
          <cell r="T61">
            <v>12</v>
          </cell>
        </row>
        <row r="62">
          <cell r="A62">
            <v>2</v>
          </cell>
          <cell r="B62">
            <v>2001</v>
          </cell>
          <cell r="C62">
            <v>36936</v>
          </cell>
          <cell r="D62">
            <v>36861</v>
          </cell>
          <cell r="G62" t="str">
            <v>530108</v>
          </cell>
          <cell r="H62" t="str">
            <v>KFLG</v>
          </cell>
          <cell r="I62" t="str">
            <v>RC</v>
          </cell>
          <cell r="J62">
            <v>36866</v>
          </cell>
          <cell r="M62">
            <v>91604</v>
          </cell>
          <cell r="N62">
            <v>1</v>
          </cell>
          <cell r="O62" t="str">
            <v>Oil leak from OS</v>
          </cell>
          <cell r="Q62" t="str">
            <v>USER</v>
          </cell>
          <cell r="R62" t="str">
            <v>REAR CUSHION ASSY</v>
          </cell>
          <cell r="S62" t="str">
            <v>52400-KFLG-8910-M1</v>
          </cell>
          <cell r="T62">
            <v>12</v>
          </cell>
        </row>
        <row r="63">
          <cell r="A63">
            <v>2</v>
          </cell>
          <cell r="B63">
            <v>2001</v>
          </cell>
          <cell r="C63">
            <v>36936</v>
          </cell>
          <cell r="D63">
            <v>36861</v>
          </cell>
          <cell r="G63" t="str">
            <v>510109</v>
          </cell>
          <cell r="H63" t="str">
            <v>GBGT</v>
          </cell>
          <cell r="I63" t="str">
            <v>RC</v>
          </cell>
          <cell r="J63">
            <v>36784</v>
          </cell>
          <cell r="M63">
            <v>228917</v>
          </cell>
          <cell r="N63">
            <v>1</v>
          </cell>
          <cell r="O63" t="str">
            <v>SPG was broken</v>
          </cell>
          <cell r="P63" t="str">
            <v>Géy SPG</v>
          </cell>
          <cell r="Q63" t="str">
            <v>THAI-AAP  Claim</v>
          </cell>
          <cell r="R63" t="str">
            <v>REAR CUSHION ASSY.LEFT</v>
          </cell>
          <cell r="S63" t="str">
            <v>52500-GBG-B211-M1</v>
          </cell>
          <cell r="T63">
            <v>9</v>
          </cell>
        </row>
        <row r="64">
          <cell r="A64">
            <v>2</v>
          </cell>
          <cell r="B64">
            <v>2001</v>
          </cell>
          <cell r="C64">
            <v>36936</v>
          </cell>
          <cell r="D64">
            <v>36861</v>
          </cell>
          <cell r="G64" t="str">
            <v>530104</v>
          </cell>
          <cell r="H64" t="str">
            <v>KFLG</v>
          </cell>
          <cell r="I64" t="str">
            <v>FF</v>
          </cell>
          <cell r="J64">
            <v>36886</v>
          </cell>
          <cell r="M64">
            <v>97762</v>
          </cell>
          <cell r="N64">
            <v>1</v>
          </cell>
          <cell r="O64" t="str">
            <v>Oil leak from OS</v>
          </cell>
          <cell r="Q64" t="str">
            <v>USER</v>
          </cell>
          <cell r="R64" t="str">
            <v>FRONT FORK ASSY. RIGHT</v>
          </cell>
          <cell r="S64" t="str">
            <v>51400-KFLG-8910-M1</v>
          </cell>
          <cell r="T64">
            <v>12</v>
          </cell>
        </row>
        <row r="65">
          <cell r="A65">
            <v>2</v>
          </cell>
          <cell r="B65">
            <v>2001</v>
          </cell>
          <cell r="C65">
            <v>36936</v>
          </cell>
          <cell r="D65">
            <v>36861</v>
          </cell>
          <cell r="G65" t="str">
            <v>530104</v>
          </cell>
          <cell r="H65" t="str">
            <v>KFLG</v>
          </cell>
          <cell r="I65" t="str">
            <v>FF</v>
          </cell>
          <cell r="J65">
            <v>36873</v>
          </cell>
          <cell r="M65">
            <v>93977</v>
          </cell>
          <cell r="N65">
            <v>1</v>
          </cell>
          <cell r="O65" t="str">
            <v>Oil leak from OS</v>
          </cell>
          <cell r="Q65" t="str">
            <v>USER</v>
          </cell>
          <cell r="R65" t="str">
            <v>FRONT FORK ASSY. RIGHT</v>
          </cell>
          <cell r="S65" t="str">
            <v>51400-KFLG-8910-M1</v>
          </cell>
          <cell r="T65">
            <v>12</v>
          </cell>
        </row>
        <row r="66">
          <cell r="A66">
            <v>2</v>
          </cell>
          <cell r="B66">
            <v>2001</v>
          </cell>
          <cell r="C66">
            <v>36936</v>
          </cell>
          <cell r="D66">
            <v>36861</v>
          </cell>
          <cell r="G66" t="str">
            <v>530104</v>
          </cell>
          <cell r="H66" t="str">
            <v>KFLG</v>
          </cell>
          <cell r="I66" t="str">
            <v>FF</v>
          </cell>
          <cell r="J66">
            <v>36663</v>
          </cell>
          <cell r="M66">
            <v>44210</v>
          </cell>
          <cell r="N66">
            <v>1</v>
          </cell>
          <cell r="O66" t="str">
            <v>Oil leak from OS</v>
          </cell>
          <cell r="Q66" t="str">
            <v>USER</v>
          </cell>
          <cell r="R66" t="str">
            <v>FRONT FORK ASSY. RIGHT</v>
          </cell>
          <cell r="S66" t="str">
            <v>51400-KFLG-8910-M1</v>
          </cell>
          <cell r="T66">
            <v>5</v>
          </cell>
        </row>
        <row r="67">
          <cell r="A67">
            <v>2</v>
          </cell>
          <cell r="B67">
            <v>2001</v>
          </cell>
          <cell r="C67">
            <v>36936</v>
          </cell>
          <cell r="D67">
            <v>36861</v>
          </cell>
          <cell r="G67" t="str">
            <v>530105</v>
          </cell>
          <cell r="H67" t="str">
            <v>KFLG</v>
          </cell>
          <cell r="I67" t="str">
            <v>FF</v>
          </cell>
          <cell r="J67">
            <v>36760</v>
          </cell>
          <cell r="M67">
            <v>63894</v>
          </cell>
          <cell r="N67">
            <v>1</v>
          </cell>
          <cell r="O67" t="str">
            <v>Oil leak from OS</v>
          </cell>
          <cell r="Q67" t="str">
            <v>USER</v>
          </cell>
          <cell r="R67" t="str">
            <v>FRONT FORK ASSY. LEFT</v>
          </cell>
          <cell r="S67" t="str">
            <v>51500-KFLG-8910-M1</v>
          </cell>
          <cell r="T67">
            <v>8</v>
          </cell>
        </row>
        <row r="68">
          <cell r="A68">
            <v>3</v>
          </cell>
          <cell r="B68">
            <v>2001</v>
          </cell>
          <cell r="C68">
            <v>36955</v>
          </cell>
          <cell r="D68">
            <v>36892</v>
          </cell>
          <cell r="E68" t="str">
            <v>33V-01-248</v>
          </cell>
          <cell r="F68">
            <v>543400</v>
          </cell>
          <cell r="G68" t="str">
            <v>530105</v>
          </cell>
          <cell r="H68" t="str">
            <v>KFLG</v>
          </cell>
          <cell r="I68" t="str">
            <v>FF</v>
          </cell>
          <cell r="J68">
            <v>36636</v>
          </cell>
          <cell r="K68">
            <v>42001</v>
          </cell>
          <cell r="L68" t="str">
            <v>hcm</v>
          </cell>
          <cell r="M68">
            <v>38498</v>
          </cell>
          <cell r="N68">
            <v>1</v>
          </cell>
          <cell r="O68" t="str">
            <v>The plating of F/P was rusted</v>
          </cell>
          <cell r="P68" t="str">
            <v>RØ FP</v>
          </cell>
          <cell r="Q68" t="str">
            <v>SHOWA Claim</v>
          </cell>
          <cell r="R68" t="str">
            <v>FRONT FORK ASSY. LEFT</v>
          </cell>
          <cell r="S68" t="str">
            <v>51500-KFLG-8910-M1</v>
          </cell>
          <cell r="T68">
            <v>4</v>
          </cell>
        </row>
        <row r="69">
          <cell r="A69">
            <v>3</v>
          </cell>
          <cell r="B69">
            <v>2001</v>
          </cell>
          <cell r="C69">
            <v>36955</v>
          </cell>
          <cell r="D69">
            <v>36892</v>
          </cell>
          <cell r="E69" t="str">
            <v>33V-01-307</v>
          </cell>
          <cell r="F69">
            <v>1071800</v>
          </cell>
          <cell r="G69" t="str">
            <v>5301045</v>
          </cell>
          <cell r="H69" t="str">
            <v>KFLG</v>
          </cell>
          <cell r="I69" t="str">
            <v>FF</v>
          </cell>
          <cell r="J69">
            <v>36651</v>
          </cell>
          <cell r="K69">
            <v>45001</v>
          </cell>
          <cell r="L69" t="str">
            <v>My tho</v>
          </cell>
          <cell r="M69">
            <v>41237</v>
          </cell>
          <cell r="N69">
            <v>2</v>
          </cell>
          <cell r="O69" t="str">
            <v>The painting of FF was found being blistered partially</v>
          </cell>
          <cell r="P69" t="str">
            <v>Bong s¬n</v>
          </cell>
          <cell r="Q69" t="str">
            <v>MAP</v>
          </cell>
          <cell r="R69" t="str">
            <v>FRONT FORK ASSY. R/L</v>
          </cell>
          <cell r="S69" t="str">
            <v>51400/51500-KFLG-8910-M1</v>
          </cell>
          <cell r="T69">
            <v>5</v>
          </cell>
        </row>
        <row r="70">
          <cell r="A70">
            <v>3</v>
          </cell>
          <cell r="B70">
            <v>2001</v>
          </cell>
          <cell r="C70">
            <v>36955</v>
          </cell>
          <cell r="D70">
            <v>36892</v>
          </cell>
          <cell r="E70" t="str">
            <v>33V-01-309</v>
          </cell>
          <cell r="F70">
            <v>1071800</v>
          </cell>
          <cell r="G70" t="str">
            <v>5301045</v>
          </cell>
          <cell r="H70" t="str">
            <v>KFLG</v>
          </cell>
          <cell r="I70" t="str">
            <v>FF</v>
          </cell>
          <cell r="J70">
            <v>36580</v>
          </cell>
          <cell r="K70">
            <v>45001</v>
          </cell>
          <cell r="L70" t="str">
            <v>My tho</v>
          </cell>
          <cell r="M70">
            <v>26975</v>
          </cell>
          <cell r="N70">
            <v>2</v>
          </cell>
          <cell r="O70" t="str">
            <v>The painting of FF was found being blistered partially</v>
          </cell>
          <cell r="P70" t="str">
            <v>Bong s¬n</v>
          </cell>
          <cell r="Q70" t="str">
            <v>MAP</v>
          </cell>
          <cell r="R70" t="str">
            <v>FRONT FORK ASSY. R/L</v>
          </cell>
          <cell r="S70" t="str">
            <v>51400/51500-KFLG-8910-M1</v>
          </cell>
          <cell r="T70">
            <v>2</v>
          </cell>
        </row>
        <row r="71">
          <cell r="A71">
            <v>3</v>
          </cell>
          <cell r="B71">
            <v>2001</v>
          </cell>
          <cell r="C71">
            <v>36955</v>
          </cell>
          <cell r="D71">
            <v>36892</v>
          </cell>
          <cell r="E71" t="str">
            <v>33V-01-310</v>
          </cell>
          <cell r="F71">
            <v>1071800</v>
          </cell>
          <cell r="G71" t="str">
            <v>5301045</v>
          </cell>
          <cell r="H71" t="str">
            <v>KFLG</v>
          </cell>
          <cell r="I71" t="str">
            <v>FF</v>
          </cell>
          <cell r="J71">
            <v>36651</v>
          </cell>
          <cell r="K71">
            <v>45001</v>
          </cell>
          <cell r="L71" t="str">
            <v>My tho</v>
          </cell>
          <cell r="M71">
            <v>41377</v>
          </cell>
          <cell r="N71">
            <v>2</v>
          </cell>
          <cell r="O71" t="str">
            <v>The painting of FF was found being blistered partially</v>
          </cell>
          <cell r="P71" t="str">
            <v>Bong s¬n</v>
          </cell>
          <cell r="Q71" t="str">
            <v>MAP</v>
          </cell>
          <cell r="R71" t="str">
            <v>FRONT FORK ASSY. R/L</v>
          </cell>
          <cell r="S71" t="str">
            <v>51400/51500-KFLG-8910-M1</v>
          </cell>
          <cell r="T71">
            <v>5</v>
          </cell>
        </row>
        <row r="72">
          <cell r="A72">
            <v>3</v>
          </cell>
          <cell r="B72">
            <v>2001</v>
          </cell>
          <cell r="C72">
            <v>36955</v>
          </cell>
          <cell r="D72">
            <v>36892</v>
          </cell>
          <cell r="E72" t="str">
            <v>33V-01-311</v>
          </cell>
          <cell r="F72">
            <v>1071800</v>
          </cell>
          <cell r="G72" t="str">
            <v>5301045</v>
          </cell>
          <cell r="H72" t="str">
            <v>KFLG</v>
          </cell>
          <cell r="I72" t="str">
            <v>FF</v>
          </cell>
          <cell r="J72">
            <v>36710</v>
          </cell>
          <cell r="K72">
            <v>45001</v>
          </cell>
          <cell r="L72" t="str">
            <v>My tho</v>
          </cell>
          <cell r="M72">
            <v>53903</v>
          </cell>
          <cell r="N72">
            <v>2</v>
          </cell>
          <cell r="O72" t="str">
            <v>The painting of FF was found being blistered partially</v>
          </cell>
          <cell r="P72" t="str">
            <v>Bong s¬n</v>
          </cell>
          <cell r="Q72" t="str">
            <v>MAP</v>
          </cell>
          <cell r="R72" t="str">
            <v>FRONT FORK ASSY. R/L</v>
          </cell>
          <cell r="S72" t="str">
            <v>51400/51500-KFLG-8910-M1</v>
          </cell>
          <cell r="T72">
            <v>7</v>
          </cell>
        </row>
        <row r="73">
          <cell r="A73">
            <v>3</v>
          </cell>
          <cell r="B73">
            <v>2001</v>
          </cell>
          <cell r="C73">
            <v>36955</v>
          </cell>
          <cell r="D73">
            <v>36892</v>
          </cell>
          <cell r="E73" t="str">
            <v>33V-01-314</v>
          </cell>
          <cell r="F73">
            <v>1071800</v>
          </cell>
          <cell r="G73" t="str">
            <v>5301045</v>
          </cell>
          <cell r="H73" t="str">
            <v>KFLG</v>
          </cell>
          <cell r="I73" t="str">
            <v>FF</v>
          </cell>
          <cell r="J73">
            <v>36598</v>
          </cell>
          <cell r="K73">
            <v>45001</v>
          </cell>
          <cell r="L73" t="str">
            <v>My tho</v>
          </cell>
          <cell r="M73">
            <v>30881</v>
          </cell>
          <cell r="N73">
            <v>2</v>
          </cell>
          <cell r="O73" t="str">
            <v>The painting of FF was found being blistered partially</v>
          </cell>
          <cell r="P73" t="str">
            <v>Bong s¬n</v>
          </cell>
          <cell r="Q73" t="str">
            <v>MAP</v>
          </cell>
          <cell r="R73" t="str">
            <v>FRONT FORK ASSY. R/L</v>
          </cell>
          <cell r="S73" t="str">
            <v>51400/51500-KFLG-8910-M1</v>
          </cell>
          <cell r="T73">
            <v>3</v>
          </cell>
        </row>
        <row r="74">
          <cell r="A74">
            <v>3</v>
          </cell>
          <cell r="B74">
            <v>2001</v>
          </cell>
          <cell r="C74">
            <v>36955</v>
          </cell>
          <cell r="D74">
            <v>36892</v>
          </cell>
          <cell r="E74" t="str">
            <v>33V-01-334</v>
          </cell>
          <cell r="F74">
            <v>543400</v>
          </cell>
          <cell r="G74" t="str">
            <v>530104</v>
          </cell>
          <cell r="H74" t="str">
            <v>KFLG</v>
          </cell>
          <cell r="I74" t="str">
            <v>FF</v>
          </cell>
          <cell r="J74">
            <v>36624</v>
          </cell>
          <cell r="K74">
            <v>50001</v>
          </cell>
          <cell r="L74" t="str">
            <v>can tho</v>
          </cell>
          <cell r="M74">
            <v>37676</v>
          </cell>
          <cell r="N74">
            <v>1</v>
          </cell>
          <cell r="O74" t="str">
            <v>The painting of FF was found being blistered partially</v>
          </cell>
          <cell r="P74" t="str">
            <v>Bong s¬n</v>
          </cell>
          <cell r="Q74" t="str">
            <v>MAP</v>
          </cell>
          <cell r="R74" t="str">
            <v>FRONT FORK ASSY. RIGHT</v>
          </cell>
          <cell r="S74" t="str">
            <v>51400-KFLG-8910-M1</v>
          </cell>
          <cell r="T74">
            <v>4</v>
          </cell>
        </row>
        <row r="75">
          <cell r="A75">
            <v>3</v>
          </cell>
          <cell r="B75">
            <v>2001</v>
          </cell>
          <cell r="C75">
            <v>36955</v>
          </cell>
          <cell r="D75">
            <v>36892</v>
          </cell>
          <cell r="E75" t="str">
            <v>33V-01-003</v>
          </cell>
          <cell r="F75">
            <v>457000</v>
          </cell>
          <cell r="G75" t="str">
            <v>510105</v>
          </cell>
          <cell r="H75" t="str">
            <v>GBGT</v>
          </cell>
          <cell r="I75" t="str">
            <v>FF</v>
          </cell>
          <cell r="J75">
            <v>36605</v>
          </cell>
          <cell r="K75">
            <v>10002</v>
          </cell>
          <cell r="L75" t="str">
            <v>bac ninh</v>
          </cell>
          <cell r="M75">
            <v>188190</v>
          </cell>
          <cell r="N75">
            <v>1</v>
          </cell>
          <cell r="O75" t="str">
            <v>The painting of FF was found being blistered partially</v>
          </cell>
          <cell r="P75" t="str">
            <v>Bong s¬n</v>
          </cell>
          <cell r="Q75" t="str">
            <v>MAP</v>
          </cell>
          <cell r="R75" t="str">
            <v>FRONT FORK ASSY. LEFT</v>
          </cell>
          <cell r="S75" t="str">
            <v>51500-GBG-B110-M1-01</v>
          </cell>
          <cell r="T75">
            <v>3</v>
          </cell>
        </row>
        <row r="76">
          <cell r="A76">
            <v>3</v>
          </cell>
          <cell r="B76">
            <v>2001</v>
          </cell>
          <cell r="C76">
            <v>36955</v>
          </cell>
          <cell r="D76">
            <v>36892</v>
          </cell>
          <cell r="E76" t="str">
            <v>33V-01-022</v>
          </cell>
          <cell r="F76">
            <v>457000</v>
          </cell>
          <cell r="G76" t="str">
            <v>510105</v>
          </cell>
          <cell r="H76" t="str">
            <v>GBGT</v>
          </cell>
          <cell r="I76" t="str">
            <v>FF</v>
          </cell>
          <cell r="J76">
            <v>36445</v>
          </cell>
          <cell r="K76">
            <v>14011</v>
          </cell>
          <cell r="L76" t="str">
            <v>ha noi</v>
          </cell>
          <cell r="M76">
            <v>148223</v>
          </cell>
          <cell r="N76">
            <v>1</v>
          </cell>
          <cell r="O76" t="str">
            <v>The plating of F/P was rusted (Kh«ng m¹)</v>
          </cell>
          <cell r="P76" t="str">
            <v>Kh«ng m¹</v>
          </cell>
          <cell r="Q76" t="str">
            <v>SHOWA Claim</v>
          </cell>
          <cell r="R76" t="str">
            <v>FRONT FORK ASSY. LEFT</v>
          </cell>
          <cell r="S76" t="str">
            <v>51500-GBG-B110-M1-01</v>
          </cell>
          <cell r="T76">
            <v>10</v>
          </cell>
        </row>
        <row r="77">
          <cell r="A77">
            <v>3</v>
          </cell>
          <cell r="B77">
            <v>2001</v>
          </cell>
          <cell r="C77">
            <v>36955</v>
          </cell>
          <cell r="D77">
            <v>36892</v>
          </cell>
          <cell r="E77" t="str">
            <v>33V-01-180</v>
          </cell>
          <cell r="F77">
            <v>894000</v>
          </cell>
          <cell r="G77" t="str">
            <v>5101045</v>
          </cell>
          <cell r="H77" t="str">
            <v>GBGT</v>
          </cell>
          <cell r="I77" t="str">
            <v>FF</v>
          </cell>
          <cell r="J77">
            <v>36445</v>
          </cell>
          <cell r="K77">
            <v>53002</v>
          </cell>
          <cell r="L77" t="str">
            <v>ca mau</v>
          </cell>
          <cell r="M77">
            <v>148455</v>
          </cell>
          <cell r="N77">
            <v>1</v>
          </cell>
          <cell r="O77" t="str">
            <v>The plating of F/P was rusted (Kh«ng m¹)</v>
          </cell>
          <cell r="P77" t="str">
            <v>Kh«ng m¹</v>
          </cell>
          <cell r="Q77" t="str">
            <v>SHOWA Claim</v>
          </cell>
          <cell r="R77" t="str">
            <v>FRONT FORK ASSY. R/L</v>
          </cell>
          <cell r="S77" t="str">
            <v>51400/51500-GBG-B110-M1-01</v>
          </cell>
          <cell r="T77">
            <v>10</v>
          </cell>
        </row>
        <row r="78">
          <cell r="A78">
            <v>3</v>
          </cell>
          <cell r="B78">
            <v>2001</v>
          </cell>
          <cell r="C78">
            <v>36965</v>
          </cell>
          <cell r="G78" t="str">
            <v>530108</v>
          </cell>
          <cell r="H78" t="str">
            <v>KFLG</v>
          </cell>
          <cell r="I78" t="str">
            <v>RC</v>
          </cell>
          <cell r="J78">
            <v>36906</v>
          </cell>
          <cell r="M78" t="str">
            <v>101623</v>
          </cell>
          <cell r="N78">
            <v>1</v>
          </cell>
          <cell r="O78" t="str">
            <v>Oil leak from OS</v>
          </cell>
          <cell r="Q78" t="str">
            <v>USER</v>
          </cell>
          <cell r="R78" t="str">
            <v>REAR CUSHION ASSY</v>
          </cell>
          <cell r="S78" t="str">
            <v>52400-KFLG-8910-M1</v>
          </cell>
          <cell r="T78">
            <v>1</v>
          </cell>
        </row>
        <row r="79">
          <cell r="A79">
            <v>3</v>
          </cell>
          <cell r="B79">
            <v>2001</v>
          </cell>
          <cell r="C79">
            <v>36965</v>
          </cell>
          <cell r="G79" t="str">
            <v>530108</v>
          </cell>
          <cell r="H79" t="str">
            <v>KFLG</v>
          </cell>
          <cell r="I79" t="str">
            <v>RC</v>
          </cell>
          <cell r="J79">
            <v>36741</v>
          </cell>
          <cell r="M79" t="str">
            <v>061492</v>
          </cell>
          <cell r="N79">
            <v>1</v>
          </cell>
          <cell r="O79" t="str">
            <v>Oil leak from OS</v>
          </cell>
          <cell r="Q79" t="str">
            <v>USER</v>
          </cell>
          <cell r="R79" t="str">
            <v>REAR CUSHION ASSY</v>
          </cell>
          <cell r="S79" t="str">
            <v>52400-KFLG-8910-M1</v>
          </cell>
          <cell r="T79">
            <v>8</v>
          </cell>
        </row>
        <row r="80">
          <cell r="A80">
            <v>3</v>
          </cell>
          <cell r="B80">
            <v>2001</v>
          </cell>
          <cell r="C80">
            <v>36965</v>
          </cell>
          <cell r="G80" t="str">
            <v>530108</v>
          </cell>
          <cell r="H80" t="str">
            <v>KFLG</v>
          </cell>
          <cell r="I80" t="str">
            <v>RC</v>
          </cell>
          <cell r="J80">
            <v>36768</v>
          </cell>
          <cell r="M80" t="str">
            <v>064941</v>
          </cell>
          <cell r="N80">
            <v>1</v>
          </cell>
          <cell r="O80" t="str">
            <v>Oil leak from OS</v>
          </cell>
          <cell r="Q80" t="str">
            <v>USER</v>
          </cell>
          <cell r="R80" t="str">
            <v>REAR CUSHION ASSY</v>
          </cell>
          <cell r="S80" t="str">
            <v>52400-KFLG-8910-M1</v>
          </cell>
          <cell r="T80">
            <v>8</v>
          </cell>
        </row>
        <row r="81">
          <cell r="A81">
            <v>3</v>
          </cell>
          <cell r="B81">
            <v>2001</v>
          </cell>
          <cell r="C81">
            <v>36965</v>
          </cell>
          <cell r="G81" t="str">
            <v>530105</v>
          </cell>
          <cell r="H81" t="str">
            <v>KFLG</v>
          </cell>
          <cell r="I81" t="str">
            <v>FF</v>
          </cell>
          <cell r="J81">
            <v>36876</v>
          </cell>
          <cell r="M81" t="str">
            <v>094844</v>
          </cell>
          <cell r="N81">
            <v>1</v>
          </cell>
          <cell r="O81" t="str">
            <v>Oil leak from OS</v>
          </cell>
          <cell r="Q81" t="str">
            <v>USER</v>
          </cell>
          <cell r="R81" t="str">
            <v>FRONT FORK ASSY. LEFT</v>
          </cell>
          <cell r="S81" t="str">
            <v>51500-KFLG-8910-M1</v>
          </cell>
          <cell r="T81">
            <v>12</v>
          </cell>
        </row>
        <row r="82">
          <cell r="A82">
            <v>3</v>
          </cell>
          <cell r="B82">
            <v>2001</v>
          </cell>
          <cell r="C82">
            <v>36965</v>
          </cell>
          <cell r="G82" t="str">
            <v>530105</v>
          </cell>
          <cell r="H82" t="str">
            <v>KFLG</v>
          </cell>
          <cell r="I82" t="str">
            <v>FF</v>
          </cell>
          <cell r="J82">
            <v>36733</v>
          </cell>
          <cell r="M82" t="str">
            <v>060511</v>
          </cell>
          <cell r="N82">
            <v>1</v>
          </cell>
          <cell r="O82" t="str">
            <v>Oil leak from OS</v>
          </cell>
          <cell r="Q82" t="str">
            <v>USER</v>
          </cell>
          <cell r="R82" t="str">
            <v>FRONT FORK ASSY. LEFT</v>
          </cell>
          <cell r="S82" t="str">
            <v>51500-KFLG-8910-M1</v>
          </cell>
          <cell r="T82">
            <v>7</v>
          </cell>
        </row>
        <row r="83">
          <cell r="A83">
            <v>3</v>
          </cell>
          <cell r="B83">
            <v>2001</v>
          </cell>
          <cell r="C83">
            <v>36965</v>
          </cell>
          <cell r="G83" t="str">
            <v>530105</v>
          </cell>
          <cell r="H83" t="str">
            <v>KFLG</v>
          </cell>
          <cell r="I83" t="str">
            <v>FF</v>
          </cell>
          <cell r="J83">
            <v>36781</v>
          </cell>
          <cell r="M83" t="str">
            <v>068441</v>
          </cell>
          <cell r="N83">
            <v>1</v>
          </cell>
          <cell r="O83" t="str">
            <v>Oil leak from OS</v>
          </cell>
          <cell r="Q83" t="str">
            <v>USER</v>
          </cell>
          <cell r="R83" t="str">
            <v>FRONT FORK ASSY. LEFT</v>
          </cell>
          <cell r="S83" t="str">
            <v>51500-KFLG-8910-M1</v>
          </cell>
          <cell r="T83">
            <v>9</v>
          </cell>
        </row>
        <row r="84">
          <cell r="A84">
            <v>3</v>
          </cell>
          <cell r="B84">
            <v>2001</v>
          </cell>
          <cell r="C84">
            <v>36965</v>
          </cell>
          <cell r="G84" t="str">
            <v>530105</v>
          </cell>
          <cell r="H84" t="str">
            <v>KFLG</v>
          </cell>
          <cell r="I84" t="str">
            <v>FF</v>
          </cell>
          <cell r="J84">
            <v>36790</v>
          </cell>
          <cell r="M84" t="str">
            <v>070485</v>
          </cell>
          <cell r="N84">
            <v>1</v>
          </cell>
          <cell r="O84" t="str">
            <v>Oil leak from OS</v>
          </cell>
          <cell r="Q84" t="str">
            <v>USER</v>
          </cell>
          <cell r="R84" t="str">
            <v>FRONT FORK ASSY. LEFT</v>
          </cell>
          <cell r="S84" t="str">
            <v>51500-KFLG-8910-M1</v>
          </cell>
          <cell r="T84">
            <v>9</v>
          </cell>
        </row>
        <row r="85">
          <cell r="A85">
            <v>3</v>
          </cell>
          <cell r="B85">
            <v>2001</v>
          </cell>
          <cell r="C85">
            <v>36965</v>
          </cell>
          <cell r="G85" t="str">
            <v>530105</v>
          </cell>
          <cell r="H85" t="str">
            <v>KFLG</v>
          </cell>
          <cell r="I85" t="str">
            <v>FF</v>
          </cell>
          <cell r="J85">
            <v>36860</v>
          </cell>
          <cell r="M85" t="str">
            <v>089689</v>
          </cell>
          <cell r="N85">
            <v>1</v>
          </cell>
          <cell r="O85" t="str">
            <v>Oil leak from OS</v>
          </cell>
          <cell r="Q85" t="str">
            <v>USER</v>
          </cell>
          <cell r="R85" t="str">
            <v>FRONT FORK ASSY. LEFT</v>
          </cell>
          <cell r="S85" t="str">
            <v>51500-KFLG-8910-M1</v>
          </cell>
          <cell r="T85">
            <v>11</v>
          </cell>
        </row>
        <row r="86">
          <cell r="A86">
            <v>3</v>
          </cell>
          <cell r="B86">
            <v>2001</v>
          </cell>
          <cell r="C86">
            <v>36965</v>
          </cell>
          <cell r="G86" t="str">
            <v>530105</v>
          </cell>
          <cell r="H86" t="str">
            <v>KFLG</v>
          </cell>
          <cell r="I86" t="str">
            <v>FF</v>
          </cell>
          <cell r="J86">
            <v>36810</v>
          </cell>
          <cell r="M86" t="str">
            <v>076319</v>
          </cell>
          <cell r="N86">
            <v>1</v>
          </cell>
          <cell r="O86" t="str">
            <v>Oil leak from OS</v>
          </cell>
          <cell r="Q86" t="str">
            <v>USER</v>
          </cell>
          <cell r="R86" t="str">
            <v>FRONT FORK ASSY. LEFT</v>
          </cell>
          <cell r="S86" t="str">
            <v>51500-KFLG-8910-M1</v>
          </cell>
          <cell r="T86">
            <v>10</v>
          </cell>
        </row>
        <row r="87">
          <cell r="A87">
            <v>3</v>
          </cell>
          <cell r="B87">
            <v>2001</v>
          </cell>
          <cell r="C87">
            <v>36965</v>
          </cell>
          <cell r="G87" t="str">
            <v>530105</v>
          </cell>
          <cell r="H87" t="str">
            <v>KFLG</v>
          </cell>
          <cell r="I87" t="str">
            <v>FF</v>
          </cell>
          <cell r="J87">
            <v>36781</v>
          </cell>
          <cell r="M87" t="str">
            <v>068377</v>
          </cell>
          <cell r="N87">
            <v>1</v>
          </cell>
          <cell r="O87" t="str">
            <v>Oil leak from OS</v>
          </cell>
          <cell r="Q87" t="str">
            <v>USER</v>
          </cell>
          <cell r="R87" t="str">
            <v>FRONT FORK ASSY. LEFT</v>
          </cell>
          <cell r="S87" t="str">
            <v>51500-KFLG-8910-M1</v>
          </cell>
          <cell r="T87">
            <v>9</v>
          </cell>
        </row>
        <row r="88">
          <cell r="A88">
            <v>3</v>
          </cell>
          <cell r="B88">
            <v>2001</v>
          </cell>
          <cell r="C88">
            <v>36965</v>
          </cell>
          <cell r="G88" t="str">
            <v>530105</v>
          </cell>
          <cell r="H88" t="str">
            <v>KFLG</v>
          </cell>
          <cell r="I88" t="str">
            <v>FF</v>
          </cell>
          <cell r="J88">
            <v>36795</v>
          </cell>
          <cell r="M88" t="str">
            <v>071230</v>
          </cell>
          <cell r="N88">
            <v>1</v>
          </cell>
          <cell r="O88" t="str">
            <v>Oil leak from OS</v>
          </cell>
          <cell r="Q88" t="str">
            <v>USER</v>
          </cell>
          <cell r="R88" t="str">
            <v>FRONT FORK ASSY. LEFT</v>
          </cell>
          <cell r="S88" t="str">
            <v>51500-KFLG-8910-M1</v>
          </cell>
          <cell r="T88">
            <v>9</v>
          </cell>
        </row>
        <row r="89">
          <cell r="A89">
            <v>3</v>
          </cell>
          <cell r="B89">
            <v>2001</v>
          </cell>
          <cell r="C89">
            <v>36965</v>
          </cell>
          <cell r="G89" t="str">
            <v>530105</v>
          </cell>
          <cell r="H89" t="str">
            <v>KFLG</v>
          </cell>
          <cell r="I89" t="str">
            <v>FF</v>
          </cell>
          <cell r="J89">
            <v>36852</v>
          </cell>
          <cell r="M89" t="str">
            <v>068289</v>
          </cell>
          <cell r="N89">
            <v>1</v>
          </cell>
          <cell r="O89" t="str">
            <v>Oil leak from OS</v>
          </cell>
          <cell r="Q89" t="str">
            <v>USER</v>
          </cell>
          <cell r="R89" t="str">
            <v>FRONT FORK ASSY. LEFT</v>
          </cell>
          <cell r="S89" t="str">
            <v>51500-KFLG-8910-M1</v>
          </cell>
          <cell r="T89">
            <v>11</v>
          </cell>
        </row>
        <row r="90">
          <cell r="A90">
            <v>3</v>
          </cell>
          <cell r="B90">
            <v>2001</v>
          </cell>
          <cell r="C90">
            <v>36965</v>
          </cell>
          <cell r="G90" t="str">
            <v>530104</v>
          </cell>
          <cell r="H90" t="str">
            <v>KFLG</v>
          </cell>
          <cell r="I90" t="str">
            <v>FF</v>
          </cell>
          <cell r="J90">
            <v>36727</v>
          </cell>
          <cell r="M90" t="str">
            <v>058210</v>
          </cell>
          <cell r="N90">
            <v>1</v>
          </cell>
          <cell r="O90" t="str">
            <v>Oil leak from OS</v>
          </cell>
          <cell r="Q90" t="str">
            <v>USER</v>
          </cell>
          <cell r="R90" t="str">
            <v>FRONT FORK ASSY. RIGHT</v>
          </cell>
          <cell r="S90" t="str">
            <v>51400-KFLG-8910-M1</v>
          </cell>
          <cell r="T90">
            <v>7</v>
          </cell>
        </row>
        <row r="91">
          <cell r="A91">
            <v>3</v>
          </cell>
          <cell r="B91">
            <v>2001</v>
          </cell>
          <cell r="C91">
            <v>36965</v>
          </cell>
          <cell r="G91" t="str">
            <v>530104</v>
          </cell>
          <cell r="H91" t="str">
            <v>KFLG</v>
          </cell>
          <cell r="I91" t="str">
            <v>FF</v>
          </cell>
          <cell r="J91">
            <v>36669</v>
          </cell>
          <cell r="M91" t="str">
            <v>059773</v>
          </cell>
          <cell r="N91">
            <v>1</v>
          </cell>
          <cell r="O91" t="str">
            <v>Oil leak from OS</v>
          </cell>
          <cell r="Q91" t="str">
            <v>USER</v>
          </cell>
          <cell r="R91" t="str">
            <v>FRONT FORK ASSY. RIGHT</v>
          </cell>
          <cell r="S91" t="str">
            <v>51400-KFLG-8910-M1</v>
          </cell>
          <cell r="T91">
            <v>5</v>
          </cell>
        </row>
        <row r="92">
          <cell r="A92">
            <v>3</v>
          </cell>
          <cell r="B92">
            <v>2001</v>
          </cell>
          <cell r="C92">
            <v>36965</v>
          </cell>
          <cell r="G92" t="str">
            <v>530104</v>
          </cell>
          <cell r="H92" t="str">
            <v>KFLG</v>
          </cell>
          <cell r="I92" t="str">
            <v>FF</v>
          </cell>
          <cell r="J92">
            <v>36682</v>
          </cell>
          <cell r="M92" t="str">
            <v>048293</v>
          </cell>
          <cell r="N92">
            <v>1</v>
          </cell>
          <cell r="O92" t="str">
            <v>Oil leak from OS</v>
          </cell>
          <cell r="Q92" t="str">
            <v>USER</v>
          </cell>
          <cell r="R92" t="str">
            <v>FRONT FORK ASSY. RIGHT</v>
          </cell>
          <cell r="S92" t="str">
            <v>51400-KFLG-8910-M1</v>
          </cell>
          <cell r="T92">
            <v>6</v>
          </cell>
        </row>
        <row r="93">
          <cell r="A93">
            <v>3</v>
          </cell>
          <cell r="B93">
            <v>2001</v>
          </cell>
          <cell r="C93">
            <v>36965</v>
          </cell>
          <cell r="G93" t="str">
            <v>510104</v>
          </cell>
          <cell r="H93" t="str">
            <v>GBGT</v>
          </cell>
          <cell r="I93" t="str">
            <v>FF</v>
          </cell>
          <cell r="J93">
            <v>36529</v>
          </cell>
          <cell r="M93" t="str">
            <v>169184</v>
          </cell>
          <cell r="N93">
            <v>1</v>
          </cell>
          <cell r="O93" t="str">
            <v>Oil leak from OS (Lçi vËt liÖu F/P)</v>
          </cell>
          <cell r="P93" t="str">
            <v>ChÈy dÇu</v>
          </cell>
          <cell r="Q93" t="str">
            <v>SHOWA Claim</v>
          </cell>
          <cell r="R93" t="str">
            <v>FRONT FORK ASSY. RIGHT</v>
          </cell>
          <cell r="S93" t="str">
            <v>51400-GBG-B110-M1-01</v>
          </cell>
          <cell r="T93">
            <v>1</v>
          </cell>
        </row>
        <row r="94">
          <cell r="A94">
            <v>3</v>
          </cell>
          <cell r="B94">
            <v>2001</v>
          </cell>
          <cell r="C94">
            <v>36965</v>
          </cell>
          <cell r="G94" t="str">
            <v>510104</v>
          </cell>
          <cell r="H94" t="str">
            <v>GBGT</v>
          </cell>
          <cell r="I94" t="str">
            <v>FF</v>
          </cell>
          <cell r="J94">
            <v>36552</v>
          </cell>
          <cell r="M94" t="str">
            <v>173238</v>
          </cell>
          <cell r="N94">
            <v>1</v>
          </cell>
          <cell r="O94" t="str">
            <v>Oil leak from OS</v>
          </cell>
          <cell r="Q94" t="str">
            <v>USER</v>
          </cell>
          <cell r="R94" t="str">
            <v>FRONT FORK ASSY. RIGHT</v>
          </cell>
          <cell r="S94" t="str">
            <v>51400-GBG-B110-M1-01</v>
          </cell>
          <cell r="T94">
            <v>1</v>
          </cell>
        </row>
        <row r="95">
          <cell r="A95">
            <v>3</v>
          </cell>
          <cell r="B95">
            <v>2001</v>
          </cell>
          <cell r="C95">
            <v>36965</v>
          </cell>
          <cell r="G95" t="str">
            <v>510104</v>
          </cell>
          <cell r="H95" t="str">
            <v>GBGT</v>
          </cell>
          <cell r="I95" t="str">
            <v>FF</v>
          </cell>
          <cell r="J95">
            <v>36880</v>
          </cell>
          <cell r="M95" t="str">
            <v>250249</v>
          </cell>
          <cell r="N95">
            <v>1</v>
          </cell>
          <cell r="O95" t="str">
            <v>Oil leak from OS</v>
          </cell>
          <cell r="Q95" t="str">
            <v>USER</v>
          </cell>
          <cell r="R95" t="str">
            <v>FRONT FORK ASSY. RIGHT</v>
          </cell>
          <cell r="S95" t="str">
            <v>51400-GBG-B110-M1-01</v>
          </cell>
          <cell r="T95">
            <v>12</v>
          </cell>
        </row>
        <row r="96">
          <cell r="A96">
            <v>4</v>
          </cell>
          <cell r="B96">
            <v>2001</v>
          </cell>
          <cell r="C96">
            <v>36983</v>
          </cell>
          <cell r="D96">
            <v>36923</v>
          </cell>
          <cell r="E96" t="str">
            <v>33v-02-260</v>
          </cell>
          <cell r="F96">
            <v>1071800</v>
          </cell>
          <cell r="G96" t="str">
            <v>5301045</v>
          </cell>
          <cell r="H96" t="str">
            <v>KFLG</v>
          </cell>
          <cell r="I96" t="str">
            <v>FF</v>
          </cell>
          <cell r="J96">
            <v>36565</v>
          </cell>
          <cell r="K96">
            <v>42005</v>
          </cell>
          <cell r="L96" t="str">
            <v>hcm</v>
          </cell>
          <cell r="M96">
            <v>23630</v>
          </cell>
          <cell r="N96">
            <v>2</v>
          </cell>
          <cell r="O96" t="str">
            <v>The painting of FF was found being blistered partially</v>
          </cell>
          <cell r="P96" t="str">
            <v>Bong s¬n</v>
          </cell>
          <cell r="Q96" t="str">
            <v>MAP</v>
          </cell>
          <cell r="R96" t="str">
            <v>FRONT FORK ASSY. R/L</v>
          </cell>
          <cell r="S96" t="str">
            <v>51400/51500-KFLG-8910-M1</v>
          </cell>
          <cell r="T96">
            <v>2</v>
          </cell>
        </row>
        <row r="97">
          <cell r="A97">
            <v>4</v>
          </cell>
          <cell r="B97">
            <v>2001</v>
          </cell>
          <cell r="C97">
            <v>36983</v>
          </cell>
          <cell r="D97">
            <v>36923</v>
          </cell>
          <cell r="E97" t="str">
            <v>33v-02-261</v>
          </cell>
          <cell r="F97">
            <v>1071800</v>
          </cell>
          <cell r="G97" t="str">
            <v>5301045</v>
          </cell>
          <cell r="H97" t="str">
            <v>KFLG</v>
          </cell>
          <cell r="I97" t="str">
            <v>FF</v>
          </cell>
          <cell r="J97">
            <v>36669</v>
          </cell>
          <cell r="K97">
            <v>42014</v>
          </cell>
          <cell r="L97" t="str">
            <v>hcm</v>
          </cell>
          <cell r="M97">
            <v>54524</v>
          </cell>
          <cell r="N97">
            <v>2</v>
          </cell>
          <cell r="O97" t="str">
            <v>The painting of FF was found being blistered partially</v>
          </cell>
          <cell r="P97" t="str">
            <v>Bong s¬n</v>
          </cell>
          <cell r="Q97" t="str">
            <v>MAP</v>
          </cell>
          <cell r="R97" t="str">
            <v>FRONT FORK ASSY. R/L</v>
          </cell>
          <cell r="S97" t="str">
            <v>51400/51500-KFLG-8910-M1</v>
          </cell>
          <cell r="T97">
            <v>5</v>
          </cell>
        </row>
        <row r="98">
          <cell r="A98">
            <v>4</v>
          </cell>
          <cell r="B98">
            <v>2001</v>
          </cell>
          <cell r="C98">
            <v>36983</v>
          </cell>
          <cell r="D98">
            <v>36923</v>
          </cell>
          <cell r="E98" t="str">
            <v>33v-02-262</v>
          </cell>
          <cell r="F98">
            <v>543400</v>
          </cell>
          <cell r="G98" t="str">
            <v>530104</v>
          </cell>
          <cell r="H98" t="str">
            <v>KFLG</v>
          </cell>
          <cell r="I98" t="str">
            <v>FF</v>
          </cell>
          <cell r="J98">
            <v>36775</v>
          </cell>
          <cell r="K98">
            <v>42015</v>
          </cell>
          <cell r="L98" t="str">
            <v>hcm</v>
          </cell>
          <cell r="M98">
            <v>66114</v>
          </cell>
          <cell r="N98">
            <v>1</v>
          </cell>
          <cell r="O98" t="str">
            <v>The painting of FF was found being blistered partially</v>
          </cell>
          <cell r="P98" t="str">
            <v>Bong s¬n</v>
          </cell>
          <cell r="Q98" t="str">
            <v>MAP</v>
          </cell>
          <cell r="R98" t="str">
            <v>FRONT FORK ASSY. RIGHT</v>
          </cell>
          <cell r="S98" t="str">
            <v>51400-KFLG-8910-M1</v>
          </cell>
          <cell r="T98">
            <v>9</v>
          </cell>
        </row>
        <row r="99">
          <cell r="A99">
            <v>4</v>
          </cell>
          <cell r="B99">
            <v>2001</v>
          </cell>
          <cell r="C99">
            <v>36983</v>
          </cell>
          <cell r="D99">
            <v>36923</v>
          </cell>
          <cell r="E99" t="str">
            <v>33v-02-263</v>
          </cell>
          <cell r="F99">
            <v>1071800</v>
          </cell>
          <cell r="G99" t="str">
            <v>5301045</v>
          </cell>
          <cell r="H99" t="str">
            <v>KFLG</v>
          </cell>
          <cell r="I99" t="str">
            <v>FF</v>
          </cell>
          <cell r="J99">
            <v>36682</v>
          </cell>
          <cell r="K99">
            <v>42017</v>
          </cell>
          <cell r="L99" t="str">
            <v>hcm</v>
          </cell>
          <cell r="M99">
            <v>48267</v>
          </cell>
          <cell r="N99">
            <v>2</v>
          </cell>
          <cell r="O99" t="str">
            <v>The painting of FF was found being blistered partially</v>
          </cell>
          <cell r="P99" t="str">
            <v>Bong s¬n</v>
          </cell>
          <cell r="Q99" t="str">
            <v>MAP</v>
          </cell>
          <cell r="R99" t="str">
            <v>FRONT FORK ASSY. R/L</v>
          </cell>
          <cell r="S99" t="str">
            <v>51400/51500-KFLG-8910-M1</v>
          </cell>
          <cell r="T99">
            <v>6</v>
          </cell>
        </row>
        <row r="100">
          <cell r="A100">
            <v>4</v>
          </cell>
          <cell r="B100">
            <v>2001</v>
          </cell>
          <cell r="C100">
            <v>36983</v>
          </cell>
          <cell r="D100">
            <v>36923</v>
          </cell>
          <cell r="E100" t="str">
            <v>33v-02-264</v>
          </cell>
          <cell r="F100">
            <v>1071800</v>
          </cell>
          <cell r="G100" t="str">
            <v>5301045</v>
          </cell>
          <cell r="H100" t="str">
            <v>KFLG</v>
          </cell>
          <cell r="I100" t="str">
            <v>FF</v>
          </cell>
          <cell r="J100">
            <v>36609</v>
          </cell>
          <cell r="K100">
            <v>42017</v>
          </cell>
          <cell r="L100" t="str">
            <v>hcm</v>
          </cell>
          <cell r="M100">
            <v>33826</v>
          </cell>
          <cell r="N100">
            <v>2</v>
          </cell>
          <cell r="O100" t="str">
            <v>The painting of FF was found being blistered partially</v>
          </cell>
          <cell r="P100" t="str">
            <v>Bong s¬n</v>
          </cell>
          <cell r="Q100" t="str">
            <v>MAP</v>
          </cell>
          <cell r="R100" t="str">
            <v>FRONT FORK ASSY. R/L</v>
          </cell>
          <cell r="S100" t="str">
            <v>51400/51500-KFLG-8910-M1</v>
          </cell>
          <cell r="T100">
            <v>3</v>
          </cell>
        </row>
        <row r="101">
          <cell r="A101">
            <v>4</v>
          </cell>
          <cell r="B101">
            <v>2001</v>
          </cell>
          <cell r="C101">
            <v>36983</v>
          </cell>
          <cell r="D101">
            <v>36923</v>
          </cell>
          <cell r="E101" t="str">
            <v>33v-02-265</v>
          </cell>
          <cell r="F101">
            <v>1071800</v>
          </cell>
          <cell r="G101" t="str">
            <v>5301045</v>
          </cell>
          <cell r="H101" t="str">
            <v>KFLG</v>
          </cell>
          <cell r="I101" t="str">
            <v>FF</v>
          </cell>
          <cell r="J101">
            <v>36717</v>
          </cell>
          <cell r="K101">
            <v>45001</v>
          </cell>
          <cell r="L101" t="str">
            <v>My tho</v>
          </cell>
          <cell r="M101">
            <v>56992</v>
          </cell>
          <cell r="N101">
            <v>2</v>
          </cell>
          <cell r="O101" t="str">
            <v>The painting of FF was found being blistered partially</v>
          </cell>
          <cell r="P101" t="str">
            <v>Bong s¬n</v>
          </cell>
          <cell r="Q101" t="str">
            <v>MAP</v>
          </cell>
          <cell r="R101" t="str">
            <v>FRONT FORK ASSY. R/L</v>
          </cell>
          <cell r="S101" t="str">
            <v>51400/51500-KFLG-8910-M1</v>
          </cell>
          <cell r="T101">
            <v>7</v>
          </cell>
        </row>
        <row r="102">
          <cell r="A102">
            <v>4</v>
          </cell>
          <cell r="B102">
            <v>2001</v>
          </cell>
          <cell r="C102">
            <v>36983</v>
          </cell>
          <cell r="D102">
            <v>36923</v>
          </cell>
          <cell r="E102" t="str">
            <v>33v-02-266</v>
          </cell>
          <cell r="F102">
            <v>543400</v>
          </cell>
          <cell r="G102" t="str">
            <v>530104</v>
          </cell>
          <cell r="H102" t="str">
            <v>KFLG</v>
          </cell>
          <cell r="I102" t="str">
            <v>FF</v>
          </cell>
          <cell r="J102">
            <v>36692</v>
          </cell>
          <cell r="K102">
            <v>45001</v>
          </cell>
          <cell r="L102" t="str">
            <v>My tho</v>
          </cell>
          <cell r="M102">
            <v>50551</v>
          </cell>
          <cell r="N102">
            <v>1</v>
          </cell>
          <cell r="O102" t="str">
            <v>The painting of FF was found being blistered partially</v>
          </cell>
          <cell r="P102" t="str">
            <v>Bong s¬n</v>
          </cell>
          <cell r="Q102" t="str">
            <v>MAP</v>
          </cell>
          <cell r="R102" t="str">
            <v>FRONT FORK ASSY. RIGHT</v>
          </cell>
          <cell r="S102" t="str">
            <v>51400-KFLG-8910-M1</v>
          </cell>
          <cell r="T102">
            <v>6</v>
          </cell>
        </row>
        <row r="103">
          <cell r="A103">
            <v>4</v>
          </cell>
          <cell r="B103">
            <v>2001</v>
          </cell>
          <cell r="C103">
            <v>36983</v>
          </cell>
          <cell r="D103">
            <v>36923</v>
          </cell>
          <cell r="E103" t="str">
            <v>33v-02-267</v>
          </cell>
          <cell r="F103">
            <v>1071800</v>
          </cell>
          <cell r="G103" t="str">
            <v>5301045</v>
          </cell>
          <cell r="H103" t="str">
            <v>KFLG</v>
          </cell>
          <cell r="I103" t="str">
            <v>FF</v>
          </cell>
          <cell r="J103">
            <v>36649</v>
          </cell>
          <cell r="K103">
            <v>49001</v>
          </cell>
          <cell r="L103" t="str">
            <v>long xuyen</v>
          </cell>
          <cell r="M103">
            <v>41036</v>
          </cell>
          <cell r="N103">
            <v>2</v>
          </cell>
          <cell r="O103" t="str">
            <v>The painting of FF was found being blistered partially</v>
          </cell>
          <cell r="P103" t="str">
            <v>Bong s¬n</v>
          </cell>
          <cell r="Q103" t="str">
            <v>MAP</v>
          </cell>
          <cell r="R103" t="str">
            <v>FRONT FORK ASSY. R/L</v>
          </cell>
          <cell r="S103" t="str">
            <v>51400/51500-KFLG-8910-M1</v>
          </cell>
          <cell r="T103">
            <v>5</v>
          </cell>
        </row>
        <row r="104">
          <cell r="A104">
            <v>4</v>
          </cell>
          <cell r="B104">
            <v>2001</v>
          </cell>
          <cell r="C104">
            <v>36983</v>
          </cell>
          <cell r="D104">
            <v>36923</v>
          </cell>
          <cell r="E104" t="str">
            <v>33v-02-274</v>
          </cell>
          <cell r="F104">
            <v>1071800</v>
          </cell>
          <cell r="G104" t="str">
            <v>5301045</v>
          </cell>
          <cell r="H104" t="str">
            <v>KFLG</v>
          </cell>
          <cell r="I104" t="str">
            <v>FF</v>
          </cell>
          <cell r="J104">
            <v>36649</v>
          </cell>
          <cell r="K104">
            <v>30001</v>
          </cell>
          <cell r="L104" t="str">
            <v>quy nhon</v>
          </cell>
          <cell r="M104">
            <v>53314</v>
          </cell>
          <cell r="N104">
            <v>2</v>
          </cell>
          <cell r="O104" t="str">
            <v>The painting of FF was found being blistered partially</v>
          </cell>
          <cell r="P104" t="str">
            <v>Bong s¬n</v>
          </cell>
          <cell r="Q104" t="str">
            <v>MAP</v>
          </cell>
          <cell r="R104" t="str">
            <v>FRONT FORK ASSY. R/L</v>
          </cell>
          <cell r="S104" t="str">
            <v>51400/51500-KFLG-8910-M1</v>
          </cell>
          <cell r="T104">
            <v>5</v>
          </cell>
        </row>
        <row r="105">
          <cell r="A105">
            <v>4</v>
          </cell>
          <cell r="B105">
            <v>2001</v>
          </cell>
          <cell r="C105">
            <v>36983</v>
          </cell>
          <cell r="D105">
            <v>36923</v>
          </cell>
          <cell r="E105" t="str">
            <v>33v-02-275</v>
          </cell>
          <cell r="F105">
            <v>1071800</v>
          </cell>
          <cell r="G105" t="str">
            <v>5301045</v>
          </cell>
          <cell r="H105" t="str">
            <v>KFLG</v>
          </cell>
          <cell r="I105" t="str">
            <v>FF</v>
          </cell>
          <cell r="J105">
            <v>36565</v>
          </cell>
          <cell r="K105">
            <v>30001</v>
          </cell>
          <cell r="L105" t="str">
            <v>quy nhon</v>
          </cell>
          <cell r="M105">
            <v>24269</v>
          </cell>
          <cell r="N105">
            <v>2</v>
          </cell>
          <cell r="O105" t="str">
            <v>The painting of FF was found being blistered partially</v>
          </cell>
          <cell r="P105" t="str">
            <v>Bong s¬n</v>
          </cell>
          <cell r="Q105" t="str">
            <v>MAP</v>
          </cell>
          <cell r="R105" t="str">
            <v>FRONT FORK ASSY. R/L</v>
          </cell>
          <cell r="S105" t="str">
            <v>51400/51500-KFLG-8910-M1</v>
          </cell>
          <cell r="T105">
            <v>2</v>
          </cell>
        </row>
        <row r="106">
          <cell r="A106">
            <v>4</v>
          </cell>
          <cell r="B106">
            <v>2001</v>
          </cell>
          <cell r="C106">
            <v>36983</v>
          </cell>
          <cell r="D106">
            <v>36923</v>
          </cell>
          <cell r="E106" t="str">
            <v>33v-02-276</v>
          </cell>
          <cell r="F106">
            <v>543400</v>
          </cell>
          <cell r="G106" t="str">
            <v>530105</v>
          </cell>
          <cell r="H106" t="str">
            <v>KFLG</v>
          </cell>
          <cell r="I106" t="str">
            <v>FF</v>
          </cell>
          <cell r="J106">
            <v>36584</v>
          </cell>
          <cell r="K106">
            <v>30001</v>
          </cell>
          <cell r="L106" t="str">
            <v>quy nhon</v>
          </cell>
          <cell r="M106">
            <v>27571</v>
          </cell>
          <cell r="N106">
            <v>1</v>
          </cell>
          <cell r="O106" t="str">
            <v>The painting of FF was found being blistered partially</v>
          </cell>
          <cell r="P106" t="str">
            <v>Bong s¬n</v>
          </cell>
          <cell r="Q106" t="str">
            <v>MAP</v>
          </cell>
          <cell r="R106" t="str">
            <v>FRONT FORK ASSY. LEFT</v>
          </cell>
          <cell r="S106" t="str">
            <v>51500-KFLG-8910-M1</v>
          </cell>
          <cell r="T106">
            <v>2</v>
          </cell>
        </row>
        <row r="107">
          <cell r="A107">
            <v>4</v>
          </cell>
          <cell r="B107">
            <v>2001</v>
          </cell>
          <cell r="C107">
            <v>36983</v>
          </cell>
          <cell r="D107">
            <v>36923</v>
          </cell>
          <cell r="E107" t="str">
            <v>33v-02-277</v>
          </cell>
          <cell r="F107">
            <v>1071800</v>
          </cell>
          <cell r="G107" t="str">
            <v>5301045</v>
          </cell>
          <cell r="H107" t="str">
            <v>KFLG</v>
          </cell>
          <cell r="I107" t="str">
            <v>FF</v>
          </cell>
          <cell r="J107">
            <v>36584</v>
          </cell>
          <cell r="K107">
            <v>30001</v>
          </cell>
          <cell r="L107" t="str">
            <v>quy nhon</v>
          </cell>
          <cell r="M107">
            <v>27530</v>
          </cell>
          <cell r="N107">
            <v>2</v>
          </cell>
          <cell r="O107" t="str">
            <v>The painting of FF was found being blistered partially</v>
          </cell>
          <cell r="P107" t="str">
            <v>Bong s¬n</v>
          </cell>
          <cell r="Q107" t="str">
            <v>MAP</v>
          </cell>
          <cell r="R107" t="str">
            <v>FRONT FORK ASSY. R/L</v>
          </cell>
          <cell r="S107" t="str">
            <v>51400/51500-KFLG-8910-M1</v>
          </cell>
          <cell r="T107">
            <v>2</v>
          </cell>
        </row>
        <row r="108">
          <cell r="A108">
            <v>4</v>
          </cell>
          <cell r="B108">
            <v>2001</v>
          </cell>
          <cell r="C108">
            <v>36983</v>
          </cell>
          <cell r="D108">
            <v>36923</v>
          </cell>
          <cell r="E108" t="str">
            <v>33v-02-279</v>
          </cell>
          <cell r="F108">
            <v>543400</v>
          </cell>
          <cell r="G108" t="str">
            <v>530105</v>
          </cell>
          <cell r="H108" t="str">
            <v>KFLG</v>
          </cell>
          <cell r="I108" t="str">
            <v>FF</v>
          </cell>
          <cell r="J108">
            <v>36598</v>
          </cell>
          <cell r="K108">
            <v>49001</v>
          </cell>
          <cell r="L108" t="str">
            <v>long xuyen</v>
          </cell>
          <cell r="M108">
            <v>30904</v>
          </cell>
          <cell r="N108">
            <v>1</v>
          </cell>
          <cell r="O108" t="str">
            <v>The painting of FF was found being blistered partially</v>
          </cell>
          <cell r="P108" t="str">
            <v>Bong s¬n</v>
          </cell>
          <cell r="Q108" t="str">
            <v>MAP</v>
          </cell>
          <cell r="R108" t="str">
            <v>FRONT FORK ASSY. LEFT</v>
          </cell>
          <cell r="S108" t="str">
            <v>51500-KFLG-8910-M1</v>
          </cell>
          <cell r="T108">
            <v>3</v>
          </cell>
        </row>
        <row r="109">
          <cell r="A109">
            <v>4</v>
          </cell>
          <cell r="B109">
            <v>2001</v>
          </cell>
          <cell r="C109">
            <v>36983</v>
          </cell>
          <cell r="D109">
            <v>36923</v>
          </cell>
          <cell r="E109" t="str">
            <v>33v-02-280</v>
          </cell>
          <cell r="F109">
            <v>1071800</v>
          </cell>
          <cell r="G109" t="str">
            <v>5301045</v>
          </cell>
          <cell r="H109" t="str">
            <v>KFLG</v>
          </cell>
          <cell r="I109" t="str">
            <v>FF</v>
          </cell>
          <cell r="J109">
            <v>36636</v>
          </cell>
          <cell r="K109">
            <v>42009</v>
          </cell>
          <cell r="L109" t="str">
            <v>hcm</v>
          </cell>
          <cell r="M109">
            <v>34548</v>
          </cell>
          <cell r="N109">
            <v>2</v>
          </cell>
          <cell r="O109" t="str">
            <v>The painting of FF was found being blistered partially</v>
          </cell>
          <cell r="P109" t="str">
            <v>Bong s¬n</v>
          </cell>
          <cell r="Q109" t="str">
            <v>MAP</v>
          </cell>
          <cell r="R109" t="str">
            <v>FRONT FORK ASSY. R/L</v>
          </cell>
          <cell r="S109" t="str">
            <v>51400/51500-KFLG-8910-M1</v>
          </cell>
          <cell r="T109">
            <v>4</v>
          </cell>
        </row>
        <row r="110">
          <cell r="A110">
            <v>6</v>
          </cell>
          <cell r="B110">
            <v>2001</v>
          </cell>
          <cell r="C110">
            <v>37048</v>
          </cell>
          <cell r="G110" t="str">
            <v>530105</v>
          </cell>
          <cell r="H110" t="str">
            <v>KFLG</v>
          </cell>
          <cell r="I110" t="str">
            <v>FF</v>
          </cell>
          <cell r="J110">
            <v>36864</v>
          </cell>
          <cell r="M110">
            <v>96331</v>
          </cell>
          <cell r="N110">
            <v>1</v>
          </cell>
          <cell r="O110" t="str">
            <v>Oil leak from OS</v>
          </cell>
          <cell r="P110" t="str">
            <v>ChÈy dÇu</v>
          </cell>
          <cell r="Q110" t="str">
            <v>USER</v>
          </cell>
          <cell r="R110" t="str">
            <v>FRONT FORK ASSY. LEFT</v>
          </cell>
          <cell r="S110" t="str">
            <v>51500-KFLG-8910-M1</v>
          </cell>
          <cell r="T110">
            <v>12</v>
          </cell>
        </row>
        <row r="111">
          <cell r="A111">
            <v>6</v>
          </cell>
          <cell r="B111">
            <v>2001</v>
          </cell>
          <cell r="C111">
            <v>37048</v>
          </cell>
          <cell r="G111" t="str">
            <v>530105</v>
          </cell>
          <cell r="H111" t="str">
            <v>KFLG</v>
          </cell>
          <cell r="I111" t="str">
            <v>FF</v>
          </cell>
          <cell r="J111">
            <v>36810</v>
          </cell>
          <cell r="M111">
            <v>76133</v>
          </cell>
          <cell r="N111">
            <v>1</v>
          </cell>
          <cell r="O111" t="str">
            <v>Oil leak from OS</v>
          </cell>
          <cell r="P111" t="str">
            <v>ChÈy dÇu</v>
          </cell>
          <cell r="Q111" t="str">
            <v>USER</v>
          </cell>
          <cell r="R111" t="str">
            <v>FRONT FORK ASSY. LEFT</v>
          </cell>
          <cell r="S111" t="str">
            <v>51500-KFLG-8910-M1</v>
          </cell>
          <cell r="T111">
            <v>10</v>
          </cell>
        </row>
        <row r="112">
          <cell r="A112">
            <v>6</v>
          </cell>
          <cell r="B112">
            <v>2001</v>
          </cell>
          <cell r="C112">
            <v>37048</v>
          </cell>
          <cell r="G112" t="str">
            <v>530105</v>
          </cell>
          <cell r="H112" t="str">
            <v>KFLG</v>
          </cell>
          <cell r="I112" t="str">
            <v>FF</v>
          </cell>
          <cell r="J112">
            <v>36796</v>
          </cell>
          <cell r="M112">
            <v>71394</v>
          </cell>
          <cell r="N112">
            <v>1</v>
          </cell>
          <cell r="O112" t="str">
            <v>Oil leak from OS</v>
          </cell>
          <cell r="P112" t="str">
            <v>ChÈy dÇu</v>
          </cell>
          <cell r="Q112" t="str">
            <v>USER</v>
          </cell>
          <cell r="R112" t="str">
            <v>FRONT FORK ASSY. LEFT</v>
          </cell>
          <cell r="S112" t="str">
            <v>51500-KFLG-8910-M1</v>
          </cell>
          <cell r="T112">
            <v>9</v>
          </cell>
        </row>
        <row r="113">
          <cell r="A113">
            <v>6</v>
          </cell>
          <cell r="B113">
            <v>2001</v>
          </cell>
          <cell r="C113">
            <v>37048</v>
          </cell>
          <cell r="G113" t="str">
            <v>530105</v>
          </cell>
          <cell r="H113" t="str">
            <v>KFLG</v>
          </cell>
          <cell r="I113" t="str">
            <v>FF</v>
          </cell>
          <cell r="J113">
            <v>36909</v>
          </cell>
          <cell r="M113">
            <v>102528</v>
          </cell>
          <cell r="N113">
            <v>1</v>
          </cell>
          <cell r="O113" t="str">
            <v>Oil leak from OS</v>
          </cell>
          <cell r="P113" t="str">
            <v>ChÈy dÇu</v>
          </cell>
          <cell r="Q113" t="str">
            <v>USER</v>
          </cell>
          <cell r="R113" t="str">
            <v>FRONT FORK ASSY. LEFT</v>
          </cell>
          <cell r="S113" t="str">
            <v>51500-KFLG-8910-M1</v>
          </cell>
          <cell r="T113">
            <v>1</v>
          </cell>
        </row>
        <row r="114">
          <cell r="A114">
            <v>6</v>
          </cell>
          <cell r="B114">
            <v>2001</v>
          </cell>
          <cell r="C114">
            <v>37048</v>
          </cell>
          <cell r="G114" t="str">
            <v>530105</v>
          </cell>
          <cell r="H114" t="str">
            <v>KFLG</v>
          </cell>
          <cell r="I114" t="str">
            <v>FF</v>
          </cell>
          <cell r="J114">
            <v>36867</v>
          </cell>
          <cell r="M114">
            <v>86298</v>
          </cell>
          <cell r="N114">
            <v>1</v>
          </cell>
          <cell r="O114" t="str">
            <v>Oil leak from OS</v>
          </cell>
          <cell r="P114" t="str">
            <v>ChÈy dÇu</v>
          </cell>
          <cell r="Q114" t="str">
            <v>USER</v>
          </cell>
          <cell r="R114" t="str">
            <v>FRONT FORK ASSY. LEFT</v>
          </cell>
          <cell r="S114" t="str">
            <v>51500-KFLG-8910-M1</v>
          </cell>
          <cell r="T114">
            <v>12</v>
          </cell>
        </row>
        <row r="115">
          <cell r="A115">
            <v>6</v>
          </cell>
          <cell r="B115">
            <v>2001</v>
          </cell>
          <cell r="C115">
            <v>37048</v>
          </cell>
          <cell r="G115" t="str">
            <v>530105</v>
          </cell>
          <cell r="H115" t="str">
            <v>KFLG</v>
          </cell>
          <cell r="I115" t="str">
            <v>FF</v>
          </cell>
          <cell r="J115">
            <v>36824</v>
          </cell>
          <cell r="M115">
            <v>80486</v>
          </cell>
          <cell r="N115">
            <v>1</v>
          </cell>
          <cell r="O115" t="str">
            <v>Oil leak from OS</v>
          </cell>
          <cell r="P115" t="str">
            <v>ChÈy dÇu</v>
          </cell>
          <cell r="Q115" t="str">
            <v>USER</v>
          </cell>
          <cell r="R115" t="str">
            <v>FRONT FORK ASSY. LEFT</v>
          </cell>
          <cell r="S115" t="str">
            <v>51500-KFLG-8910-M1</v>
          </cell>
          <cell r="T115">
            <v>10</v>
          </cell>
        </row>
        <row r="116">
          <cell r="A116">
            <v>6</v>
          </cell>
          <cell r="B116">
            <v>2001</v>
          </cell>
          <cell r="C116">
            <v>37048</v>
          </cell>
          <cell r="G116" t="str">
            <v>530105</v>
          </cell>
          <cell r="H116" t="str">
            <v>KFLG</v>
          </cell>
          <cell r="I116" t="str">
            <v>FF</v>
          </cell>
          <cell r="J116">
            <v>36873</v>
          </cell>
          <cell r="M116">
            <v>94795</v>
          </cell>
          <cell r="N116">
            <v>1</v>
          </cell>
          <cell r="O116" t="str">
            <v>Oil leak from OS</v>
          </cell>
          <cell r="P116" t="str">
            <v>ChÈy dÇu</v>
          </cell>
          <cell r="Q116" t="str">
            <v>USER</v>
          </cell>
          <cell r="R116" t="str">
            <v>FRONT FORK ASSY. LEFT</v>
          </cell>
          <cell r="S116" t="str">
            <v>51500-KFLG-8910-M1</v>
          </cell>
          <cell r="T116">
            <v>12</v>
          </cell>
        </row>
        <row r="117">
          <cell r="A117">
            <v>6</v>
          </cell>
          <cell r="B117">
            <v>2001</v>
          </cell>
          <cell r="C117">
            <v>37048</v>
          </cell>
          <cell r="G117" t="str">
            <v>530105</v>
          </cell>
          <cell r="H117" t="str">
            <v>KFLG</v>
          </cell>
          <cell r="I117" t="str">
            <v>FF</v>
          </cell>
          <cell r="J117">
            <v>36778</v>
          </cell>
          <cell r="M117">
            <v>67604</v>
          </cell>
          <cell r="N117">
            <v>1</v>
          </cell>
          <cell r="O117" t="str">
            <v>Oil leak from OS</v>
          </cell>
          <cell r="P117" t="str">
            <v>ChÈy dÇu</v>
          </cell>
          <cell r="Q117" t="str">
            <v>USER</v>
          </cell>
          <cell r="R117" t="str">
            <v>FRONT FORK ASSY. LEFT</v>
          </cell>
          <cell r="S117" t="str">
            <v>51500-KFLG-8910-M1</v>
          </cell>
          <cell r="T117">
            <v>9</v>
          </cell>
        </row>
        <row r="118">
          <cell r="A118">
            <v>6</v>
          </cell>
          <cell r="B118">
            <v>2001</v>
          </cell>
          <cell r="C118">
            <v>37048</v>
          </cell>
          <cell r="G118" t="str">
            <v>510105</v>
          </cell>
          <cell r="H118" t="str">
            <v>GBGT</v>
          </cell>
          <cell r="I118" t="str">
            <v>FF</v>
          </cell>
          <cell r="J118">
            <v>36760</v>
          </cell>
          <cell r="M118">
            <v>225249</v>
          </cell>
          <cell r="N118">
            <v>1</v>
          </cell>
          <cell r="O118" t="str">
            <v>Oil leak from OS</v>
          </cell>
          <cell r="P118" t="str">
            <v>ChÈy dÇu</v>
          </cell>
          <cell r="Q118" t="str">
            <v>USER</v>
          </cell>
          <cell r="R118" t="str">
            <v>FRONT FORK ASSY. LEFT</v>
          </cell>
          <cell r="S118" t="str">
            <v>51500-GBG-B110-M1-01</v>
          </cell>
          <cell r="T118">
            <v>8</v>
          </cell>
        </row>
        <row r="119">
          <cell r="A119">
            <v>6</v>
          </cell>
          <cell r="B119">
            <v>2001</v>
          </cell>
          <cell r="C119">
            <v>37048</v>
          </cell>
          <cell r="G119" t="str">
            <v>510105</v>
          </cell>
          <cell r="H119" t="str">
            <v>GBGT</v>
          </cell>
          <cell r="I119" t="str">
            <v>FF</v>
          </cell>
          <cell r="J119">
            <v>36708</v>
          </cell>
          <cell r="M119">
            <v>213632</v>
          </cell>
          <cell r="N119">
            <v>1</v>
          </cell>
          <cell r="O119" t="str">
            <v>Oil leak from OS</v>
          </cell>
          <cell r="P119" t="str">
            <v>ChÈy dÇu</v>
          </cell>
          <cell r="Q119" t="str">
            <v>USER</v>
          </cell>
          <cell r="R119" t="str">
            <v>FRONT FORK ASSY. LEFT</v>
          </cell>
          <cell r="S119" t="str">
            <v>51500-GBG-B110-M1-01</v>
          </cell>
          <cell r="T119">
            <v>7</v>
          </cell>
        </row>
        <row r="120">
          <cell r="A120">
            <v>6</v>
          </cell>
          <cell r="B120">
            <v>2001</v>
          </cell>
          <cell r="C120">
            <v>37048</v>
          </cell>
          <cell r="G120" t="str">
            <v>510104</v>
          </cell>
          <cell r="H120" t="str">
            <v>GBGT</v>
          </cell>
          <cell r="I120" t="str">
            <v>FF</v>
          </cell>
          <cell r="J120">
            <v>36680</v>
          </cell>
          <cell r="M120">
            <v>205474</v>
          </cell>
          <cell r="N120">
            <v>1</v>
          </cell>
          <cell r="O120" t="str">
            <v>Oil leak from OS</v>
          </cell>
          <cell r="P120" t="str">
            <v>ChÈy dÇu</v>
          </cell>
          <cell r="Q120" t="str">
            <v>USER</v>
          </cell>
          <cell r="R120" t="str">
            <v>FRONT FORK ASSY. RIGHT</v>
          </cell>
          <cell r="S120" t="str">
            <v>51400-GBG-B110-M1-01</v>
          </cell>
          <cell r="T120">
            <v>6</v>
          </cell>
        </row>
        <row r="121">
          <cell r="A121">
            <v>6</v>
          </cell>
          <cell r="B121">
            <v>2001</v>
          </cell>
          <cell r="C121">
            <v>37048</v>
          </cell>
          <cell r="G121" t="str">
            <v>510104</v>
          </cell>
          <cell r="H121" t="str">
            <v>GBGT</v>
          </cell>
          <cell r="I121" t="str">
            <v>FF</v>
          </cell>
          <cell r="J121">
            <v>36969</v>
          </cell>
          <cell r="M121">
            <v>8516</v>
          </cell>
          <cell r="N121">
            <v>1</v>
          </cell>
          <cell r="O121" t="str">
            <v>Oil leak from OS</v>
          </cell>
          <cell r="P121" t="str">
            <v>ChÈy dÇu</v>
          </cell>
          <cell r="Q121" t="str">
            <v>USER</v>
          </cell>
          <cell r="R121" t="str">
            <v>FRONT FORK ASSY. RIGHT</v>
          </cell>
          <cell r="S121" t="str">
            <v>51400-GBG-B110-M1-01</v>
          </cell>
          <cell r="T121">
            <v>3</v>
          </cell>
        </row>
        <row r="122">
          <cell r="A122">
            <v>6</v>
          </cell>
          <cell r="B122">
            <v>2001</v>
          </cell>
          <cell r="C122">
            <v>37048</v>
          </cell>
          <cell r="G122" t="str">
            <v>510105</v>
          </cell>
          <cell r="H122" t="str">
            <v>GBGT</v>
          </cell>
          <cell r="I122" t="str">
            <v>FF</v>
          </cell>
          <cell r="J122">
            <v>36931</v>
          </cell>
          <cell r="M122">
            <v>164</v>
          </cell>
          <cell r="N122">
            <v>1</v>
          </cell>
          <cell r="O122" t="str">
            <v>Oil leak from OS</v>
          </cell>
          <cell r="P122" t="str">
            <v>ChÈy dÇu</v>
          </cell>
          <cell r="Q122" t="str">
            <v>USER</v>
          </cell>
          <cell r="R122" t="str">
            <v>FRONT FORK ASSY. LEFT</v>
          </cell>
          <cell r="S122" t="str">
            <v>51500-GBG-B110-M1-01</v>
          </cell>
          <cell r="T122">
            <v>2</v>
          </cell>
        </row>
        <row r="123">
          <cell r="A123">
            <v>6</v>
          </cell>
          <cell r="B123">
            <v>2001</v>
          </cell>
          <cell r="C123">
            <v>37048</v>
          </cell>
          <cell r="G123" t="str">
            <v>510105</v>
          </cell>
          <cell r="H123" t="str">
            <v>GBGT</v>
          </cell>
          <cell r="I123" t="str">
            <v>FF</v>
          </cell>
          <cell r="J123">
            <v>36813</v>
          </cell>
          <cell r="M123">
            <v>247046</v>
          </cell>
          <cell r="N123">
            <v>1</v>
          </cell>
          <cell r="O123" t="str">
            <v>Oil leak from OS</v>
          </cell>
          <cell r="P123" t="str">
            <v>ChÈy dÇu</v>
          </cell>
          <cell r="Q123" t="str">
            <v>USER</v>
          </cell>
          <cell r="R123" t="str">
            <v>FRONT FORK ASSY. LEFT</v>
          </cell>
          <cell r="S123" t="str">
            <v>51500-GBG-B110-M1-01</v>
          </cell>
          <cell r="T123">
            <v>10</v>
          </cell>
        </row>
        <row r="124">
          <cell r="A124">
            <v>5</v>
          </cell>
          <cell r="B124">
            <v>2001</v>
          </cell>
          <cell r="C124">
            <v>37019</v>
          </cell>
          <cell r="D124">
            <v>36951</v>
          </cell>
          <cell r="E124" t="str">
            <v>33v-03-134</v>
          </cell>
          <cell r="F124">
            <v>894000</v>
          </cell>
          <cell r="G124" t="str">
            <v>5101045</v>
          </cell>
          <cell r="H124" t="str">
            <v>GBGT</v>
          </cell>
          <cell r="I124" t="str">
            <v>FF</v>
          </cell>
          <cell r="J124">
            <v>36627</v>
          </cell>
          <cell r="K124">
            <v>34002</v>
          </cell>
          <cell r="L124" t="str">
            <v>nha trang</v>
          </cell>
          <cell r="M124">
            <v>191865</v>
          </cell>
          <cell r="N124">
            <v>2</v>
          </cell>
          <cell r="O124" t="str">
            <v>The painting of FF was found being blistered partially</v>
          </cell>
          <cell r="P124" t="str">
            <v>Bong s¬n</v>
          </cell>
          <cell r="Q124" t="str">
            <v>MAP</v>
          </cell>
          <cell r="R124" t="str">
            <v>FRONT FORK ASSY. R/L</v>
          </cell>
          <cell r="S124" t="str">
            <v>51400/51500-GBG-B110-M1-01</v>
          </cell>
          <cell r="T124">
            <v>4</v>
          </cell>
        </row>
        <row r="125">
          <cell r="A125">
            <v>5</v>
          </cell>
          <cell r="B125">
            <v>2001</v>
          </cell>
          <cell r="C125">
            <v>37019</v>
          </cell>
          <cell r="D125">
            <v>36951</v>
          </cell>
          <cell r="E125" t="str">
            <v>33v-03-135,137</v>
          </cell>
          <cell r="F125">
            <v>914000</v>
          </cell>
          <cell r="G125" t="str">
            <v>5101045</v>
          </cell>
          <cell r="H125" t="str">
            <v>GBGT</v>
          </cell>
          <cell r="I125" t="str">
            <v>FF</v>
          </cell>
          <cell r="J125">
            <v>36690</v>
          </cell>
          <cell r="K125">
            <v>41001</v>
          </cell>
          <cell r="L125" t="str">
            <v>vung tau</v>
          </cell>
          <cell r="M125">
            <v>210038</v>
          </cell>
          <cell r="N125">
            <v>2</v>
          </cell>
          <cell r="O125" t="str">
            <v>The painting of FF was found being blistered partially</v>
          </cell>
          <cell r="P125" t="str">
            <v>Bong s¬n</v>
          </cell>
          <cell r="Q125" t="str">
            <v>MAP</v>
          </cell>
          <cell r="R125" t="str">
            <v>FRONT FORK ASSY. R/L</v>
          </cell>
          <cell r="S125" t="str">
            <v>51400/51500-GBG-B110-M1-01</v>
          </cell>
          <cell r="T125">
            <v>6</v>
          </cell>
        </row>
        <row r="126">
          <cell r="A126">
            <v>5</v>
          </cell>
          <cell r="B126">
            <v>2001</v>
          </cell>
          <cell r="C126">
            <v>37019</v>
          </cell>
          <cell r="D126">
            <v>36951</v>
          </cell>
          <cell r="E126" t="str">
            <v>33v-03-265</v>
          </cell>
          <cell r="F126">
            <v>1071800</v>
          </cell>
          <cell r="G126" t="str">
            <v>5301045</v>
          </cell>
          <cell r="H126" t="str">
            <v>KFLG</v>
          </cell>
          <cell r="I126" t="str">
            <v>FF</v>
          </cell>
          <cell r="J126">
            <v>36641</v>
          </cell>
          <cell r="K126">
            <v>42008</v>
          </cell>
          <cell r="L126" t="str">
            <v>hcm</v>
          </cell>
          <cell r="M126">
            <v>38041</v>
          </cell>
          <cell r="N126">
            <v>2</v>
          </cell>
          <cell r="O126" t="str">
            <v>The painting of FF was found being blistered partially</v>
          </cell>
          <cell r="P126" t="str">
            <v>Bong s¬n</v>
          </cell>
          <cell r="Q126" t="str">
            <v>MAP</v>
          </cell>
          <cell r="R126" t="str">
            <v>FRONT FORK ASSY. R/L</v>
          </cell>
          <cell r="S126" t="str">
            <v>51400/51500-KFLG-8910-M1</v>
          </cell>
          <cell r="T126">
            <v>4</v>
          </cell>
        </row>
        <row r="127">
          <cell r="A127">
            <v>5</v>
          </cell>
          <cell r="B127">
            <v>2001</v>
          </cell>
          <cell r="C127">
            <v>37019</v>
          </cell>
          <cell r="D127">
            <v>36951</v>
          </cell>
          <cell r="E127" t="str">
            <v>33v-03-266</v>
          </cell>
          <cell r="F127">
            <v>1071800</v>
          </cell>
          <cell r="G127" t="str">
            <v>5301045</v>
          </cell>
          <cell r="H127" t="str">
            <v>KFLG</v>
          </cell>
          <cell r="I127" t="str">
            <v>FF</v>
          </cell>
          <cell r="J127">
            <v>36708</v>
          </cell>
          <cell r="K127">
            <v>42014</v>
          </cell>
          <cell r="L127" t="str">
            <v>hcm</v>
          </cell>
          <cell r="M127">
            <v>44741</v>
          </cell>
          <cell r="N127">
            <v>2</v>
          </cell>
          <cell r="O127" t="str">
            <v>The painting of FF was found being blistered partially</v>
          </cell>
          <cell r="P127" t="str">
            <v>Bong s¬n</v>
          </cell>
          <cell r="Q127" t="str">
            <v>MAP</v>
          </cell>
          <cell r="R127" t="str">
            <v>FRONT FORK ASSY. R/L</v>
          </cell>
          <cell r="S127" t="str">
            <v>51400/51500-KFLG-8910-M1</v>
          </cell>
          <cell r="T127">
            <v>7</v>
          </cell>
        </row>
        <row r="128">
          <cell r="A128">
            <v>5</v>
          </cell>
          <cell r="B128">
            <v>2001</v>
          </cell>
          <cell r="C128">
            <v>37019</v>
          </cell>
          <cell r="D128">
            <v>36951</v>
          </cell>
          <cell r="E128" t="str">
            <v>33v-03-267</v>
          </cell>
          <cell r="F128">
            <v>543400</v>
          </cell>
          <cell r="G128" t="str">
            <v>530104</v>
          </cell>
          <cell r="H128" t="str">
            <v>KFLG</v>
          </cell>
          <cell r="I128" t="str">
            <v>FF</v>
          </cell>
          <cell r="J128">
            <v>36746</v>
          </cell>
          <cell r="K128">
            <v>42017</v>
          </cell>
          <cell r="L128" t="str">
            <v>hcm</v>
          </cell>
          <cell r="M128">
            <v>61913</v>
          </cell>
          <cell r="N128">
            <v>1</v>
          </cell>
          <cell r="O128" t="str">
            <v>The painting of FF was found being blistered partially</v>
          </cell>
          <cell r="P128" t="str">
            <v>Bong s¬n</v>
          </cell>
          <cell r="Q128" t="str">
            <v>MAP</v>
          </cell>
          <cell r="R128" t="str">
            <v>FRONT FORK ASSY. RIGHT</v>
          </cell>
          <cell r="S128" t="str">
            <v>51400-KFLG-8910-M1</v>
          </cell>
          <cell r="T128">
            <v>8</v>
          </cell>
        </row>
        <row r="129">
          <cell r="A129">
            <v>5</v>
          </cell>
          <cell r="B129">
            <v>2001</v>
          </cell>
          <cell r="C129">
            <v>37019</v>
          </cell>
          <cell r="D129">
            <v>36951</v>
          </cell>
          <cell r="E129" t="str">
            <v>33v-03-268</v>
          </cell>
          <cell r="F129">
            <v>1071800</v>
          </cell>
          <cell r="G129" t="str">
            <v>5301045</v>
          </cell>
          <cell r="H129" t="str">
            <v>KFLG</v>
          </cell>
          <cell r="I129" t="str">
            <v>FF</v>
          </cell>
          <cell r="J129">
            <v>36595</v>
          </cell>
          <cell r="K129">
            <v>45001</v>
          </cell>
          <cell r="L129" t="str">
            <v>My tho</v>
          </cell>
          <cell r="M129">
            <v>29880</v>
          </cell>
          <cell r="N129">
            <v>2</v>
          </cell>
          <cell r="O129" t="str">
            <v>The painting of FF was found being blistered partially</v>
          </cell>
          <cell r="P129" t="str">
            <v>Bong s¬n</v>
          </cell>
          <cell r="Q129" t="str">
            <v>MAP</v>
          </cell>
          <cell r="R129" t="str">
            <v>FRONT FORK ASSY. R/L</v>
          </cell>
          <cell r="S129" t="str">
            <v>51400/51500-KFLG-8910-M1</v>
          </cell>
          <cell r="T129">
            <v>3</v>
          </cell>
        </row>
        <row r="130">
          <cell r="A130">
            <v>5</v>
          </cell>
          <cell r="B130">
            <v>2001</v>
          </cell>
          <cell r="C130">
            <v>37019</v>
          </cell>
          <cell r="D130">
            <v>36951</v>
          </cell>
          <cell r="E130" t="str">
            <v>33v-03-269</v>
          </cell>
          <cell r="F130">
            <v>1071800</v>
          </cell>
          <cell r="G130" t="str">
            <v>5301045</v>
          </cell>
          <cell r="H130" t="str">
            <v>KFLG</v>
          </cell>
          <cell r="I130" t="str">
            <v>FF</v>
          </cell>
          <cell r="J130">
            <v>36769</v>
          </cell>
          <cell r="K130">
            <v>45001</v>
          </cell>
          <cell r="L130" t="str">
            <v>My tho</v>
          </cell>
          <cell r="M130">
            <v>65226</v>
          </cell>
          <cell r="N130">
            <v>2</v>
          </cell>
          <cell r="O130" t="str">
            <v>The painting of FF was found being blistered partially</v>
          </cell>
          <cell r="P130" t="str">
            <v>Bong s¬n</v>
          </cell>
          <cell r="Q130" t="str">
            <v>MAP</v>
          </cell>
          <cell r="R130" t="str">
            <v>FRONT FORK ASSY. R/L</v>
          </cell>
          <cell r="S130" t="str">
            <v>51400/51500-KFLG-8910-M1</v>
          </cell>
          <cell r="T130">
            <v>8</v>
          </cell>
        </row>
        <row r="131">
          <cell r="A131">
            <v>5</v>
          </cell>
          <cell r="B131">
            <v>2001</v>
          </cell>
          <cell r="C131">
            <v>37019</v>
          </cell>
          <cell r="D131">
            <v>36951</v>
          </cell>
          <cell r="E131" t="str">
            <v>33v-03-270</v>
          </cell>
          <cell r="F131">
            <v>1071800</v>
          </cell>
          <cell r="G131" t="str">
            <v>5301045</v>
          </cell>
          <cell r="H131" t="str">
            <v>KFLG</v>
          </cell>
          <cell r="I131" t="str">
            <v>FF</v>
          </cell>
          <cell r="J131">
            <v>36691</v>
          </cell>
          <cell r="K131">
            <v>45001</v>
          </cell>
          <cell r="L131" t="str">
            <v>My tho</v>
          </cell>
          <cell r="M131">
            <v>49822</v>
          </cell>
          <cell r="N131">
            <v>2</v>
          </cell>
          <cell r="O131" t="str">
            <v>The painting of FF was found being blistered partially</v>
          </cell>
          <cell r="P131" t="str">
            <v>Bong s¬n</v>
          </cell>
          <cell r="Q131" t="str">
            <v>MAP</v>
          </cell>
          <cell r="R131" t="str">
            <v>FRONT FORK ASSY. R/L</v>
          </cell>
          <cell r="S131" t="str">
            <v>51400/51500-KFLG-8910-M1</v>
          </cell>
          <cell r="T131">
            <v>6</v>
          </cell>
        </row>
        <row r="132">
          <cell r="A132">
            <v>6</v>
          </cell>
          <cell r="B132">
            <v>2001</v>
          </cell>
          <cell r="C132">
            <v>37048</v>
          </cell>
          <cell r="D132">
            <v>36982</v>
          </cell>
          <cell r="E132" t="str">
            <v>33V-04-129</v>
          </cell>
          <cell r="F132">
            <v>1071800</v>
          </cell>
          <cell r="G132" t="str">
            <v>5301045</v>
          </cell>
          <cell r="H132" t="str">
            <v>KFLG</v>
          </cell>
          <cell r="I132" t="str">
            <v>FF</v>
          </cell>
          <cell r="J132">
            <v>36621</v>
          </cell>
          <cell r="K132">
            <v>7001</v>
          </cell>
          <cell r="L132" t="str">
            <v>thai nguyen</v>
          </cell>
          <cell r="M132">
            <v>36170</v>
          </cell>
          <cell r="N132">
            <v>2</v>
          </cell>
          <cell r="O132" t="str">
            <v>The painting of FF was found being blistered partially</v>
          </cell>
          <cell r="P132" t="str">
            <v>Bong s¬n</v>
          </cell>
          <cell r="Q132" t="str">
            <v>MAP</v>
          </cell>
          <cell r="R132" t="str">
            <v>FRONT FORK ASSY. R/L</v>
          </cell>
          <cell r="S132" t="str">
            <v>51400/51500-KFLG-8910-M1</v>
          </cell>
          <cell r="T132">
            <v>4</v>
          </cell>
        </row>
        <row r="133">
          <cell r="A133">
            <v>6</v>
          </cell>
          <cell r="B133">
            <v>2001</v>
          </cell>
          <cell r="C133">
            <v>37048</v>
          </cell>
          <cell r="D133">
            <v>36982</v>
          </cell>
          <cell r="E133" t="str">
            <v>33V-04-159</v>
          </cell>
          <cell r="F133">
            <v>543400</v>
          </cell>
          <cell r="G133" t="str">
            <v>530104</v>
          </cell>
          <cell r="H133" t="str">
            <v>KFLG</v>
          </cell>
          <cell r="I133" t="str">
            <v>FF</v>
          </cell>
          <cell r="J133">
            <v>36649</v>
          </cell>
          <cell r="K133">
            <v>30001</v>
          </cell>
          <cell r="L133" t="str">
            <v>quy nhon</v>
          </cell>
          <cell r="M133">
            <v>40756</v>
          </cell>
          <cell r="N133">
            <v>1</v>
          </cell>
          <cell r="O133" t="str">
            <v>The painting of FF was found being blistered partially</v>
          </cell>
          <cell r="P133" t="str">
            <v>Bong s¬n</v>
          </cell>
          <cell r="Q133" t="str">
            <v>MAP</v>
          </cell>
          <cell r="R133" t="str">
            <v>FRONT FORK ASSY. RIGHT</v>
          </cell>
          <cell r="S133" t="str">
            <v>51400-KFLG-8910-M1</v>
          </cell>
          <cell r="T133">
            <v>5</v>
          </cell>
        </row>
        <row r="134">
          <cell r="A134">
            <v>6</v>
          </cell>
          <cell r="B134">
            <v>2001</v>
          </cell>
          <cell r="C134">
            <v>37048</v>
          </cell>
          <cell r="D134">
            <v>36982</v>
          </cell>
          <cell r="E134" t="str">
            <v>33V-04-161</v>
          </cell>
          <cell r="F134">
            <v>543400</v>
          </cell>
          <cell r="G134" t="str">
            <v>530104</v>
          </cell>
          <cell r="H134" t="str">
            <v>KFLG</v>
          </cell>
          <cell r="I134" t="str">
            <v>FF</v>
          </cell>
          <cell r="J134">
            <v>36649</v>
          </cell>
          <cell r="K134">
            <v>30001</v>
          </cell>
          <cell r="L134" t="str">
            <v>quy nhon</v>
          </cell>
          <cell r="M134">
            <v>54793</v>
          </cell>
          <cell r="N134">
            <v>1</v>
          </cell>
          <cell r="O134" t="str">
            <v>The painting of FF was found being blistered partially</v>
          </cell>
          <cell r="P134" t="str">
            <v>Bong s¬n</v>
          </cell>
          <cell r="Q134" t="str">
            <v>MAP</v>
          </cell>
          <cell r="R134" t="str">
            <v>FRONT FORK ASSY. RIGHT</v>
          </cell>
          <cell r="S134" t="str">
            <v>51400-KFLG-8910-M1</v>
          </cell>
          <cell r="T134">
            <v>5</v>
          </cell>
        </row>
        <row r="135">
          <cell r="A135">
            <v>6</v>
          </cell>
          <cell r="B135">
            <v>2001</v>
          </cell>
          <cell r="C135">
            <v>37048</v>
          </cell>
          <cell r="D135">
            <v>36982</v>
          </cell>
          <cell r="E135" t="str">
            <v>33V-04-176</v>
          </cell>
          <cell r="F135">
            <v>543400</v>
          </cell>
          <cell r="G135" t="str">
            <v>530104</v>
          </cell>
          <cell r="H135" t="str">
            <v>KFLG</v>
          </cell>
          <cell r="I135" t="str">
            <v>FF</v>
          </cell>
          <cell r="J135">
            <v>36682</v>
          </cell>
          <cell r="K135">
            <v>34002</v>
          </cell>
          <cell r="L135" t="str">
            <v>nha trang</v>
          </cell>
          <cell r="M135">
            <v>48108</v>
          </cell>
          <cell r="N135">
            <v>1</v>
          </cell>
          <cell r="O135" t="str">
            <v>The painting of FF was found being blistered partially</v>
          </cell>
          <cell r="P135" t="str">
            <v>Bong s¬n</v>
          </cell>
          <cell r="Q135" t="str">
            <v>MAP</v>
          </cell>
          <cell r="R135" t="str">
            <v>FRONT FORK ASSY. RIGHT</v>
          </cell>
          <cell r="S135" t="str">
            <v>51400-KFLG-8910-M1</v>
          </cell>
          <cell r="T135">
            <v>6</v>
          </cell>
        </row>
        <row r="136">
          <cell r="A136">
            <v>6</v>
          </cell>
          <cell r="B136">
            <v>2001</v>
          </cell>
          <cell r="C136">
            <v>37048</v>
          </cell>
          <cell r="D136">
            <v>36982</v>
          </cell>
          <cell r="E136" t="str">
            <v>33V-04-206</v>
          </cell>
          <cell r="F136">
            <v>543400</v>
          </cell>
          <cell r="G136" t="str">
            <v>530105</v>
          </cell>
          <cell r="H136" t="str">
            <v>KFLG</v>
          </cell>
          <cell r="I136" t="str">
            <v>FF</v>
          </cell>
          <cell r="J136">
            <v>36619</v>
          </cell>
          <cell r="K136">
            <v>42015</v>
          </cell>
          <cell r="L136" t="str">
            <v>hcm</v>
          </cell>
          <cell r="M136">
            <v>35632</v>
          </cell>
          <cell r="N136">
            <v>1</v>
          </cell>
          <cell r="O136" t="str">
            <v>The painting of FF was found being blistered partially</v>
          </cell>
          <cell r="P136" t="str">
            <v>Bong s¬n</v>
          </cell>
          <cell r="Q136" t="str">
            <v>MAP</v>
          </cell>
          <cell r="R136" t="str">
            <v>FRONT FORK ASSY. LEFT</v>
          </cell>
          <cell r="S136" t="str">
            <v>51500-KFLG-8910-M1</v>
          </cell>
          <cell r="T136">
            <v>4</v>
          </cell>
        </row>
        <row r="137">
          <cell r="A137">
            <v>6</v>
          </cell>
          <cell r="B137">
            <v>2001</v>
          </cell>
          <cell r="C137">
            <v>37048</v>
          </cell>
          <cell r="D137">
            <v>36982</v>
          </cell>
          <cell r="E137" t="str">
            <v>33V-04-213</v>
          </cell>
          <cell r="F137">
            <v>1071800</v>
          </cell>
          <cell r="G137" t="str">
            <v>5301045</v>
          </cell>
          <cell r="H137" t="str">
            <v>KFLG</v>
          </cell>
          <cell r="I137" t="str">
            <v>FF</v>
          </cell>
          <cell r="J137">
            <v>36654</v>
          </cell>
          <cell r="K137">
            <v>42019</v>
          </cell>
          <cell r="L137" t="str">
            <v>hcm</v>
          </cell>
          <cell r="M137">
            <v>42551</v>
          </cell>
          <cell r="N137">
            <v>2</v>
          </cell>
          <cell r="O137" t="str">
            <v>The painting of FF was found being blistered partially</v>
          </cell>
          <cell r="P137" t="str">
            <v>Bong s¬n</v>
          </cell>
          <cell r="Q137" t="str">
            <v>MAP</v>
          </cell>
          <cell r="R137" t="str">
            <v>FRONT FORK ASSY. R/L</v>
          </cell>
          <cell r="S137" t="str">
            <v>51400/51500-KFLG-8910-M1</v>
          </cell>
          <cell r="T137">
            <v>5</v>
          </cell>
        </row>
        <row r="138">
          <cell r="A138">
            <v>6</v>
          </cell>
          <cell r="B138">
            <v>2001</v>
          </cell>
          <cell r="C138">
            <v>37048</v>
          </cell>
          <cell r="D138">
            <v>36982</v>
          </cell>
          <cell r="E138" t="str">
            <v>33V-04-223</v>
          </cell>
          <cell r="F138">
            <v>543400</v>
          </cell>
          <cell r="G138" t="str">
            <v>530105</v>
          </cell>
          <cell r="H138" t="str">
            <v>KFLG</v>
          </cell>
          <cell r="I138" t="str">
            <v>FF</v>
          </cell>
          <cell r="J138">
            <v>36739</v>
          </cell>
          <cell r="K138">
            <v>43001</v>
          </cell>
          <cell r="L138" t="str">
            <v>long an</v>
          </cell>
          <cell r="M138">
            <v>61272</v>
          </cell>
          <cell r="N138">
            <v>1</v>
          </cell>
          <cell r="O138" t="str">
            <v>The painting of FF was found being blistered partially</v>
          </cell>
          <cell r="P138" t="str">
            <v>Bong s¬n</v>
          </cell>
          <cell r="Q138" t="str">
            <v>MAP</v>
          </cell>
          <cell r="R138" t="str">
            <v>FRONT FORK ASSY. LEFT</v>
          </cell>
          <cell r="S138" t="str">
            <v>51500-KFLG-8910-M1</v>
          </cell>
          <cell r="T138">
            <v>8</v>
          </cell>
        </row>
        <row r="139">
          <cell r="A139">
            <v>6</v>
          </cell>
          <cell r="B139">
            <v>2001</v>
          </cell>
          <cell r="C139">
            <v>37048</v>
          </cell>
          <cell r="D139">
            <v>36982</v>
          </cell>
          <cell r="E139" t="str">
            <v>33V-04-224</v>
          </cell>
          <cell r="G139" t="str">
            <v>530108</v>
          </cell>
          <cell r="H139" t="str">
            <v>KFLG</v>
          </cell>
          <cell r="I139" t="str">
            <v>RC</v>
          </cell>
          <cell r="J139">
            <v>36762</v>
          </cell>
          <cell r="M139">
            <v>64461</v>
          </cell>
          <cell r="N139">
            <v>1</v>
          </cell>
          <cell r="O139" t="str">
            <v>Oil leak from OS</v>
          </cell>
          <cell r="P139" t="str">
            <v>ChÈy dÇu</v>
          </cell>
          <cell r="Q139" t="str">
            <v>USER</v>
          </cell>
          <cell r="R139" t="str">
            <v>REAR CUSHION ASSY</v>
          </cell>
          <cell r="S139" t="str">
            <v>52400-KFLG-8910-M1</v>
          </cell>
          <cell r="T139">
            <v>8</v>
          </cell>
        </row>
        <row r="140">
          <cell r="A140">
            <v>6</v>
          </cell>
          <cell r="B140">
            <v>2001</v>
          </cell>
          <cell r="C140">
            <v>37048</v>
          </cell>
          <cell r="D140">
            <v>36982</v>
          </cell>
          <cell r="E140" t="str">
            <v>33V-04-231</v>
          </cell>
          <cell r="F140">
            <v>1071800</v>
          </cell>
          <cell r="G140" t="str">
            <v>5301045</v>
          </cell>
          <cell r="H140" t="str">
            <v>KFLG</v>
          </cell>
          <cell r="I140" t="str">
            <v>FF</v>
          </cell>
          <cell r="J140">
            <v>36769</v>
          </cell>
          <cell r="K140">
            <v>45001</v>
          </cell>
          <cell r="L140" t="str">
            <v>My tho</v>
          </cell>
          <cell r="M140">
            <v>65183</v>
          </cell>
          <cell r="N140">
            <v>2</v>
          </cell>
          <cell r="O140" t="str">
            <v>The painting of FF was found being blistered partially</v>
          </cell>
          <cell r="P140" t="str">
            <v>Bong s¬n</v>
          </cell>
          <cell r="Q140" t="str">
            <v>MAP</v>
          </cell>
          <cell r="R140" t="str">
            <v>FRONT FORK ASSY. R/L</v>
          </cell>
          <cell r="S140" t="str">
            <v>51400/51500-KFLG-8910-M1</v>
          </cell>
          <cell r="T140">
            <v>8</v>
          </cell>
        </row>
        <row r="141">
          <cell r="A141">
            <v>6</v>
          </cell>
          <cell r="B141">
            <v>2001</v>
          </cell>
          <cell r="C141">
            <v>37048</v>
          </cell>
          <cell r="D141">
            <v>36982</v>
          </cell>
          <cell r="E141" t="str">
            <v>33V-04-232</v>
          </cell>
          <cell r="G141" t="str">
            <v>530108</v>
          </cell>
          <cell r="H141" t="str">
            <v>KFLG</v>
          </cell>
          <cell r="I141" t="str">
            <v>RC</v>
          </cell>
          <cell r="J141">
            <v>36872</v>
          </cell>
          <cell r="M141">
            <v>93885</v>
          </cell>
          <cell r="N141">
            <v>1</v>
          </cell>
          <cell r="O141" t="str">
            <v>Oil leak from OS</v>
          </cell>
          <cell r="P141" t="str">
            <v>ChÈy dÇu</v>
          </cell>
          <cell r="Q141" t="str">
            <v>USER</v>
          </cell>
          <cell r="R141" t="str">
            <v>REAR CUSHION ASSY</v>
          </cell>
          <cell r="S141" t="str">
            <v>52400-KFLG-8910-M1</v>
          </cell>
          <cell r="T141">
            <v>12</v>
          </cell>
        </row>
        <row r="142">
          <cell r="A142">
            <v>6</v>
          </cell>
          <cell r="B142">
            <v>2001</v>
          </cell>
          <cell r="C142">
            <v>37048</v>
          </cell>
          <cell r="D142">
            <v>36982</v>
          </cell>
          <cell r="E142" t="str">
            <v>33V-04-237</v>
          </cell>
          <cell r="F142">
            <v>1071800</v>
          </cell>
          <cell r="G142" t="str">
            <v>5301045</v>
          </cell>
          <cell r="H142" t="str">
            <v>KFLG</v>
          </cell>
          <cell r="I142" t="str">
            <v>FF</v>
          </cell>
          <cell r="J142">
            <v>36675</v>
          </cell>
          <cell r="K142">
            <v>49001</v>
          </cell>
          <cell r="L142" t="str">
            <v>an giang</v>
          </cell>
          <cell r="M142">
            <v>42897</v>
          </cell>
          <cell r="N142">
            <v>2</v>
          </cell>
          <cell r="O142" t="str">
            <v>The painting of FF was found being blistered partially</v>
          </cell>
          <cell r="P142" t="str">
            <v>Bong s¬n</v>
          </cell>
          <cell r="Q142" t="str">
            <v>MAP</v>
          </cell>
          <cell r="R142" t="str">
            <v>FRONT FORK ASSY. R/L</v>
          </cell>
          <cell r="S142" t="str">
            <v>51400/51500-KFLG-8910-M1</v>
          </cell>
          <cell r="T142">
            <v>5</v>
          </cell>
        </row>
        <row r="143">
          <cell r="A143">
            <v>6</v>
          </cell>
          <cell r="B143">
            <v>2001</v>
          </cell>
          <cell r="C143">
            <v>37048</v>
          </cell>
          <cell r="D143">
            <v>36982</v>
          </cell>
          <cell r="E143" t="str">
            <v>33V-04-238</v>
          </cell>
          <cell r="F143">
            <v>1071800</v>
          </cell>
          <cell r="G143" t="str">
            <v>5301045</v>
          </cell>
          <cell r="H143" t="str">
            <v>KFLG</v>
          </cell>
          <cell r="I143" t="str">
            <v>FF</v>
          </cell>
          <cell r="J143">
            <v>36692</v>
          </cell>
          <cell r="K143">
            <v>49001</v>
          </cell>
          <cell r="L143" t="str">
            <v>an giang</v>
          </cell>
          <cell r="M143">
            <v>46430</v>
          </cell>
          <cell r="N143">
            <v>2</v>
          </cell>
          <cell r="O143" t="str">
            <v>The painting of FF was found being blistered partially</v>
          </cell>
          <cell r="P143" t="str">
            <v>Bong s¬n</v>
          </cell>
          <cell r="Q143" t="str">
            <v>MAP</v>
          </cell>
          <cell r="R143" t="str">
            <v>FRONT FORK ASSY. R/L</v>
          </cell>
          <cell r="S143" t="str">
            <v>51400/51500-KFLG-8910-M1</v>
          </cell>
          <cell r="T143">
            <v>6</v>
          </cell>
        </row>
        <row r="144">
          <cell r="A144">
            <v>6</v>
          </cell>
          <cell r="B144">
            <v>2001</v>
          </cell>
          <cell r="C144">
            <v>37048</v>
          </cell>
          <cell r="D144">
            <v>36982</v>
          </cell>
          <cell r="E144" t="str">
            <v>33V-04-239</v>
          </cell>
          <cell r="F144">
            <v>1071800</v>
          </cell>
          <cell r="G144" t="str">
            <v>5301045</v>
          </cell>
          <cell r="H144" t="str">
            <v>KFLG</v>
          </cell>
          <cell r="I144" t="str">
            <v>FF</v>
          </cell>
          <cell r="J144">
            <v>36657</v>
          </cell>
          <cell r="K144">
            <v>49001</v>
          </cell>
          <cell r="L144" t="str">
            <v>an giang</v>
          </cell>
          <cell r="M144">
            <v>51044</v>
          </cell>
          <cell r="N144">
            <v>2</v>
          </cell>
          <cell r="O144" t="str">
            <v>The painting of FF was found being blistered partially</v>
          </cell>
          <cell r="P144" t="str">
            <v>Bong s¬n</v>
          </cell>
          <cell r="Q144" t="str">
            <v>MAP</v>
          </cell>
          <cell r="R144" t="str">
            <v>FRONT FORK ASSY. R/L</v>
          </cell>
          <cell r="S144" t="str">
            <v>51400/51500-KFLG-8910-M1</v>
          </cell>
          <cell r="T144">
            <v>5</v>
          </cell>
        </row>
        <row r="145">
          <cell r="A145">
            <v>6</v>
          </cell>
          <cell r="B145">
            <v>2001</v>
          </cell>
          <cell r="C145">
            <v>37048</v>
          </cell>
          <cell r="D145">
            <v>36982</v>
          </cell>
          <cell r="E145" t="str">
            <v>33V-04-248</v>
          </cell>
          <cell r="F145">
            <v>1071800</v>
          </cell>
          <cell r="G145" t="str">
            <v>5301045</v>
          </cell>
          <cell r="H145" t="str">
            <v>KFLG</v>
          </cell>
          <cell r="I145" t="str">
            <v>FF</v>
          </cell>
          <cell r="J145">
            <v>36760</v>
          </cell>
          <cell r="K145">
            <v>50001</v>
          </cell>
          <cell r="L145" t="str">
            <v>can tho</v>
          </cell>
          <cell r="M145">
            <v>64319</v>
          </cell>
          <cell r="N145">
            <v>2</v>
          </cell>
          <cell r="O145" t="str">
            <v>The painting of FF was found being blistered partially</v>
          </cell>
          <cell r="P145" t="str">
            <v>Bong s¬n</v>
          </cell>
          <cell r="Q145" t="str">
            <v>MAP</v>
          </cell>
          <cell r="R145" t="str">
            <v>FRONT FORK ASSY. R/L</v>
          </cell>
          <cell r="S145" t="str">
            <v>51400/51500-KFLG-8910-M1</v>
          </cell>
          <cell r="T145">
            <v>8</v>
          </cell>
        </row>
        <row r="146">
          <cell r="A146">
            <v>6</v>
          </cell>
          <cell r="B146">
            <v>2001</v>
          </cell>
          <cell r="C146">
            <v>37048</v>
          </cell>
          <cell r="D146">
            <v>36982</v>
          </cell>
          <cell r="E146" t="str">
            <v>33V-04-285</v>
          </cell>
          <cell r="F146">
            <v>457000</v>
          </cell>
          <cell r="G146" t="str">
            <v>510105</v>
          </cell>
          <cell r="H146" t="str">
            <v>GBGT</v>
          </cell>
          <cell r="I146" t="str">
            <v>FF</v>
          </cell>
          <cell r="J146">
            <v>36600</v>
          </cell>
          <cell r="K146">
            <v>11001</v>
          </cell>
          <cell r="L146" t="str">
            <v>vinh phuc</v>
          </cell>
          <cell r="M146">
            <v>7685</v>
          </cell>
          <cell r="N146">
            <v>1</v>
          </cell>
          <cell r="O146" t="str">
            <v>BÞ sïi Êm tÊm trªm vÊu b¾t trôc b¸nh xe</v>
          </cell>
          <cell r="P146" t="str">
            <v>Bong s¬n</v>
          </cell>
          <cell r="Q146" t="str">
            <v>MAP</v>
          </cell>
          <cell r="R146" t="str">
            <v>FRONT FORK ASSY. LEFT</v>
          </cell>
          <cell r="S146" t="str">
            <v>51500-GBG-B110-M1-01</v>
          </cell>
          <cell r="T146">
            <v>3</v>
          </cell>
        </row>
        <row r="147">
          <cell r="A147">
            <v>6</v>
          </cell>
          <cell r="B147">
            <v>2001</v>
          </cell>
          <cell r="C147">
            <v>37048</v>
          </cell>
          <cell r="D147">
            <v>36982</v>
          </cell>
          <cell r="E147" t="str">
            <v>33V-04-305</v>
          </cell>
          <cell r="G147" t="str">
            <v>530108</v>
          </cell>
          <cell r="H147" t="str">
            <v>KFLG</v>
          </cell>
          <cell r="I147" t="str">
            <v>RC</v>
          </cell>
          <cell r="J147">
            <v>36948</v>
          </cell>
          <cell r="M147">
            <v>203840</v>
          </cell>
          <cell r="N147">
            <v>1</v>
          </cell>
          <cell r="O147" t="str">
            <v>Oil leak from OS</v>
          </cell>
          <cell r="P147" t="str">
            <v>ChÈy dÇu</v>
          </cell>
          <cell r="Q147" t="str">
            <v>USER</v>
          </cell>
          <cell r="R147" t="str">
            <v>REAR CUSHION ASSY</v>
          </cell>
          <cell r="S147" t="str">
            <v>52400-KFLG-8910-M1</v>
          </cell>
          <cell r="T147">
            <v>2</v>
          </cell>
        </row>
        <row r="148">
          <cell r="A148">
            <v>7</v>
          </cell>
          <cell r="B148">
            <v>2001</v>
          </cell>
          <cell r="C148">
            <v>37081</v>
          </cell>
          <cell r="D148">
            <v>37012</v>
          </cell>
          <cell r="E148" t="str">
            <v>33v-05-041,042</v>
          </cell>
          <cell r="F148">
            <v>894000</v>
          </cell>
          <cell r="G148" t="str">
            <v>5101045</v>
          </cell>
          <cell r="H148" t="str">
            <v>GBGT</v>
          </cell>
          <cell r="I148" t="str">
            <v>FF</v>
          </cell>
          <cell r="J148">
            <v>36664</v>
          </cell>
          <cell r="K148">
            <v>30001</v>
          </cell>
          <cell r="L148" t="str">
            <v>quy nhon</v>
          </cell>
          <cell r="M148">
            <v>202677</v>
          </cell>
          <cell r="N148">
            <v>2</v>
          </cell>
          <cell r="O148" t="str">
            <v>The painting of FF was peelled of partially</v>
          </cell>
          <cell r="P148" t="str">
            <v>Bong s¬n</v>
          </cell>
          <cell r="Q148" t="str">
            <v>MAP</v>
          </cell>
          <cell r="R148" t="str">
            <v>FRONT FORK ASSY. R/L</v>
          </cell>
          <cell r="S148" t="str">
            <v>51400/51500-GBG-B110-M1-01</v>
          </cell>
          <cell r="T148">
            <v>5</v>
          </cell>
        </row>
        <row r="149">
          <cell r="A149">
            <v>7</v>
          </cell>
          <cell r="B149">
            <v>2001</v>
          </cell>
          <cell r="C149">
            <v>37081</v>
          </cell>
          <cell r="D149">
            <v>37012</v>
          </cell>
          <cell r="E149" t="str">
            <v>33v-05-247</v>
          </cell>
          <cell r="F149">
            <v>581600</v>
          </cell>
          <cell r="G149" t="str">
            <v>580110</v>
          </cell>
          <cell r="H149" t="str">
            <v>KFVN</v>
          </cell>
          <cell r="I149" t="str">
            <v>SM</v>
          </cell>
          <cell r="J149">
            <v>36924</v>
          </cell>
          <cell r="K149">
            <v>22001</v>
          </cell>
          <cell r="L149" t="str">
            <v>nghe an</v>
          </cell>
          <cell r="M149">
            <v>11506</v>
          </cell>
          <cell r="N149">
            <v>1</v>
          </cell>
          <cell r="O149" t="str">
            <v>Kim nhiªn liÖu kh«ng ho¹t ®éng do dÝnh keo 575</v>
          </cell>
          <cell r="P149" t="str">
            <v>Ho¹t ®éng</v>
          </cell>
          <cell r="Q149" t="str">
            <v>MAP</v>
          </cell>
          <cell r="R149" t="str">
            <v>SPEEDOMETER ASSY</v>
          </cell>
          <cell r="S149" t="str">
            <v>37200-GN5-9013-M1-02</v>
          </cell>
          <cell r="T149">
            <v>2</v>
          </cell>
        </row>
        <row r="150">
          <cell r="A150">
            <v>7</v>
          </cell>
          <cell r="B150">
            <v>2001</v>
          </cell>
          <cell r="C150">
            <v>37081</v>
          </cell>
          <cell r="D150">
            <v>37012</v>
          </cell>
          <cell r="E150" t="str">
            <v>33v-05-118</v>
          </cell>
          <cell r="F150">
            <v>1071800</v>
          </cell>
          <cell r="G150" t="str">
            <v>5301045</v>
          </cell>
          <cell r="H150" t="str">
            <v>KFLG</v>
          </cell>
          <cell r="I150" t="str">
            <v>FF</v>
          </cell>
          <cell r="J150">
            <v>36782</v>
          </cell>
          <cell r="K150">
            <v>18002</v>
          </cell>
          <cell r="L150" t="str">
            <v>nam dinh</v>
          </cell>
          <cell r="M150">
            <v>68697</v>
          </cell>
          <cell r="N150">
            <v>2</v>
          </cell>
          <cell r="O150" t="str">
            <v>The painting of FF was peelled of partially</v>
          </cell>
          <cell r="P150" t="str">
            <v>Bong s¬n</v>
          </cell>
          <cell r="Q150" t="str">
            <v>MAP</v>
          </cell>
          <cell r="R150" t="str">
            <v>FRONT FORK ASSY. R/L</v>
          </cell>
          <cell r="S150" t="str">
            <v>51400/51500-KFLG-8910-M1</v>
          </cell>
          <cell r="T150">
            <v>9</v>
          </cell>
        </row>
        <row r="151">
          <cell r="A151">
            <v>7</v>
          </cell>
          <cell r="B151">
            <v>2001</v>
          </cell>
          <cell r="C151">
            <v>37081</v>
          </cell>
          <cell r="D151">
            <v>37012</v>
          </cell>
          <cell r="E151" t="str">
            <v>33v-05-128</v>
          </cell>
          <cell r="F151">
            <v>1071800</v>
          </cell>
          <cell r="G151" t="str">
            <v>5301045</v>
          </cell>
          <cell r="H151" t="str">
            <v>KFLG</v>
          </cell>
          <cell r="I151" t="str">
            <v>FF</v>
          </cell>
          <cell r="J151">
            <v>36634</v>
          </cell>
          <cell r="K151">
            <v>30001</v>
          </cell>
          <cell r="L151" t="str">
            <v>quy nhon</v>
          </cell>
          <cell r="M151">
            <v>37838</v>
          </cell>
          <cell r="N151">
            <v>2</v>
          </cell>
          <cell r="O151" t="str">
            <v>The painting of FF was peelled of partially</v>
          </cell>
          <cell r="P151" t="str">
            <v>Bong s¬n</v>
          </cell>
          <cell r="Q151" t="str">
            <v>MAP</v>
          </cell>
          <cell r="R151" t="str">
            <v>FRONT FORK ASSY. R/L</v>
          </cell>
          <cell r="S151" t="str">
            <v>51400/51500-KFLG-8910-M1</v>
          </cell>
          <cell r="T151">
            <v>4</v>
          </cell>
        </row>
        <row r="152">
          <cell r="A152">
            <v>7</v>
          </cell>
          <cell r="B152">
            <v>2001</v>
          </cell>
          <cell r="C152">
            <v>37081</v>
          </cell>
          <cell r="D152">
            <v>37012</v>
          </cell>
          <cell r="E152" t="str">
            <v>33v-05-133</v>
          </cell>
          <cell r="F152">
            <v>1071800</v>
          </cell>
          <cell r="G152" t="str">
            <v>5301045</v>
          </cell>
          <cell r="H152" t="str">
            <v>KFLG</v>
          </cell>
          <cell r="I152" t="str">
            <v>FF</v>
          </cell>
          <cell r="J152">
            <v>36704</v>
          </cell>
          <cell r="K152">
            <v>30001</v>
          </cell>
          <cell r="L152" t="str">
            <v>quy nhon</v>
          </cell>
          <cell r="M152">
            <v>53262</v>
          </cell>
          <cell r="N152">
            <v>2</v>
          </cell>
          <cell r="O152" t="str">
            <v>The painting of FF was peelled of partially</v>
          </cell>
          <cell r="P152" t="str">
            <v>Bong s¬n</v>
          </cell>
          <cell r="Q152" t="str">
            <v>MAP</v>
          </cell>
          <cell r="R152" t="str">
            <v>FRONT FORK ASSY. R/L</v>
          </cell>
          <cell r="S152" t="str">
            <v>51400/51500-KFLG-8910-M1</v>
          </cell>
          <cell r="T152">
            <v>6</v>
          </cell>
        </row>
        <row r="153">
          <cell r="A153">
            <v>7</v>
          </cell>
          <cell r="B153">
            <v>2001</v>
          </cell>
          <cell r="C153">
            <v>37081</v>
          </cell>
          <cell r="D153">
            <v>37012</v>
          </cell>
          <cell r="E153" t="str">
            <v>33v-05-144</v>
          </cell>
          <cell r="F153">
            <v>1071800</v>
          </cell>
          <cell r="G153" t="str">
            <v>5301045</v>
          </cell>
          <cell r="H153" t="str">
            <v>KFLG</v>
          </cell>
          <cell r="I153" t="str">
            <v>FF</v>
          </cell>
          <cell r="J153">
            <v>36685</v>
          </cell>
          <cell r="K153">
            <v>41001</v>
          </cell>
          <cell r="L153" t="str">
            <v>vung tau</v>
          </cell>
          <cell r="M153">
            <v>49178</v>
          </cell>
          <cell r="N153">
            <v>2</v>
          </cell>
          <cell r="O153" t="str">
            <v>The painting of FF was peelled of partially</v>
          </cell>
          <cell r="P153" t="str">
            <v>Bong s¬n</v>
          </cell>
          <cell r="Q153" t="str">
            <v>MAP</v>
          </cell>
          <cell r="R153" t="str">
            <v>FRONT FORK ASSY. R/L</v>
          </cell>
          <cell r="S153" t="str">
            <v>51400/51500-KFLG-8910-M1</v>
          </cell>
          <cell r="T153">
            <v>6</v>
          </cell>
        </row>
        <row r="154">
          <cell r="A154">
            <v>7</v>
          </cell>
          <cell r="B154">
            <v>2001</v>
          </cell>
          <cell r="C154">
            <v>37081</v>
          </cell>
          <cell r="D154">
            <v>37012</v>
          </cell>
          <cell r="E154" t="str">
            <v>33v-05-208</v>
          </cell>
          <cell r="F154">
            <v>1071800</v>
          </cell>
          <cell r="G154" t="str">
            <v>5301045</v>
          </cell>
          <cell r="H154" t="str">
            <v>KFLG</v>
          </cell>
          <cell r="I154" t="str">
            <v>FF</v>
          </cell>
          <cell r="J154">
            <v>36682</v>
          </cell>
          <cell r="K154">
            <v>45001</v>
          </cell>
          <cell r="L154" t="str">
            <v>My tho</v>
          </cell>
          <cell r="M154">
            <v>47966</v>
          </cell>
          <cell r="N154">
            <v>2</v>
          </cell>
          <cell r="O154" t="str">
            <v>The painting of FF was peelled of partially</v>
          </cell>
          <cell r="P154" t="str">
            <v>Bong s¬n</v>
          </cell>
          <cell r="Q154" t="str">
            <v>MAP</v>
          </cell>
          <cell r="R154" t="str">
            <v>FRONT FORK ASSY. R/L</v>
          </cell>
          <cell r="S154" t="str">
            <v>51400/51500-KFLG-8910-M1</v>
          </cell>
          <cell r="T154">
            <v>6</v>
          </cell>
        </row>
        <row r="155">
          <cell r="A155">
            <v>7</v>
          </cell>
          <cell r="B155">
            <v>2001</v>
          </cell>
          <cell r="C155">
            <v>37081</v>
          </cell>
          <cell r="D155">
            <v>37012</v>
          </cell>
          <cell r="E155" t="str">
            <v>33v-05-012</v>
          </cell>
          <cell r="F155">
            <v>457000</v>
          </cell>
          <cell r="G155" t="str">
            <v>510104</v>
          </cell>
          <cell r="H155" t="str">
            <v>GBGT</v>
          </cell>
          <cell r="I155" t="str">
            <v>FF</v>
          </cell>
          <cell r="J155">
            <v>36424</v>
          </cell>
          <cell r="K155">
            <v>14026</v>
          </cell>
          <cell r="L155" t="str">
            <v>ha noi</v>
          </cell>
          <cell r="M155">
            <v>144607</v>
          </cell>
          <cell r="N155">
            <v>1</v>
          </cell>
          <cell r="O155" t="str">
            <v>The plating of F/P was rusted</v>
          </cell>
          <cell r="P155" t="str">
            <v>RØ</v>
          </cell>
          <cell r="Q155" t="str">
            <v>SHOWA Claim</v>
          </cell>
          <cell r="R155" t="str">
            <v>FRONT FORK ASSY. RIGHT</v>
          </cell>
          <cell r="S155" t="str">
            <v>51400-GBG-B110-M1-01</v>
          </cell>
          <cell r="T155">
            <v>9</v>
          </cell>
        </row>
        <row r="156">
          <cell r="A156">
            <v>8</v>
          </cell>
          <cell r="B156">
            <v>2001</v>
          </cell>
          <cell r="C156">
            <v>37105</v>
          </cell>
          <cell r="D156">
            <v>37043</v>
          </cell>
          <cell r="E156" t="str">
            <v>33v-06-072</v>
          </cell>
          <cell r="F156">
            <v>894000</v>
          </cell>
          <cell r="G156" t="str">
            <v>5101045</v>
          </cell>
          <cell r="H156" t="str">
            <v>GBGT</v>
          </cell>
          <cell r="I156" t="str">
            <v>FF</v>
          </cell>
          <cell r="J156">
            <v>36616</v>
          </cell>
          <cell r="K156">
            <v>32001</v>
          </cell>
          <cell r="L156" t="str">
            <v>phu yen</v>
          </cell>
          <cell r="M156">
            <v>188483</v>
          </cell>
          <cell r="N156">
            <v>2</v>
          </cell>
          <cell r="O156" t="str">
            <v>The painting of FF was peelled of partially</v>
          </cell>
          <cell r="P156" t="str">
            <v>Bong s¬n</v>
          </cell>
          <cell r="Q156" t="str">
            <v>MAP</v>
          </cell>
          <cell r="R156" t="str">
            <v>FRONT FORK ASSY. R/L</v>
          </cell>
          <cell r="S156" t="str">
            <v>51400/51500-GBG-B110-M1-01</v>
          </cell>
          <cell r="T156">
            <v>3</v>
          </cell>
        </row>
        <row r="157">
          <cell r="A157">
            <v>8</v>
          </cell>
          <cell r="B157">
            <v>2001</v>
          </cell>
          <cell r="C157">
            <v>37105</v>
          </cell>
          <cell r="D157">
            <v>37043</v>
          </cell>
          <cell r="E157" t="str">
            <v>33v-06-075</v>
          </cell>
          <cell r="F157">
            <v>894000</v>
          </cell>
          <cell r="G157" t="str">
            <v>5101045</v>
          </cell>
          <cell r="H157" t="str">
            <v>GBGT</v>
          </cell>
          <cell r="I157" t="str">
            <v>FF</v>
          </cell>
          <cell r="J157">
            <v>36826</v>
          </cell>
          <cell r="K157">
            <v>32001</v>
          </cell>
          <cell r="L157" t="str">
            <v>phu yen</v>
          </cell>
          <cell r="M157">
            <v>235845</v>
          </cell>
          <cell r="N157">
            <v>2</v>
          </cell>
          <cell r="O157" t="str">
            <v>The painting of FF was peelled of partially</v>
          </cell>
          <cell r="P157" t="str">
            <v>Bong s¬n</v>
          </cell>
          <cell r="Q157" t="str">
            <v>MAP</v>
          </cell>
          <cell r="R157" t="str">
            <v>FRONT FORK ASSY. R/L</v>
          </cell>
          <cell r="S157" t="str">
            <v>51400/51500-GBG-B110-M1-01</v>
          </cell>
          <cell r="T157">
            <v>10</v>
          </cell>
        </row>
        <row r="158">
          <cell r="A158">
            <v>8</v>
          </cell>
          <cell r="B158">
            <v>2001</v>
          </cell>
          <cell r="C158">
            <v>37105</v>
          </cell>
          <cell r="D158">
            <v>37043</v>
          </cell>
          <cell r="E158" t="str">
            <v>33v-06-078</v>
          </cell>
          <cell r="F158">
            <v>894000</v>
          </cell>
          <cell r="G158" t="str">
            <v>5101045</v>
          </cell>
          <cell r="H158" t="str">
            <v>GBGT</v>
          </cell>
          <cell r="I158" t="str">
            <v>FF</v>
          </cell>
          <cell r="J158">
            <v>36759</v>
          </cell>
          <cell r="K158">
            <v>32001</v>
          </cell>
          <cell r="L158" t="str">
            <v>phu yen</v>
          </cell>
          <cell r="M158">
            <v>224764</v>
          </cell>
          <cell r="N158">
            <v>2</v>
          </cell>
          <cell r="O158" t="str">
            <v>The painting of FF was peelled of partially</v>
          </cell>
          <cell r="P158" t="str">
            <v>Bong s¬n</v>
          </cell>
          <cell r="Q158" t="str">
            <v>MAP</v>
          </cell>
          <cell r="R158" t="str">
            <v>FRONT FORK ASSY. R/L</v>
          </cell>
          <cell r="S158" t="str">
            <v>51400/51500-GBG-B110-M1-01</v>
          </cell>
          <cell r="T158">
            <v>8</v>
          </cell>
        </row>
        <row r="159">
          <cell r="A159">
            <v>8</v>
          </cell>
          <cell r="B159">
            <v>2001</v>
          </cell>
          <cell r="C159">
            <v>37105</v>
          </cell>
          <cell r="D159">
            <v>37043</v>
          </cell>
          <cell r="E159" t="str">
            <v>33v-06-128</v>
          </cell>
          <cell r="F159">
            <v>894000</v>
          </cell>
          <cell r="G159" t="str">
            <v>5101045</v>
          </cell>
          <cell r="H159" t="str">
            <v>GBGT</v>
          </cell>
          <cell r="I159" t="str">
            <v>FF</v>
          </cell>
          <cell r="J159">
            <v>36760</v>
          </cell>
          <cell r="K159">
            <v>50001</v>
          </cell>
          <cell r="L159" t="str">
            <v>can tho</v>
          </cell>
          <cell r="M159">
            <v>225275</v>
          </cell>
          <cell r="N159">
            <v>2</v>
          </cell>
          <cell r="O159" t="str">
            <v>The painting of FF was peelled of partially</v>
          </cell>
          <cell r="P159" t="str">
            <v>Bong s¬n</v>
          </cell>
          <cell r="Q159" t="str">
            <v>MAP</v>
          </cell>
          <cell r="R159" t="str">
            <v>FRONT FORK ASSY. R/L</v>
          </cell>
          <cell r="S159" t="str">
            <v>51400/51500-GBG-B110-M1-01</v>
          </cell>
          <cell r="T159">
            <v>8</v>
          </cell>
        </row>
        <row r="160">
          <cell r="A160">
            <v>8</v>
          </cell>
          <cell r="B160">
            <v>2001</v>
          </cell>
          <cell r="C160">
            <v>37105</v>
          </cell>
          <cell r="D160">
            <v>37043</v>
          </cell>
          <cell r="E160" t="str">
            <v>33v-06-163</v>
          </cell>
          <cell r="F160">
            <v>1071800</v>
          </cell>
          <cell r="G160" t="str">
            <v>5301045</v>
          </cell>
          <cell r="H160" t="str">
            <v>KFLG</v>
          </cell>
          <cell r="I160" t="str">
            <v>FF</v>
          </cell>
          <cell r="J160">
            <v>36671</v>
          </cell>
          <cell r="K160">
            <v>30001</v>
          </cell>
          <cell r="L160" t="str">
            <v>quy nhon</v>
          </cell>
          <cell r="M160">
            <v>45820</v>
          </cell>
          <cell r="N160">
            <v>2</v>
          </cell>
          <cell r="O160" t="str">
            <v>The painting of FF was peelled of partially</v>
          </cell>
          <cell r="P160" t="str">
            <v>Bong s¬n</v>
          </cell>
          <cell r="Q160" t="str">
            <v>MAP</v>
          </cell>
          <cell r="R160" t="str">
            <v>FRONT FORK ASSY. R/L</v>
          </cell>
          <cell r="S160" t="str">
            <v>51400/51500-KFLG-8910-M1</v>
          </cell>
          <cell r="T160">
            <v>5</v>
          </cell>
        </row>
        <row r="161">
          <cell r="A161">
            <v>8</v>
          </cell>
          <cell r="B161">
            <v>2001</v>
          </cell>
          <cell r="C161">
            <v>37105</v>
          </cell>
          <cell r="D161">
            <v>37043</v>
          </cell>
          <cell r="E161" t="str">
            <v>33v-06-164</v>
          </cell>
          <cell r="F161">
            <v>1071800</v>
          </cell>
          <cell r="G161" t="str">
            <v>5301045</v>
          </cell>
          <cell r="H161" t="str">
            <v>KFLG</v>
          </cell>
          <cell r="I161" t="str">
            <v>FF</v>
          </cell>
          <cell r="J161">
            <v>36774</v>
          </cell>
          <cell r="K161">
            <v>30001</v>
          </cell>
          <cell r="L161" t="str">
            <v>quy nhon</v>
          </cell>
          <cell r="M161">
            <v>65685</v>
          </cell>
          <cell r="N161">
            <v>2</v>
          </cell>
          <cell r="O161" t="str">
            <v>The painting of FF was peelled of partially</v>
          </cell>
          <cell r="P161" t="str">
            <v>Bong s¬n</v>
          </cell>
          <cell r="Q161" t="str">
            <v>MAP</v>
          </cell>
          <cell r="R161" t="str">
            <v>FRONT FORK ASSY. R/L</v>
          </cell>
          <cell r="S161" t="str">
            <v>51400/51500-KFLG-8910-M1</v>
          </cell>
          <cell r="T161">
            <v>9</v>
          </cell>
        </row>
        <row r="162">
          <cell r="A162">
            <v>8</v>
          </cell>
          <cell r="B162">
            <v>2001</v>
          </cell>
          <cell r="C162">
            <v>37105</v>
          </cell>
          <cell r="D162">
            <v>37043</v>
          </cell>
          <cell r="E162" t="str">
            <v>33v-06-165</v>
          </cell>
          <cell r="F162">
            <v>543400</v>
          </cell>
          <cell r="G162" t="str">
            <v>530104</v>
          </cell>
          <cell r="H162" t="str">
            <v>KFLG</v>
          </cell>
          <cell r="I162" t="str">
            <v>FF</v>
          </cell>
          <cell r="J162">
            <v>36717</v>
          </cell>
          <cell r="K162">
            <v>30001</v>
          </cell>
          <cell r="L162" t="str">
            <v>quy nhon</v>
          </cell>
          <cell r="M162">
            <v>55355</v>
          </cell>
          <cell r="N162">
            <v>1</v>
          </cell>
          <cell r="O162" t="str">
            <v>The painting of FF was peelled of partially</v>
          </cell>
          <cell r="P162" t="str">
            <v>Bong s¬n</v>
          </cell>
          <cell r="Q162" t="str">
            <v>MAP</v>
          </cell>
          <cell r="R162" t="str">
            <v>FRONT FORK ASSY. RIGHT</v>
          </cell>
          <cell r="S162" t="str">
            <v>51400-KFLG-8910-M1</v>
          </cell>
          <cell r="T162">
            <v>7</v>
          </cell>
        </row>
        <row r="163">
          <cell r="A163">
            <v>8</v>
          </cell>
          <cell r="B163">
            <v>2001</v>
          </cell>
          <cell r="C163">
            <v>37105</v>
          </cell>
          <cell r="D163">
            <v>37043</v>
          </cell>
          <cell r="E163" t="str">
            <v>33v-06-166</v>
          </cell>
          <cell r="F163">
            <v>1071800</v>
          </cell>
          <cell r="G163" t="str">
            <v>5301045</v>
          </cell>
          <cell r="H163" t="str">
            <v>KFLG</v>
          </cell>
          <cell r="I163" t="str">
            <v>FF</v>
          </cell>
          <cell r="J163">
            <v>36848</v>
          </cell>
          <cell r="K163">
            <v>30001</v>
          </cell>
          <cell r="L163" t="str">
            <v>quy nhon</v>
          </cell>
          <cell r="M163">
            <v>85778</v>
          </cell>
          <cell r="N163">
            <v>2</v>
          </cell>
          <cell r="O163" t="str">
            <v>The painting of FF was peelled of partially</v>
          </cell>
          <cell r="P163" t="str">
            <v>Bong s¬n</v>
          </cell>
          <cell r="Q163" t="str">
            <v>MAP</v>
          </cell>
          <cell r="R163" t="str">
            <v>FRONT FORK ASSY. R/L</v>
          </cell>
          <cell r="S163" t="str">
            <v>51400/51500-KFLG-8910-M1</v>
          </cell>
          <cell r="T163">
            <v>11</v>
          </cell>
        </row>
        <row r="164">
          <cell r="A164">
            <v>8</v>
          </cell>
          <cell r="B164">
            <v>2001</v>
          </cell>
          <cell r="C164">
            <v>37105</v>
          </cell>
          <cell r="D164">
            <v>37043</v>
          </cell>
          <cell r="E164" t="str">
            <v>33v-06-167</v>
          </cell>
          <cell r="F164">
            <v>1071800</v>
          </cell>
          <cell r="G164" t="str">
            <v>5301045</v>
          </cell>
          <cell r="H164" t="str">
            <v>KFLG</v>
          </cell>
          <cell r="I164" t="str">
            <v>FF</v>
          </cell>
          <cell r="J164">
            <v>36708</v>
          </cell>
          <cell r="K164">
            <v>30001</v>
          </cell>
          <cell r="L164" t="str">
            <v>quy nhon</v>
          </cell>
          <cell r="M164">
            <v>82280</v>
          </cell>
          <cell r="N164">
            <v>2</v>
          </cell>
          <cell r="O164" t="str">
            <v>The painting of FF was peelled of partially</v>
          </cell>
          <cell r="P164" t="str">
            <v>Bong s¬n</v>
          </cell>
          <cell r="Q164" t="str">
            <v>MAP</v>
          </cell>
          <cell r="R164" t="str">
            <v>FRONT FORK ASSY. R/L</v>
          </cell>
          <cell r="S164" t="str">
            <v>51400/51500-KFLG-8910-M1</v>
          </cell>
          <cell r="T164">
            <v>7</v>
          </cell>
        </row>
        <row r="165">
          <cell r="A165">
            <v>8</v>
          </cell>
          <cell r="B165">
            <v>2001</v>
          </cell>
          <cell r="C165">
            <v>37105</v>
          </cell>
          <cell r="D165">
            <v>37043</v>
          </cell>
          <cell r="E165" t="str">
            <v>33v-06-208</v>
          </cell>
          <cell r="F165">
            <v>1071800</v>
          </cell>
          <cell r="G165" t="str">
            <v>5301045</v>
          </cell>
          <cell r="H165" t="str">
            <v>KFLG</v>
          </cell>
          <cell r="I165" t="str">
            <v>FF</v>
          </cell>
          <cell r="J165">
            <v>36797</v>
          </cell>
          <cell r="K165">
            <v>42014</v>
          </cell>
          <cell r="L165" t="str">
            <v>hcm</v>
          </cell>
          <cell r="M165">
            <v>71775</v>
          </cell>
          <cell r="N165">
            <v>2</v>
          </cell>
          <cell r="O165" t="str">
            <v>The painting of FF was peelled of partially</v>
          </cell>
          <cell r="P165" t="str">
            <v>Bong s¬n</v>
          </cell>
          <cell r="Q165" t="str">
            <v>MAP</v>
          </cell>
          <cell r="R165" t="str">
            <v>FRONT FORK ASSY. R/L</v>
          </cell>
          <cell r="S165" t="str">
            <v>51400/51500-KFLG-8910-M1</v>
          </cell>
          <cell r="T165">
            <v>9</v>
          </cell>
        </row>
        <row r="166">
          <cell r="A166">
            <v>8</v>
          </cell>
          <cell r="B166">
            <v>2001</v>
          </cell>
          <cell r="C166">
            <v>37105</v>
          </cell>
          <cell r="D166">
            <v>37043</v>
          </cell>
          <cell r="E166" t="str">
            <v>33v-06-234</v>
          </cell>
          <cell r="F166">
            <v>1071800</v>
          </cell>
          <cell r="G166" t="str">
            <v>5301045</v>
          </cell>
          <cell r="H166" t="str">
            <v>KFLG</v>
          </cell>
          <cell r="I166" t="str">
            <v>FF</v>
          </cell>
          <cell r="J166">
            <v>36682</v>
          </cell>
          <cell r="K166">
            <v>45001</v>
          </cell>
          <cell r="L166" t="str">
            <v>My tho</v>
          </cell>
          <cell r="M166">
            <v>47733</v>
          </cell>
          <cell r="N166">
            <v>2</v>
          </cell>
          <cell r="O166" t="str">
            <v>The painting of FF was peelled of partially</v>
          </cell>
          <cell r="P166" t="str">
            <v>Bong s¬n</v>
          </cell>
          <cell r="Q166" t="str">
            <v>MAP</v>
          </cell>
          <cell r="R166" t="str">
            <v>FRONT FORK ASSY. R/L</v>
          </cell>
          <cell r="S166" t="str">
            <v>51400/51500-KFLG-8910-M1</v>
          </cell>
          <cell r="T166">
            <v>6</v>
          </cell>
        </row>
        <row r="167">
          <cell r="A167">
            <v>8</v>
          </cell>
          <cell r="B167">
            <v>2001</v>
          </cell>
          <cell r="C167">
            <v>37105</v>
          </cell>
          <cell r="D167">
            <v>37043</v>
          </cell>
          <cell r="E167" t="str">
            <v>33v-06-235</v>
          </cell>
          <cell r="F167">
            <v>1071800</v>
          </cell>
          <cell r="G167" t="str">
            <v>5301045</v>
          </cell>
          <cell r="H167" t="str">
            <v>KFLG</v>
          </cell>
          <cell r="I167" t="str">
            <v>FF</v>
          </cell>
          <cell r="J167">
            <v>36809</v>
          </cell>
          <cell r="K167">
            <v>45001</v>
          </cell>
          <cell r="L167" t="str">
            <v>My tho</v>
          </cell>
          <cell r="M167">
            <v>75951</v>
          </cell>
          <cell r="N167">
            <v>2</v>
          </cell>
          <cell r="O167" t="str">
            <v>The painting of FF was peelled of partially</v>
          </cell>
          <cell r="P167" t="str">
            <v>Bong s¬n</v>
          </cell>
          <cell r="Q167" t="str">
            <v>MAP</v>
          </cell>
          <cell r="R167" t="str">
            <v>FRONT FORK ASSY. R/L</v>
          </cell>
          <cell r="S167" t="str">
            <v>51400/51500-KFLG-8910-M1</v>
          </cell>
          <cell r="T167">
            <v>10</v>
          </cell>
        </row>
        <row r="168">
          <cell r="A168">
            <v>8</v>
          </cell>
          <cell r="B168">
            <v>2001</v>
          </cell>
          <cell r="C168">
            <v>37121</v>
          </cell>
          <cell r="G168" t="str">
            <v>510104</v>
          </cell>
          <cell r="H168" t="str">
            <v>GBGT</v>
          </cell>
          <cell r="I168" t="str">
            <v>FF</v>
          </cell>
          <cell r="J168">
            <v>36690</v>
          </cell>
          <cell r="M168">
            <v>209778</v>
          </cell>
          <cell r="N168">
            <v>1</v>
          </cell>
          <cell r="O168" t="str">
            <v>Oil leak from OS</v>
          </cell>
          <cell r="P168" t="str">
            <v>ChÈy dÇu</v>
          </cell>
          <cell r="Q168" t="str">
            <v>USER</v>
          </cell>
          <cell r="R168" t="str">
            <v>FRONT FORK ASSY. RIGHT</v>
          </cell>
          <cell r="S168" t="str">
            <v>51400-GBG-B110-M1-01</v>
          </cell>
          <cell r="T168">
            <v>6</v>
          </cell>
        </row>
        <row r="169">
          <cell r="A169">
            <v>8</v>
          </cell>
          <cell r="B169">
            <v>2001</v>
          </cell>
          <cell r="C169">
            <v>37121</v>
          </cell>
          <cell r="G169" t="str">
            <v>510104</v>
          </cell>
          <cell r="H169" t="str">
            <v>GBGT</v>
          </cell>
          <cell r="I169" t="str">
            <v>FF</v>
          </cell>
          <cell r="J169">
            <v>36683</v>
          </cell>
          <cell r="M169">
            <v>206756</v>
          </cell>
          <cell r="N169">
            <v>1</v>
          </cell>
          <cell r="O169" t="str">
            <v>Oil leak from OS</v>
          </cell>
          <cell r="P169" t="str">
            <v>ChÈy dÇu</v>
          </cell>
          <cell r="Q169" t="str">
            <v>USER</v>
          </cell>
          <cell r="R169" t="str">
            <v>FRONT FORK ASSY. RIGHT</v>
          </cell>
          <cell r="S169" t="str">
            <v>51400-GBG-B110-M1-01</v>
          </cell>
          <cell r="T169">
            <v>6</v>
          </cell>
        </row>
        <row r="170">
          <cell r="A170">
            <v>8</v>
          </cell>
          <cell r="B170">
            <v>2001</v>
          </cell>
          <cell r="C170">
            <v>37121</v>
          </cell>
          <cell r="G170" t="str">
            <v>510105</v>
          </cell>
          <cell r="H170" t="str">
            <v>GBGT</v>
          </cell>
          <cell r="I170" t="str">
            <v>FF</v>
          </cell>
          <cell r="J170">
            <v>36813</v>
          </cell>
          <cell r="M170">
            <v>233991</v>
          </cell>
          <cell r="N170">
            <v>1</v>
          </cell>
          <cell r="O170" t="str">
            <v>Oil leak from OS</v>
          </cell>
          <cell r="P170" t="str">
            <v>ChÈy dÇu</v>
          </cell>
          <cell r="Q170" t="str">
            <v>USER</v>
          </cell>
          <cell r="R170" t="str">
            <v>FRONT FORK ASSY. LEFT</v>
          </cell>
          <cell r="S170" t="str">
            <v>51500-GBG-B110-M1-01</v>
          </cell>
          <cell r="T170">
            <v>10</v>
          </cell>
        </row>
        <row r="171">
          <cell r="A171">
            <v>8</v>
          </cell>
          <cell r="B171">
            <v>2001</v>
          </cell>
          <cell r="C171">
            <v>37121</v>
          </cell>
          <cell r="G171" t="str">
            <v>510105</v>
          </cell>
          <cell r="H171" t="str">
            <v>GBGT</v>
          </cell>
          <cell r="I171" t="str">
            <v>FF</v>
          </cell>
          <cell r="J171">
            <v>36826</v>
          </cell>
          <cell r="M171">
            <v>235784</v>
          </cell>
          <cell r="N171">
            <v>1</v>
          </cell>
          <cell r="O171" t="str">
            <v>Oil leak from OS</v>
          </cell>
          <cell r="P171" t="str">
            <v>ChÈy dÇu</v>
          </cell>
          <cell r="Q171" t="str">
            <v>USER</v>
          </cell>
          <cell r="R171" t="str">
            <v>FRONT FORK ASSY. LEFT</v>
          </cell>
          <cell r="S171" t="str">
            <v>51500-GBG-B110-M1-01</v>
          </cell>
          <cell r="T171">
            <v>10</v>
          </cell>
        </row>
        <row r="172">
          <cell r="A172">
            <v>8</v>
          </cell>
          <cell r="B172">
            <v>2001</v>
          </cell>
          <cell r="C172">
            <v>37121</v>
          </cell>
          <cell r="G172" t="str">
            <v>510104</v>
          </cell>
          <cell r="H172" t="str">
            <v>GBGT</v>
          </cell>
          <cell r="I172" t="str">
            <v>FF</v>
          </cell>
          <cell r="J172">
            <v>36945</v>
          </cell>
          <cell r="M172">
            <v>2723</v>
          </cell>
          <cell r="N172">
            <v>1</v>
          </cell>
          <cell r="O172" t="str">
            <v>Oil leak from OS</v>
          </cell>
          <cell r="P172" t="str">
            <v>ChÈy dÇu</v>
          </cell>
          <cell r="Q172" t="str">
            <v>USER</v>
          </cell>
          <cell r="R172" t="str">
            <v>FRONT FORK ASSY. RIGHT</v>
          </cell>
          <cell r="S172" t="str">
            <v>51400-GBG-B110-M1-01</v>
          </cell>
          <cell r="T172">
            <v>2</v>
          </cell>
        </row>
        <row r="173">
          <cell r="A173">
            <v>8</v>
          </cell>
          <cell r="B173">
            <v>2001</v>
          </cell>
          <cell r="C173">
            <v>37121</v>
          </cell>
          <cell r="G173" t="str">
            <v>510104</v>
          </cell>
          <cell r="H173" t="str">
            <v>GBGT</v>
          </cell>
          <cell r="I173" t="str">
            <v>FF</v>
          </cell>
          <cell r="J173">
            <v>36792</v>
          </cell>
          <cell r="M173">
            <v>230121</v>
          </cell>
          <cell r="N173">
            <v>1</v>
          </cell>
          <cell r="O173" t="str">
            <v>Oil leak from OS</v>
          </cell>
          <cell r="P173" t="str">
            <v>ChÈy dÇu</v>
          </cell>
          <cell r="Q173" t="str">
            <v>USER</v>
          </cell>
          <cell r="R173" t="str">
            <v>FRONT FORK ASSY. RIGHT</v>
          </cell>
          <cell r="S173" t="str">
            <v>51400-GBG-B110-M1-01</v>
          </cell>
          <cell r="T173">
            <v>9</v>
          </cell>
        </row>
        <row r="174">
          <cell r="A174">
            <v>8</v>
          </cell>
          <cell r="B174">
            <v>2001</v>
          </cell>
          <cell r="C174">
            <v>37121</v>
          </cell>
          <cell r="G174" t="str">
            <v>510105</v>
          </cell>
          <cell r="H174" t="str">
            <v>GBGT</v>
          </cell>
          <cell r="I174" t="str">
            <v>FF</v>
          </cell>
          <cell r="J174">
            <v>36784</v>
          </cell>
          <cell r="M174">
            <v>229630</v>
          </cell>
          <cell r="N174">
            <v>1</v>
          </cell>
          <cell r="O174" t="str">
            <v>Oil leak from OS</v>
          </cell>
          <cell r="P174" t="str">
            <v>ChÈy dÇu</v>
          </cell>
          <cell r="Q174" t="str">
            <v>USER</v>
          </cell>
          <cell r="R174" t="str">
            <v>FRONT FORK ASSY. LEFT</v>
          </cell>
          <cell r="S174" t="str">
            <v>51500-GBG-B110-M1-01</v>
          </cell>
          <cell r="T174">
            <v>9</v>
          </cell>
        </row>
        <row r="175">
          <cell r="A175">
            <v>10</v>
          </cell>
          <cell r="B175">
            <v>2001</v>
          </cell>
          <cell r="C175">
            <v>37121</v>
          </cell>
          <cell r="D175">
            <v>37104</v>
          </cell>
          <cell r="E175" t="str">
            <v>33V-08-025</v>
          </cell>
          <cell r="F175">
            <v>457000</v>
          </cell>
          <cell r="G175" t="str">
            <v>510105</v>
          </cell>
          <cell r="H175" t="str">
            <v>GBGT</v>
          </cell>
          <cell r="I175" t="str">
            <v>FF</v>
          </cell>
          <cell r="J175">
            <v>36874</v>
          </cell>
          <cell r="M175">
            <v>247179</v>
          </cell>
          <cell r="N175">
            <v>1</v>
          </cell>
          <cell r="O175" t="str">
            <v>Oil leak from OS ( DÝnh tãc - Good will)</v>
          </cell>
          <cell r="P175" t="str">
            <v>ChÈy dÇu</v>
          </cell>
          <cell r="Q175" t="str">
            <v>MAP</v>
          </cell>
          <cell r="R175" t="str">
            <v>FRONT FORK ASSY. LEFT</v>
          </cell>
          <cell r="S175" t="str">
            <v>51500-GBG-B110-M1-01</v>
          </cell>
          <cell r="T175">
            <v>12</v>
          </cell>
        </row>
        <row r="176">
          <cell r="A176">
            <v>8</v>
          </cell>
          <cell r="B176">
            <v>2001</v>
          </cell>
          <cell r="C176">
            <v>37121</v>
          </cell>
          <cell r="G176" t="str">
            <v>510104</v>
          </cell>
          <cell r="H176" t="str">
            <v>GBGT</v>
          </cell>
          <cell r="I176" t="str">
            <v>FF</v>
          </cell>
          <cell r="J176">
            <v>36911</v>
          </cell>
          <cell r="M176">
            <v>257864</v>
          </cell>
          <cell r="N176">
            <v>1</v>
          </cell>
          <cell r="O176" t="str">
            <v>Oil leak from OS</v>
          </cell>
          <cell r="P176" t="str">
            <v>ChÈy dÇu</v>
          </cell>
          <cell r="Q176" t="str">
            <v>USER</v>
          </cell>
          <cell r="R176" t="str">
            <v>FRONT FORK ASSY. RIGHT</v>
          </cell>
          <cell r="S176" t="str">
            <v>51400-GBG-B110-M1-01</v>
          </cell>
          <cell r="T176">
            <v>1</v>
          </cell>
        </row>
        <row r="177">
          <cell r="A177">
            <v>8</v>
          </cell>
          <cell r="B177">
            <v>2001</v>
          </cell>
          <cell r="C177">
            <v>37121</v>
          </cell>
          <cell r="G177" t="str">
            <v>510105</v>
          </cell>
          <cell r="H177" t="str">
            <v>GBGT</v>
          </cell>
          <cell r="I177" t="str">
            <v>FF</v>
          </cell>
          <cell r="J177">
            <v>36790</v>
          </cell>
          <cell r="M177">
            <v>70639</v>
          </cell>
          <cell r="N177">
            <v>1</v>
          </cell>
          <cell r="O177" t="str">
            <v>Oil leak from OS</v>
          </cell>
          <cell r="P177" t="str">
            <v>ChÈy dÇu</v>
          </cell>
          <cell r="Q177" t="str">
            <v>USER</v>
          </cell>
          <cell r="R177" t="str">
            <v>FRONT FORK ASSY. LEFT</v>
          </cell>
          <cell r="S177" t="str">
            <v>51500-GBG-B110-M1-01</v>
          </cell>
          <cell r="T177">
            <v>9</v>
          </cell>
        </row>
        <row r="178">
          <cell r="A178">
            <v>8</v>
          </cell>
          <cell r="B178">
            <v>2001</v>
          </cell>
          <cell r="C178">
            <v>37121</v>
          </cell>
          <cell r="G178" t="str">
            <v>510104</v>
          </cell>
          <cell r="H178" t="str">
            <v>GBGT</v>
          </cell>
          <cell r="I178" t="str">
            <v>FF</v>
          </cell>
          <cell r="J178">
            <v>36881</v>
          </cell>
          <cell r="M178">
            <v>95757</v>
          </cell>
          <cell r="N178">
            <v>1</v>
          </cell>
          <cell r="O178" t="str">
            <v>Oil leak from OS</v>
          </cell>
          <cell r="P178" t="str">
            <v>ChÈy dÇu</v>
          </cell>
          <cell r="Q178" t="str">
            <v>USER</v>
          </cell>
          <cell r="R178" t="str">
            <v>FRONT FORK ASSY. RIGHT</v>
          </cell>
          <cell r="S178" t="str">
            <v>51400-GBG-B110-M1-01</v>
          </cell>
          <cell r="T178">
            <v>12</v>
          </cell>
        </row>
        <row r="179">
          <cell r="A179">
            <v>8</v>
          </cell>
          <cell r="B179">
            <v>2001</v>
          </cell>
          <cell r="C179">
            <v>37121</v>
          </cell>
          <cell r="G179" t="str">
            <v>510105</v>
          </cell>
          <cell r="H179" t="str">
            <v>GBGT</v>
          </cell>
          <cell r="I179" t="str">
            <v>FF</v>
          </cell>
          <cell r="J179">
            <v>36876</v>
          </cell>
          <cell r="M179">
            <v>94930</v>
          </cell>
          <cell r="N179">
            <v>1</v>
          </cell>
          <cell r="O179" t="str">
            <v>Oil leak from OS</v>
          </cell>
          <cell r="P179" t="str">
            <v>ChÈy dÇu</v>
          </cell>
          <cell r="Q179" t="str">
            <v>USER</v>
          </cell>
          <cell r="R179" t="str">
            <v>FRONT FORK ASSY. LEFT</v>
          </cell>
          <cell r="S179" t="str">
            <v>51500-GBG-B110-M1-01</v>
          </cell>
          <cell r="T179">
            <v>12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Stock KVP"/>
    </sheetNames>
    <sheetDataSet>
      <sheetData sheetId="0">
        <row r="8">
          <cell r="B8">
            <v>9124010052</v>
          </cell>
          <cell r="C8" t="str">
            <v>HOLDER SUB ASS'Y (IN-GF)</v>
          </cell>
          <cell r="D8" t="str">
            <v>6AS</v>
          </cell>
          <cell r="E8" t="str">
            <v>010 &amp; 011 Type</v>
          </cell>
          <cell r="F8">
            <v>23600</v>
          </cell>
        </row>
        <row r="9">
          <cell r="B9">
            <v>9124010054</v>
          </cell>
          <cell r="C9" t="str">
            <v>CUP(IN-A6GF1) - Yellow</v>
          </cell>
          <cell r="D9" t="str">
            <v>6AS</v>
          </cell>
          <cell r="E9" t="str">
            <v>010 &amp; 011 Type</v>
          </cell>
          <cell r="F9">
            <v>26500</v>
          </cell>
        </row>
        <row r="10">
          <cell r="B10">
            <v>9124010058</v>
          </cell>
          <cell r="C10" t="str">
            <v>HOLDER SUB(OUT-GF) 011 Type</v>
          </cell>
          <cell r="D10" t="str">
            <v>6AS</v>
          </cell>
          <cell r="E10" t="str">
            <v>011 Type</v>
          </cell>
          <cell r="F10">
            <v>21100</v>
          </cell>
        </row>
        <row r="11">
          <cell r="B11">
            <v>9124010060</v>
          </cell>
          <cell r="C11" t="str">
            <v>CUP(OUT-A6GF1) - 011 Type</v>
          </cell>
          <cell r="D11" t="str">
            <v>6AS</v>
          </cell>
          <cell r="E11" t="str">
            <v>011 Type</v>
          </cell>
          <cell r="F11">
            <v>23150</v>
          </cell>
        </row>
        <row r="12">
          <cell r="B12">
            <v>9124010068</v>
          </cell>
          <cell r="C12" t="str">
            <v>HOLDER SUB(OUT-A) 010 Type</v>
          </cell>
          <cell r="D12" t="str">
            <v>6AS</v>
          </cell>
          <cell r="E12" t="str">
            <v>010 Type</v>
          </cell>
          <cell r="F12">
            <v>5100</v>
          </cell>
        </row>
        <row r="13">
          <cell r="B13">
            <v>9651930022</v>
          </cell>
          <cell r="C13" t="str">
            <v>HOLDER SUB(IN-MF) 117 Type</v>
          </cell>
          <cell r="D13" t="str">
            <v>6AS</v>
          </cell>
          <cell r="E13" t="str">
            <v>117,116, 115 (Type)</v>
          </cell>
          <cell r="F13">
            <v>17800</v>
          </cell>
        </row>
        <row r="14">
          <cell r="B14">
            <v>9651930026</v>
          </cell>
          <cell r="C14" t="str">
            <v>HOLDER SUB(OUT-D) 117 Type</v>
          </cell>
          <cell r="D14" t="str">
            <v>6AS</v>
          </cell>
          <cell r="E14" t="str">
            <v>117 Type</v>
          </cell>
          <cell r="F14">
            <v>16800</v>
          </cell>
        </row>
        <row r="15">
          <cell r="B15">
            <v>9652930042</v>
          </cell>
          <cell r="C15" t="str">
            <v>CUP(IN-MF) 117 Type</v>
          </cell>
          <cell r="D15" t="str">
            <v>6AS</v>
          </cell>
          <cell r="E15" t="str">
            <v>117,116,115 (Type)</v>
          </cell>
          <cell r="F15">
            <v>24500</v>
          </cell>
        </row>
        <row r="16">
          <cell r="B16">
            <v>9652930043</v>
          </cell>
          <cell r="C16" t="str">
            <v>CUP(OUT-A)-010 Type</v>
          </cell>
          <cell r="D16" t="str">
            <v>6AS</v>
          </cell>
          <cell r="E16" t="str">
            <v>010 &amp; 115 (Type)</v>
          </cell>
          <cell r="F16">
            <v>3000</v>
          </cell>
        </row>
        <row r="17">
          <cell r="B17">
            <v>9652930046</v>
          </cell>
          <cell r="C17" t="str">
            <v>CUP(OUT-D) 117 Type</v>
          </cell>
          <cell r="D17" t="str">
            <v>6AS</v>
          </cell>
          <cell r="E17" t="str">
            <v>117 Type</v>
          </cell>
          <cell r="F17">
            <v>12600</v>
          </cell>
        </row>
        <row r="18">
          <cell r="B18">
            <v>9662930010</v>
          </cell>
          <cell r="C18" t="str">
            <v>BOBBIN (GAMMA_ENG)</v>
          </cell>
          <cell r="D18" t="str">
            <v>CKP</v>
          </cell>
          <cell r="E18" t="str">
            <v>403</v>
          </cell>
          <cell r="F18">
            <v>15370</v>
          </cell>
        </row>
        <row r="19">
          <cell r="B19">
            <v>9124040011</v>
          </cell>
          <cell r="C19" t="str">
            <v>CUP_28MM(HS_CM1) 501 Type</v>
          </cell>
          <cell r="D19" t="str">
            <v>CMP</v>
          </cell>
          <cell r="E19" t="str">
            <v>501 Type</v>
          </cell>
          <cell r="F19">
            <v>3000</v>
          </cell>
        </row>
        <row r="20">
          <cell r="B20">
            <v>9124040020</v>
          </cell>
          <cell r="C20" t="str">
            <v>HOLDER_28MM (HS_CM1)</v>
          </cell>
          <cell r="D20" t="str">
            <v>CMP</v>
          </cell>
          <cell r="E20" t="str">
            <v>All</v>
          </cell>
          <cell r="F20">
            <v>25870</v>
          </cell>
        </row>
        <row r="21">
          <cell r="B21">
            <v>9124040035</v>
          </cell>
          <cell r="C21" t="str">
            <v>CUP_28MM(HS_CM1) 007 Type</v>
          </cell>
          <cell r="D21" t="str">
            <v>CMP</v>
          </cell>
          <cell r="E21" t="str">
            <v>(007 &amp; 005) Type</v>
          </cell>
          <cell r="F21">
            <v>21250</v>
          </cell>
        </row>
        <row r="22">
          <cell r="B22">
            <v>9591930012</v>
          </cell>
          <cell r="C22" t="str">
            <v>SHAFT(FINISHED)</v>
          </cell>
          <cell r="D22" t="str">
            <v>ETC</v>
          </cell>
          <cell r="E22" t="str">
            <v>Gamma -all +  Theta 1+2</v>
          </cell>
          <cell r="F22">
            <v>16920</v>
          </cell>
        </row>
        <row r="23">
          <cell r="B23">
            <v>9352931030</v>
          </cell>
          <cell r="C23" t="str">
            <v>PRO. CAP;KUM(RED)</v>
          </cell>
          <cell r="D23" t="str">
            <v>LSF</v>
          </cell>
          <cell r="E23" t="str">
            <v>010&amp;032&amp;028&amp;018&amp;067&amp;001&amp;002&amp;040&amp;041</v>
          </cell>
          <cell r="F23">
            <v>18000</v>
          </cell>
        </row>
        <row r="24">
          <cell r="B24">
            <v>9425040105</v>
          </cell>
          <cell r="C24" t="str">
            <v>PRO. CAP;KUM (GRAY)</v>
          </cell>
          <cell r="D24" t="str">
            <v>LSF</v>
          </cell>
          <cell r="E24" t="str">
            <v>009 &amp; 027</v>
          </cell>
          <cell r="F24">
            <v>14000</v>
          </cell>
        </row>
        <row r="25">
          <cell r="B25">
            <v>9471930059</v>
          </cell>
          <cell r="C25" t="str">
            <v>HOUSING ASS'Y(504 Type)</v>
          </cell>
          <cell r="D25" t="str">
            <v>MAP</v>
          </cell>
          <cell r="E25" t="str">
            <v>504</v>
          </cell>
          <cell r="F25">
            <v>25000</v>
          </cell>
        </row>
        <row r="26">
          <cell r="B26">
            <v>9472930030</v>
          </cell>
          <cell r="C26" t="str">
            <v>COVER(MMS-T2) 504 Type</v>
          </cell>
          <cell r="D26" t="str">
            <v>MAP</v>
          </cell>
          <cell r="E26" t="str">
            <v>504</v>
          </cell>
          <cell r="F26">
            <v>71000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Stock KVP"/>
    </sheetNames>
    <sheetDataSet>
      <sheetData sheetId="0">
        <row r="8">
          <cell r="B8">
            <v>9124010052</v>
          </cell>
          <cell r="C8" t="str">
            <v>HOLDER SUB ASS'Y (IN-GF)</v>
          </cell>
          <cell r="D8" t="str">
            <v>6AS</v>
          </cell>
          <cell r="E8" t="str">
            <v>010 &amp; 011 Type</v>
          </cell>
          <cell r="F8">
            <v>26400</v>
          </cell>
        </row>
        <row r="9">
          <cell r="B9">
            <v>9124010054</v>
          </cell>
          <cell r="C9" t="str">
            <v>CUP(IN-A6GF1) - Yellow</v>
          </cell>
          <cell r="D9" t="str">
            <v>6AS</v>
          </cell>
          <cell r="E9" t="str">
            <v>010 &amp; 011 Type</v>
          </cell>
          <cell r="F9">
            <v>29300</v>
          </cell>
        </row>
        <row r="10">
          <cell r="B10">
            <v>9124010058</v>
          </cell>
          <cell r="C10" t="str">
            <v>HOLDER SUB(OUT-GF) 011 Type</v>
          </cell>
          <cell r="D10" t="str">
            <v>6AS</v>
          </cell>
          <cell r="E10" t="str">
            <v>011 Type</v>
          </cell>
          <cell r="F10">
            <v>22700</v>
          </cell>
        </row>
        <row r="11">
          <cell r="B11">
            <v>9124010060</v>
          </cell>
          <cell r="C11" t="str">
            <v>CUP(OUT-A6GF1) - 011 Type</v>
          </cell>
          <cell r="D11" t="str">
            <v>6AS</v>
          </cell>
          <cell r="E11" t="str">
            <v>011 Type</v>
          </cell>
          <cell r="F11">
            <v>23600</v>
          </cell>
        </row>
        <row r="12">
          <cell r="B12">
            <v>9124010068</v>
          </cell>
          <cell r="C12" t="str">
            <v>HOLDER SUB(OUT-A) 010 Type</v>
          </cell>
          <cell r="D12" t="str">
            <v>6AS</v>
          </cell>
          <cell r="E12" t="str">
            <v>010 Type</v>
          </cell>
          <cell r="F12">
            <v>6400</v>
          </cell>
        </row>
        <row r="13">
          <cell r="B13">
            <v>9651930022</v>
          </cell>
          <cell r="C13" t="str">
            <v>HOLDER SUB(IN-MF) 117 Type</v>
          </cell>
          <cell r="D13" t="str">
            <v>6AS</v>
          </cell>
          <cell r="E13" t="str">
            <v>117,116, 115 (Type)</v>
          </cell>
          <cell r="F13">
            <v>16100</v>
          </cell>
        </row>
        <row r="14">
          <cell r="B14">
            <v>9651930026</v>
          </cell>
          <cell r="C14" t="str">
            <v>HOLDER SUB(OUT-D) 117 Type</v>
          </cell>
          <cell r="D14" t="str">
            <v>6AS</v>
          </cell>
          <cell r="E14" t="str">
            <v>117 Type</v>
          </cell>
          <cell r="F14">
            <v>15000</v>
          </cell>
        </row>
        <row r="15">
          <cell r="B15">
            <v>9652930042</v>
          </cell>
          <cell r="C15" t="str">
            <v>CUP(IN-MF) 117 Type</v>
          </cell>
          <cell r="D15" t="str">
            <v>6AS</v>
          </cell>
          <cell r="E15" t="str">
            <v>117,116,115 (Type)</v>
          </cell>
          <cell r="F15">
            <v>22800</v>
          </cell>
        </row>
        <row r="16">
          <cell r="B16">
            <v>9652930043</v>
          </cell>
          <cell r="C16" t="str">
            <v>CUP(OUT-A)-010 Type</v>
          </cell>
          <cell r="D16" t="str">
            <v>6AS</v>
          </cell>
          <cell r="E16" t="str">
            <v>010 &amp; 115 (Type)</v>
          </cell>
          <cell r="F16">
            <v>3950</v>
          </cell>
        </row>
        <row r="17">
          <cell r="B17">
            <v>9652930046</v>
          </cell>
          <cell r="C17" t="str">
            <v>CUP(OUT-D) 117 Type</v>
          </cell>
          <cell r="D17" t="str">
            <v>6AS</v>
          </cell>
          <cell r="E17" t="str">
            <v>117 Type</v>
          </cell>
          <cell r="F17">
            <v>15750</v>
          </cell>
        </row>
        <row r="18">
          <cell r="B18">
            <v>9662930010</v>
          </cell>
          <cell r="C18" t="str">
            <v>BOBBIN (GAMMA_ENG)</v>
          </cell>
          <cell r="D18" t="str">
            <v>CKP</v>
          </cell>
          <cell r="E18" t="str">
            <v>403</v>
          </cell>
          <cell r="F18">
            <v>16300</v>
          </cell>
        </row>
        <row r="19">
          <cell r="B19">
            <v>9124040011</v>
          </cell>
          <cell r="C19" t="str">
            <v>CUP_28MM(HS_CM1) 501 Type</v>
          </cell>
          <cell r="D19" t="str">
            <v>CMP</v>
          </cell>
          <cell r="E19" t="str">
            <v>501 Type</v>
          </cell>
          <cell r="F19">
            <v>4500</v>
          </cell>
        </row>
        <row r="20">
          <cell r="B20">
            <v>9124040020</v>
          </cell>
          <cell r="C20" t="str">
            <v>HOLDER_28MM (HS_CM1)</v>
          </cell>
          <cell r="D20" t="str">
            <v>CMP</v>
          </cell>
          <cell r="E20" t="str">
            <v>All</v>
          </cell>
          <cell r="F20">
            <v>28060</v>
          </cell>
        </row>
        <row r="21">
          <cell r="B21">
            <v>9124040035</v>
          </cell>
          <cell r="C21" t="str">
            <v>CUP_28MM(HS_CM1) 007 Type</v>
          </cell>
          <cell r="D21" t="str">
            <v>CMP</v>
          </cell>
          <cell r="E21" t="str">
            <v>(007 &amp; 005) Type</v>
          </cell>
          <cell r="F21">
            <v>22250</v>
          </cell>
        </row>
        <row r="22">
          <cell r="B22">
            <v>9591930012</v>
          </cell>
          <cell r="C22" t="str">
            <v>SHAFT(FINISHED)</v>
          </cell>
          <cell r="D22" t="str">
            <v>ETC</v>
          </cell>
          <cell r="E22" t="str">
            <v>Gamma -all +  Theta 1+2</v>
          </cell>
          <cell r="F22">
            <v>19020</v>
          </cell>
        </row>
        <row r="23">
          <cell r="B23">
            <v>9352931030</v>
          </cell>
          <cell r="C23" t="str">
            <v>PRO. CAP;KUM(RED)</v>
          </cell>
          <cell r="D23" t="str">
            <v>LSF</v>
          </cell>
          <cell r="E23" t="str">
            <v>010&amp;032&amp;028&amp;018&amp;067&amp;001&amp;002&amp;040&amp;041</v>
          </cell>
          <cell r="F23">
            <v>21071</v>
          </cell>
        </row>
        <row r="24">
          <cell r="B24">
            <v>9425040105</v>
          </cell>
          <cell r="C24" t="str">
            <v>PRO. CAP;KUM (GRAY)</v>
          </cell>
          <cell r="D24" t="str">
            <v>LSF</v>
          </cell>
          <cell r="E24" t="str">
            <v>009 &amp; 027</v>
          </cell>
          <cell r="F24">
            <v>24791</v>
          </cell>
        </row>
        <row r="25">
          <cell r="B25">
            <v>9471930059</v>
          </cell>
          <cell r="C25" t="str">
            <v>HOUSING ASS'Y(504 Type)</v>
          </cell>
          <cell r="D25" t="str">
            <v>MAP</v>
          </cell>
          <cell r="E25" t="str">
            <v>504</v>
          </cell>
          <cell r="F25">
            <v>26700</v>
          </cell>
        </row>
        <row r="26">
          <cell r="B26">
            <v>9472930030</v>
          </cell>
          <cell r="C26" t="str">
            <v>COVER(MMS-T2) 504 Type</v>
          </cell>
          <cell r="D26" t="str">
            <v>MAP</v>
          </cell>
          <cell r="E26" t="str">
            <v>504</v>
          </cell>
          <cell r="F26">
            <v>57000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Stock KVP"/>
    </sheetNames>
    <sheetDataSet>
      <sheetData sheetId="0">
        <row r="8">
          <cell r="B8">
            <v>9124010052</v>
          </cell>
          <cell r="C8" t="str">
            <v>HOLDER SUB ASS'Y (IN-GF)</v>
          </cell>
          <cell r="D8" t="str">
            <v>6AS</v>
          </cell>
          <cell r="E8" t="str">
            <v>010 &amp; 011 Type</v>
          </cell>
          <cell r="F8">
            <v>17400</v>
          </cell>
        </row>
        <row r="9">
          <cell r="B9">
            <v>9124010054</v>
          </cell>
          <cell r="C9" t="str">
            <v>CUP(IN-A6GF1) - Yellow</v>
          </cell>
          <cell r="D9" t="str">
            <v>6AS</v>
          </cell>
          <cell r="E9" t="str">
            <v>010 &amp; 011 Type</v>
          </cell>
          <cell r="F9">
            <v>20500</v>
          </cell>
        </row>
        <row r="10">
          <cell r="B10">
            <v>9124010058</v>
          </cell>
          <cell r="C10" t="str">
            <v>HOLDER SUB(OUT-GF) 011 Type</v>
          </cell>
          <cell r="D10" t="str">
            <v>6AS</v>
          </cell>
          <cell r="E10" t="str">
            <v>011 Type</v>
          </cell>
          <cell r="F10">
            <v>18500</v>
          </cell>
        </row>
        <row r="11">
          <cell r="B11">
            <v>9124010060</v>
          </cell>
          <cell r="C11" t="str">
            <v>CUP(OUT-A6GF1) - 011 Type</v>
          </cell>
          <cell r="D11" t="str">
            <v>6AS</v>
          </cell>
          <cell r="E11" t="str">
            <v>011 Type</v>
          </cell>
          <cell r="F11">
            <v>19000</v>
          </cell>
        </row>
        <row r="12">
          <cell r="B12">
            <v>9124010068</v>
          </cell>
          <cell r="C12" t="str">
            <v>HOLDER SUB(OUT-A) 010 Type</v>
          </cell>
          <cell r="D12" t="str">
            <v>6AS</v>
          </cell>
          <cell r="E12" t="str">
            <v>010 Type</v>
          </cell>
          <cell r="F12">
            <v>6100</v>
          </cell>
        </row>
        <row r="13">
          <cell r="B13">
            <v>9651930022</v>
          </cell>
          <cell r="C13" t="str">
            <v>HOLDER SUB(IN-MF) 117 Type</v>
          </cell>
          <cell r="D13" t="str">
            <v>6AS</v>
          </cell>
          <cell r="E13" t="str">
            <v>117,116, 115 (Type)</v>
          </cell>
          <cell r="F13">
            <v>16000</v>
          </cell>
        </row>
        <row r="14">
          <cell r="B14">
            <v>9651930026</v>
          </cell>
          <cell r="C14" t="str">
            <v>HOLDER SUB(OUT-D) 117 Type</v>
          </cell>
          <cell r="D14" t="str">
            <v>6AS</v>
          </cell>
          <cell r="E14" t="str">
            <v>117 Type</v>
          </cell>
          <cell r="F14">
            <v>15000</v>
          </cell>
        </row>
        <row r="15">
          <cell r="B15">
            <v>9652930042</v>
          </cell>
          <cell r="C15" t="str">
            <v>CUP(IN-MF) 117 Type</v>
          </cell>
          <cell r="D15" t="str">
            <v>6AS</v>
          </cell>
          <cell r="E15" t="str">
            <v>117,116,115 (Type)</v>
          </cell>
          <cell r="F15">
            <v>22800</v>
          </cell>
        </row>
        <row r="16">
          <cell r="B16">
            <v>9652930043</v>
          </cell>
          <cell r="C16" t="str">
            <v>CUP(OUT-A)-010 Type</v>
          </cell>
          <cell r="D16" t="str">
            <v>6AS</v>
          </cell>
          <cell r="E16" t="str">
            <v>010 &amp; 115 (Type)</v>
          </cell>
          <cell r="F16">
            <v>3750</v>
          </cell>
        </row>
        <row r="17">
          <cell r="B17">
            <v>9652930046</v>
          </cell>
          <cell r="C17" t="str">
            <v>CUP(OUT-D) 117 Type</v>
          </cell>
          <cell r="D17" t="str">
            <v>6AS</v>
          </cell>
          <cell r="E17" t="str">
            <v>117 Type</v>
          </cell>
          <cell r="F17">
            <v>15750</v>
          </cell>
        </row>
        <row r="18">
          <cell r="B18">
            <v>9662930010</v>
          </cell>
          <cell r="C18" t="str">
            <v>BOBBIN (GAMMA_ENG)</v>
          </cell>
          <cell r="D18" t="str">
            <v>CKP</v>
          </cell>
          <cell r="E18" t="str">
            <v>403</v>
          </cell>
          <cell r="F18">
            <v>16300</v>
          </cell>
        </row>
        <row r="19">
          <cell r="B19">
            <v>9124040011</v>
          </cell>
          <cell r="C19" t="str">
            <v>CUP_28MM(HS_CM1) 501 Type</v>
          </cell>
          <cell r="D19" t="str">
            <v>CMP</v>
          </cell>
          <cell r="E19" t="str">
            <v>501 Type</v>
          </cell>
          <cell r="F19">
            <v>4596</v>
          </cell>
        </row>
        <row r="20">
          <cell r="B20">
            <v>9124040020</v>
          </cell>
          <cell r="C20" t="str">
            <v>HOLDER_28MM (HS_CM1)</v>
          </cell>
          <cell r="D20" t="str">
            <v>CMP</v>
          </cell>
          <cell r="E20" t="str">
            <v>All</v>
          </cell>
          <cell r="F20">
            <v>23380</v>
          </cell>
        </row>
        <row r="21">
          <cell r="B21">
            <v>9124040035</v>
          </cell>
          <cell r="C21" t="str">
            <v>CUP_28MM(HS_CM1) 007 Type</v>
          </cell>
          <cell r="D21" t="str">
            <v>CMP</v>
          </cell>
          <cell r="E21" t="str">
            <v>(007 &amp; 005) Type</v>
          </cell>
          <cell r="F21">
            <v>25000</v>
          </cell>
        </row>
        <row r="22">
          <cell r="B22">
            <v>9591930012</v>
          </cell>
          <cell r="C22" t="str">
            <v>SHAFT(FINISHED)</v>
          </cell>
          <cell r="D22" t="str">
            <v>ETC</v>
          </cell>
          <cell r="E22" t="str">
            <v>Gamma -all +  Theta 1+2</v>
          </cell>
          <cell r="F22">
            <v>22380</v>
          </cell>
        </row>
        <row r="23">
          <cell r="B23">
            <v>9352931030</v>
          </cell>
          <cell r="C23" t="str">
            <v>PRO. CAP;KUM(RED)</v>
          </cell>
          <cell r="D23" t="str">
            <v>LSF</v>
          </cell>
          <cell r="E23" t="str">
            <v>010&amp;032&amp;028&amp;018&amp;067&amp;001&amp;002&amp;040&amp;041</v>
          </cell>
          <cell r="F23">
            <v>20071</v>
          </cell>
        </row>
        <row r="24">
          <cell r="B24">
            <v>9425040105</v>
          </cell>
          <cell r="C24" t="str">
            <v>PRO. CAP;KUM (GRAY)</v>
          </cell>
          <cell r="D24" t="str">
            <v>LSF</v>
          </cell>
          <cell r="E24" t="str">
            <v>009 &amp; 027</v>
          </cell>
          <cell r="F24">
            <v>17500</v>
          </cell>
        </row>
        <row r="25">
          <cell r="B25">
            <v>9471930059</v>
          </cell>
          <cell r="C25" t="str">
            <v>HOUSING ASS'Y(504 Type)</v>
          </cell>
          <cell r="D25" t="str">
            <v>MAP</v>
          </cell>
          <cell r="E25" t="str">
            <v>504</v>
          </cell>
          <cell r="F25">
            <v>30200</v>
          </cell>
        </row>
        <row r="26">
          <cell r="B26">
            <v>9472930030</v>
          </cell>
          <cell r="C26" t="str">
            <v>COVER(MMS-T2) 504 Type</v>
          </cell>
          <cell r="D26" t="str">
            <v>MAP</v>
          </cell>
          <cell r="E26" t="str">
            <v>504</v>
          </cell>
          <cell r="F26">
            <v>42000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Stock KVP"/>
    </sheetNames>
    <sheetDataSet>
      <sheetData sheetId="0">
        <row r="8">
          <cell r="B8">
            <v>9124010052</v>
          </cell>
          <cell r="C8" t="str">
            <v>HOLDER SUB ASS'Y (IN-GF)</v>
          </cell>
          <cell r="D8" t="str">
            <v>6AS</v>
          </cell>
          <cell r="E8" t="str">
            <v>010 &amp; 011 Type</v>
          </cell>
          <cell r="F8">
            <v>8600</v>
          </cell>
        </row>
        <row r="9">
          <cell r="B9">
            <v>9124010054</v>
          </cell>
          <cell r="C9" t="str">
            <v>CUP(IN-A6GF1) - Yellow</v>
          </cell>
          <cell r="D9" t="str">
            <v>6AS</v>
          </cell>
          <cell r="E9" t="str">
            <v>010 &amp; 011 Type</v>
          </cell>
          <cell r="F9">
            <v>12000</v>
          </cell>
        </row>
        <row r="10">
          <cell r="B10">
            <v>9124010058</v>
          </cell>
          <cell r="C10" t="str">
            <v>HOLDER SUB(OUT-GF) 011 Type</v>
          </cell>
          <cell r="D10" t="str">
            <v>6AS</v>
          </cell>
          <cell r="E10" t="str">
            <v>011 Type</v>
          </cell>
          <cell r="F10">
            <v>13900</v>
          </cell>
        </row>
        <row r="11">
          <cell r="B11">
            <v>9124010060</v>
          </cell>
          <cell r="C11" t="str">
            <v>CUP(OUT-A6GF1) - 011 Type</v>
          </cell>
          <cell r="D11" t="str">
            <v>6AS</v>
          </cell>
          <cell r="E11" t="str">
            <v>011 Type</v>
          </cell>
          <cell r="F11">
            <v>14750</v>
          </cell>
        </row>
        <row r="12">
          <cell r="B12">
            <v>9124010068</v>
          </cell>
          <cell r="C12" t="str">
            <v>HOLDER SUB(OUT-A) 010 Type</v>
          </cell>
          <cell r="D12" t="str">
            <v>6AS</v>
          </cell>
          <cell r="E12" t="str">
            <v>010 Type</v>
          </cell>
          <cell r="F12">
            <v>1600</v>
          </cell>
        </row>
        <row r="13">
          <cell r="B13">
            <v>9651930022</v>
          </cell>
          <cell r="C13" t="str">
            <v>HOLDER SUB(IN-MF) 117 Type</v>
          </cell>
          <cell r="D13" t="str">
            <v>6AS</v>
          </cell>
          <cell r="E13" t="str">
            <v>117,116, 115 (Type)</v>
          </cell>
          <cell r="F13">
            <v>16000</v>
          </cell>
        </row>
        <row r="14">
          <cell r="B14">
            <v>9651930026</v>
          </cell>
          <cell r="C14" t="str">
            <v>HOLDER SUB(OUT-D) 117 Type</v>
          </cell>
          <cell r="D14" t="str">
            <v>6AS</v>
          </cell>
          <cell r="E14" t="str">
            <v>117 Type</v>
          </cell>
          <cell r="F14">
            <v>15000</v>
          </cell>
        </row>
        <row r="15">
          <cell r="B15">
            <v>9652930042</v>
          </cell>
          <cell r="C15" t="str">
            <v>CUP(IN-MF) 117 Type</v>
          </cell>
          <cell r="D15" t="str">
            <v>6AS</v>
          </cell>
          <cell r="E15" t="str">
            <v>117,116,115 (Type)</v>
          </cell>
          <cell r="F15">
            <v>22800</v>
          </cell>
        </row>
        <row r="16">
          <cell r="B16">
            <v>9652930043</v>
          </cell>
          <cell r="C16" t="str">
            <v>CUP(OUT-A)-010 Type</v>
          </cell>
          <cell r="D16" t="str">
            <v>6AS</v>
          </cell>
          <cell r="E16" t="str">
            <v>010 &amp; 115 (Type)</v>
          </cell>
          <cell r="F16">
            <v>3500</v>
          </cell>
        </row>
        <row r="17">
          <cell r="B17">
            <v>9652930046</v>
          </cell>
          <cell r="C17" t="str">
            <v>CUP(OUT-D) 117 Type</v>
          </cell>
          <cell r="D17" t="str">
            <v>6AS</v>
          </cell>
          <cell r="E17" t="str">
            <v>117 Type</v>
          </cell>
          <cell r="F17">
            <v>15750</v>
          </cell>
        </row>
        <row r="18">
          <cell r="B18">
            <v>9662930010</v>
          </cell>
          <cell r="C18" t="str">
            <v>BOBBIN (GAMMA_ENG)</v>
          </cell>
          <cell r="D18" t="str">
            <v>CKP</v>
          </cell>
          <cell r="E18" t="str">
            <v>403</v>
          </cell>
          <cell r="F18">
            <v>16900</v>
          </cell>
        </row>
        <row r="19">
          <cell r="B19">
            <v>9124040011</v>
          </cell>
          <cell r="C19" t="str">
            <v>CUP_28MM(HS_CM1) 501 Type</v>
          </cell>
          <cell r="D19" t="str">
            <v>CMP</v>
          </cell>
          <cell r="E19" t="str">
            <v>501 Type</v>
          </cell>
          <cell r="F19">
            <v>4596</v>
          </cell>
        </row>
        <row r="20">
          <cell r="B20">
            <v>9124040020</v>
          </cell>
          <cell r="C20" t="str">
            <v>HOLDER_28MM (HS_CM1)</v>
          </cell>
          <cell r="D20" t="str">
            <v>CMP</v>
          </cell>
          <cell r="E20" t="str">
            <v>All</v>
          </cell>
          <cell r="F20">
            <v>7560</v>
          </cell>
        </row>
        <row r="21">
          <cell r="B21">
            <v>9124040035</v>
          </cell>
          <cell r="C21" t="str">
            <v>CUP_28MM(HS_CM1) 007 Type</v>
          </cell>
          <cell r="D21" t="str">
            <v>CMP</v>
          </cell>
          <cell r="E21" t="str">
            <v>(007 &amp; 005) Type</v>
          </cell>
          <cell r="F21">
            <v>7750</v>
          </cell>
        </row>
        <row r="22">
          <cell r="B22">
            <v>9591930012</v>
          </cell>
          <cell r="C22" t="str">
            <v>SHAFT(FINISHED)</v>
          </cell>
          <cell r="D22" t="str">
            <v>ETC</v>
          </cell>
          <cell r="E22" t="str">
            <v>Gamma -all +  Theta 1+2</v>
          </cell>
          <cell r="F22">
            <v>21680</v>
          </cell>
        </row>
        <row r="23">
          <cell r="B23">
            <v>9352931030</v>
          </cell>
          <cell r="C23" t="str">
            <v>PRO. CAP;KUM(RED)</v>
          </cell>
          <cell r="D23" t="str">
            <v>LSF</v>
          </cell>
          <cell r="E23" t="str">
            <v>010&amp;032&amp;028&amp;018&amp;067&amp;001&amp;002&amp;040&amp;041</v>
          </cell>
          <cell r="F23">
            <v>30571</v>
          </cell>
        </row>
        <row r="24">
          <cell r="B24">
            <v>9425040105</v>
          </cell>
          <cell r="C24" t="str">
            <v>PRO. CAP;KUM (GRAY)</v>
          </cell>
          <cell r="D24" t="str">
            <v>LSF</v>
          </cell>
          <cell r="E24" t="str">
            <v>009 &amp; 027</v>
          </cell>
          <cell r="F24">
            <v>28000</v>
          </cell>
        </row>
        <row r="25">
          <cell r="B25">
            <v>9471930059</v>
          </cell>
          <cell r="C25" t="str">
            <v>HOUSING ASS'Y(504 Type)</v>
          </cell>
          <cell r="D25" t="str">
            <v>MAP</v>
          </cell>
          <cell r="E25" t="str">
            <v>504</v>
          </cell>
          <cell r="F25">
            <v>30500</v>
          </cell>
        </row>
        <row r="26">
          <cell r="B26">
            <v>9472930030</v>
          </cell>
          <cell r="C26" t="str">
            <v>COVER(MMS-T2) 504 Type</v>
          </cell>
          <cell r="D26" t="str">
            <v>MAP</v>
          </cell>
          <cell r="E26" t="str">
            <v>504</v>
          </cell>
          <cell r="F26">
            <v>67000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Stock KVP"/>
    </sheetNames>
    <sheetDataSet>
      <sheetData sheetId="0">
        <row r="8">
          <cell r="B8">
            <v>9124010052</v>
          </cell>
          <cell r="C8" t="str">
            <v>HOLDER SUB ASS'Y (IN-GF)</v>
          </cell>
          <cell r="D8" t="str">
            <v>6AS</v>
          </cell>
          <cell r="E8" t="str">
            <v>010 &amp; 011 Type</v>
          </cell>
          <cell r="F8">
            <v>2900</v>
          </cell>
        </row>
        <row r="9">
          <cell r="B9">
            <v>9124010054</v>
          </cell>
          <cell r="C9" t="str">
            <v>CUP(IN-A6GF1) - Yellow</v>
          </cell>
          <cell r="D9" t="str">
            <v>6AS</v>
          </cell>
          <cell r="E9" t="str">
            <v>010 &amp; 011 Type</v>
          </cell>
          <cell r="F9">
            <v>6000</v>
          </cell>
        </row>
        <row r="10">
          <cell r="B10">
            <v>9124010058</v>
          </cell>
          <cell r="C10" t="str">
            <v>HOLDER SUB(OUT-GF) 011 Type</v>
          </cell>
          <cell r="D10" t="str">
            <v>6AS</v>
          </cell>
          <cell r="E10" t="str">
            <v>011 Type</v>
          </cell>
          <cell r="F10">
            <v>9500</v>
          </cell>
        </row>
        <row r="11">
          <cell r="B11">
            <v>9124010060</v>
          </cell>
          <cell r="C11" t="str">
            <v>CUP(OUT-A6GF1) - 011 Type</v>
          </cell>
          <cell r="D11" t="str">
            <v>6AS</v>
          </cell>
          <cell r="E11" t="str">
            <v>011 Type</v>
          </cell>
          <cell r="F11">
            <v>10000</v>
          </cell>
        </row>
        <row r="12">
          <cell r="B12">
            <v>9124010068</v>
          </cell>
          <cell r="C12" t="str">
            <v>HOLDER SUB(OUT-A) 010 Type</v>
          </cell>
          <cell r="D12" t="str">
            <v>6AS</v>
          </cell>
          <cell r="E12" t="str">
            <v>010 Type</v>
          </cell>
          <cell r="F12">
            <v>900</v>
          </cell>
        </row>
        <row r="13">
          <cell r="B13">
            <v>9651930022</v>
          </cell>
          <cell r="C13" t="str">
            <v>HOLDER SUB(IN-MF) 117 Type</v>
          </cell>
          <cell r="D13" t="str">
            <v>6AS</v>
          </cell>
          <cell r="E13" t="str">
            <v>117,116, 115 (Type)</v>
          </cell>
          <cell r="F13">
            <v>13000</v>
          </cell>
        </row>
        <row r="14">
          <cell r="B14">
            <v>9651930026</v>
          </cell>
          <cell r="C14" t="str">
            <v>HOLDER SUB(OUT-D) 117 Type</v>
          </cell>
          <cell r="D14" t="str">
            <v>6AS</v>
          </cell>
          <cell r="E14" t="str">
            <v>117 Type</v>
          </cell>
          <cell r="F14">
            <v>11300</v>
          </cell>
        </row>
        <row r="15">
          <cell r="B15">
            <v>9652930042</v>
          </cell>
          <cell r="C15" t="str">
            <v>CUP(IN-MF) 117 Type</v>
          </cell>
          <cell r="D15" t="str">
            <v>6AS</v>
          </cell>
          <cell r="E15" t="str">
            <v>117,116,115 (Type)</v>
          </cell>
          <cell r="F15">
            <v>19900</v>
          </cell>
        </row>
        <row r="16">
          <cell r="B16">
            <v>9652930043</v>
          </cell>
          <cell r="C16" t="str">
            <v>CUP(OUT-A)-010 Type</v>
          </cell>
          <cell r="D16" t="str">
            <v>6AS</v>
          </cell>
          <cell r="E16" t="str">
            <v>010 &amp; 115 (Type)</v>
          </cell>
          <cell r="F16">
            <v>3000</v>
          </cell>
        </row>
        <row r="17">
          <cell r="B17">
            <v>9652930046</v>
          </cell>
          <cell r="C17" t="str">
            <v>CUP(OUT-D) 117 Type</v>
          </cell>
          <cell r="D17" t="str">
            <v>6AS</v>
          </cell>
          <cell r="E17" t="str">
            <v>117 Type</v>
          </cell>
          <cell r="F17">
            <v>11550</v>
          </cell>
        </row>
        <row r="18">
          <cell r="B18">
            <v>9662930010</v>
          </cell>
          <cell r="C18" t="str">
            <v>BOBBIN (GAMMA_ENG)</v>
          </cell>
          <cell r="D18" t="str">
            <v>CKP</v>
          </cell>
          <cell r="E18" t="str">
            <v>403</v>
          </cell>
          <cell r="F18">
            <v>13500</v>
          </cell>
        </row>
        <row r="19">
          <cell r="B19">
            <v>9124040011</v>
          </cell>
          <cell r="C19" t="str">
            <v>CUP_28MM(HS_CM1) 501 Type</v>
          </cell>
          <cell r="D19" t="str">
            <v>CMP</v>
          </cell>
          <cell r="E19" t="str">
            <v>501 Type</v>
          </cell>
          <cell r="F19">
            <v>4596</v>
          </cell>
        </row>
        <row r="20">
          <cell r="B20">
            <v>9124040020</v>
          </cell>
          <cell r="C20" t="str">
            <v>HOLDER_28MM (HS_CM1)</v>
          </cell>
          <cell r="D20" t="str">
            <v>CMP</v>
          </cell>
          <cell r="E20" t="str">
            <v>All</v>
          </cell>
          <cell r="F20">
            <v>5320</v>
          </cell>
        </row>
        <row r="21">
          <cell r="B21">
            <v>9124040035</v>
          </cell>
          <cell r="C21" t="str">
            <v>CUP_28MM(HS_CM1) 007 Type</v>
          </cell>
          <cell r="D21" t="str">
            <v>CMP</v>
          </cell>
          <cell r="E21" t="str">
            <v>(007 &amp; 005) Type</v>
          </cell>
          <cell r="F21">
            <v>7900</v>
          </cell>
        </row>
        <row r="22">
          <cell r="B22">
            <v>9591930012</v>
          </cell>
          <cell r="C22" t="str">
            <v>SHAFT(FINISHED)</v>
          </cell>
          <cell r="D22" t="str">
            <v>ETC</v>
          </cell>
          <cell r="E22" t="str">
            <v>Gamma -all +  Theta 1+2</v>
          </cell>
          <cell r="F22">
            <v>19380</v>
          </cell>
        </row>
        <row r="23">
          <cell r="B23">
            <v>9352931030</v>
          </cell>
          <cell r="C23" t="str">
            <v>PRO. CAP;KUM(RED)</v>
          </cell>
          <cell r="D23" t="str">
            <v>LSF</v>
          </cell>
          <cell r="E23" t="str">
            <v>010&amp;032&amp;028&amp;018&amp;067&amp;001&amp;002&amp;040&amp;041</v>
          </cell>
          <cell r="F23">
            <v>21071</v>
          </cell>
        </row>
        <row r="24">
          <cell r="B24">
            <v>9425040105</v>
          </cell>
          <cell r="C24" t="str">
            <v>PRO. CAP;KUM (GRAY)</v>
          </cell>
          <cell r="D24" t="str">
            <v>LSF</v>
          </cell>
          <cell r="E24" t="str">
            <v>009 &amp; 027</v>
          </cell>
          <cell r="F24">
            <v>27500</v>
          </cell>
        </row>
        <row r="25">
          <cell r="B25">
            <v>9471930059</v>
          </cell>
          <cell r="C25" t="str">
            <v>HOUSING ASS'Y(504 Type)</v>
          </cell>
          <cell r="D25" t="str">
            <v>MAP</v>
          </cell>
          <cell r="E25" t="str">
            <v>504</v>
          </cell>
          <cell r="F25">
            <v>28000</v>
          </cell>
        </row>
        <row r="26">
          <cell r="B26">
            <v>9472930030</v>
          </cell>
          <cell r="C26" t="str">
            <v>COVER(MMS-T2) 504 Type</v>
          </cell>
          <cell r="D26" t="str">
            <v>MAP</v>
          </cell>
          <cell r="E26" t="str">
            <v>504</v>
          </cell>
          <cell r="F26">
            <v>52500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Stock KVP"/>
    </sheetNames>
    <sheetDataSet>
      <sheetData sheetId="0">
        <row r="8">
          <cell r="B8">
            <v>9124010052</v>
          </cell>
          <cell r="C8" t="str">
            <v>HOLDER SUB ASS'Y (IN-GF)</v>
          </cell>
          <cell r="D8" t="str">
            <v>6AS</v>
          </cell>
          <cell r="E8" t="str">
            <v>010 &amp; 011 Type</v>
          </cell>
          <cell r="F8">
            <v>2000</v>
          </cell>
        </row>
        <row r="9">
          <cell r="B9">
            <v>9124010054</v>
          </cell>
          <cell r="C9" t="str">
            <v>CUP(IN-A6GF1) - Yellow</v>
          </cell>
          <cell r="D9" t="str">
            <v>6AS</v>
          </cell>
          <cell r="E9" t="str">
            <v>010 &amp; 011 Type</v>
          </cell>
          <cell r="F9">
            <v>4800</v>
          </cell>
        </row>
        <row r="10">
          <cell r="B10">
            <v>9124010058</v>
          </cell>
          <cell r="C10" t="str">
            <v>HOLDER SUB(OUT-GF) 011 Type</v>
          </cell>
          <cell r="D10" t="str">
            <v>6AS</v>
          </cell>
          <cell r="E10" t="str">
            <v>011 Type</v>
          </cell>
          <cell r="F10">
            <v>7700</v>
          </cell>
        </row>
        <row r="11">
          <cell r="B11">
            <v>9124010060</v>
          </cell>
          <cell r="C11" t="str">
            <v>CUP(OUT-A6GF1) - 011 Type</v>
          </cell>
          <cell r="D11" t="str">
            <v>6AS</v>
          </cell>
          <cell r="E11" t="str">
            <v>011 Type</v>
          </cell>
          <cell r="F11">
            <v>8750</v>
          </cell>
        </row>
        <row r="12">
          <cell r="B12">
            <v>9124010068</v>
          </cell>
          <cell r="C12" t="str">
            <v>HOLDER SUB(OUT-A) 010 Type</v>
          </cell>
          <cell r="D12" t="str">
            <v>6AS</v>
          </cell>
          <cell r="E12" t="str">
            <v>010 Type</v>
          </cell>
          <cell r="F12">
            <v>900</v>
          </cell>
        </row>
        <row r="13">
          <cell r="B13">
            <v>9651930022</v>
          </cell>
          <cell r="C13" t="str">
            <v>HOLDER SUB(IN-MF) 117 Type</v>
          </cell>
          <cell r="D13" t="str">
            <v>6AS</v>
          </cell>
          <cell r="E13" t="str">
            <v>117,116, 115 (Type)</v>
          </cell>
          <cell r="F13">
            <v>15100</v>
          </cell>
        </row>
        <row r="14">
          <cell r="B14">
            <v>9651930026</v>
          </cell>
          <cell r="C14" t="str">
            <v>HOLDER SUB(OUT-D) 117 Type</v>
          </cell>
          <cell r="D14" t="str">
            <v>6AS</v>
          </cell>
          <cell r="E14" t="str">
            <v>117 Type</v>
          </cell>
          <cell r="F14">
            <v>14150</v>
          </cell>
        </row>
        <row r="15">
          <cell r="B15">
            <v>9652930042</v>
          </cell>
          <cell r="C15" t="str">
            <v>CUP(IN-MF) 117 Type</v>
          </cell>
          <cell r="D15" t="str">
            <v>6AS</v>
          </cell>
          <cell r="E15" t="str">
            <v>117,116,115 (Type)</v>
          </cell>
          <cell r="F15">
            <v>20700</v>
          </cell>
        </row>
        <row r="16">
          <cell r="B16">
            <v>9652930043</v>
          </cell>
          <cell r="C16" t="str">
            <v>CUP(OUT-A)-010 Type</v>
          </cell>
          <cell r="D16" t="str">
            <v>6AS</v>
          </cell>
          <cell r="E16" t="str">
            <v>010 &amp; 115 (Type)</v>
          </cell>
          <cell r="F16">
            <v>2600</v>
          </cell>
        </row>
        <row r="17">
          <cell r="B17">
            <v>9652930046</v>
          </cell>
          <cell r="C17" t="str">
            <v>CUP(OUT-D) 117 Type</v>
          </cell>
          <cell r="D17" t="str">
            <v>6AS</v>
          </cell>
          <cell r="E17" t="str">
            <v>117 Type</v>
          </cell>
          <cell r="F17">
            <v>14250</v>
          </cell>
        </row>
        <row r="18">
          <cell r="B18">
            <v>9662930010</v>
          </cell>
          <cell r="C18" t="str">
            <v>BOBBIN (GAMMA_ENG)</v>
          </cell>
          <cell r="D18" t="str">
            <v>CKP</v>
          </cell>
          <cell r="E18" t="str">
            <v>403</v>
          </cell>
          <cell r="F18">
            <v>11500</v>
          </cell>
        </row>
        <row r="19">
          <cell r="B19">
            <v>9124040011</v>
          </cell>
          <cell r="C19" t="str">
            <v>CUP_28MM(HS_CM1) 501 Type</v>
          </cell>
          <cell r="D19" t="str">
            <v>CMP</v>
          </cell>
          <cell r="E19" t="str">
            <v>501 Type</v>
          </cell>
          <cell r="F19">
            <v>4596</v>
          </cell>
        </row>
        <row r="20">
          <cell r="B20">
            <v>9124040020</v>
          </cell>
          <cell r="C20" t="str">
            <v>HOLDER_28MM (HS_CM1)</v>
          </cell>
          <cell r="D20" t="str">
            <v>CMP</v>
          </cell>
          <cell r="E20" t="str">
            <v>All</v>
          </cell>
          <cell r="F20">
            <v>27810</v>
          </cell>
        </row>
        <row r="21">
          <cell r="B21">
            <v>9124040035</v>
          </cell>
          <cell r="C21" t="str">
            <v>CUP_28MM(HS_CM1) 007 Type</v>
          </cell>
          <cell r="D21" t="str">
            <v>CMP</v>
          </cell>
          <cell r="E21" t="str">
            <v>(007 &amp; 005) Type</v>
          </cell>
          <cell r="F21">
            <v>20450</v>
          </cell>
        </row>
        <row r="22">
          <cell r="B22">
            <v>9145020111</v>
          </cell>
          <cell r="C22" t="str">
            <v>SHAFT(FINISHED):49MM</v>
          </cell>
          <cell r="D22" t="str">
            <v>ETC</v>
          </cell>
          <cell r="E22" t="str">
            <v>Kappa (004,018)</v>
          </cell>
          <cell r="F22">
            <v>0</v>
          </cell>
        </row>
        <row r="23">
          <cell r="B23">
            <v>9591930012</v>
          </cell>
          <cell r="C23" t="str">
            <v>SHAFT(FINISHED)</v>
          </cell>
          <cell r="D23" t="str">
            <v>ETC</v>
          </cell>
          <cell r="E23" t="str">
            <v>Gamma -all +  Theta 1+2</v>
          </cell>
          <cell r="F23">
            <v>18030</v>
          </cell>
        </row>
        <row r="24">
          <cell r="B24">
            <v>9352931030</v>
          </cell>
          <cell r="C24" t="str">
            <v>PRO. CAP;KUM(RED)</v>
          </cell>
          <cell r="D24" t="str">
            <v>LSF</v>
          </cell>
          <cell r="E24" t="str">
            <v>010&amp;032&amp;028&amp;018&amp;067&amp;001&amp;002&amp;040&amp;041</v>
          </cell>
          <cell r="F24">
            <v>14071</v>
          </cell>
        </row>
        <row r="25">
          <cell r="B25">
            <v>9425040105</v>
          </cell>
          <cell r="C25" t="str">
            <v>PRO. CAP;KUM (GRAY)</v>
          </cell>
          <cell r="D25" t="str">
            <v>LSF</v>
          </cell>
          <cell r="E25" t="str">
            <v>009 &amp; 027</v>
          </cell>
          <cell r="F25">
            <v>19000</v>
          </cell>
        </row>
        <row r="26">
          <cell r="B26">
            <v>9471930059</v>
          </cell>
          <cell r="C26" t="str">
            <v>HOUSING ASS'Y(504 Type)</v>
          </cell>
          <cell r="D26" t="str">
            <v>MAP</v>
          </cell>
          <cell r="E26" t="str">
            <v>504</v>
          </cell>
          <cell r="F26">
            <v>33650</v>
          </cell>
        </row>
        <row r="27">
          <cell r="B27">
            <v>9472930030</v>
          </cell>
          <cell r="C27" t="str">
            <v>COVER(MMS-T2) 504 Type</v>
          </cell>
          <cell r="D27" t="str">
            <v>MAP</v>
          </cell>
          <cell r="E27" t="str">
            <v>504</v>
          </cell>
          <cell r="F27">
            <v>39500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maket"/>
      <sheetName val="Bao cao"/>
      <sheetName val="Sheet2"/>
      <sheetName val="Bong son"/>
      <sheetName val="Hang thang"/>
      <sheetName val="Thang"/>
      <sheetName val="Tap hop"/>
      <sheetName val="Tong"/>
      <sheetName val=" Inventory Code"/>
      <sheetName val="Inpu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5">
          <cell r="A5" t="str">
            <v>Month</v>
          </cell>
          <cell r="B5" t="str">
            <v>Year</v>
          </cell>
          <cell r="C5" t="str">
            <v>Ngµy nhËn t¹i MAP</v>
          </cell>
          <cell r="D5" t="str">
            <v>Th¸ng ®ßI tiÒn cña HVN</v>
          </cell>
          <cell r="E5" t="str">
            <v>No W/C</v>
          </cell>
          <cell r="F5" t="str">
            <v>Total Price</v>
          </cell>
          <cell r="G5" t="str">
            <v>M· sè chi tiÕt</v>
          </cell>
          <cell r="H5" t="str">
            <v>Model</v>
          </cell>
          <cell r="I5" t="str">
            <v>Thµnh phÈm</v>
          </cell>
          <cell r="J5" t="str">
            <v>Map processing Date</v>
          </cell>
          <cell r="K5" t="str">
            <v>Dealer Code No</v>
          </cell>
          <cell r="L5" t="str">
            <v>Addres</v>
          </cell>
          <cell r="M5" t="str">
            <v>Fr No</v>
          </cell>
          <cell r="N5" t="str">
            <v>Qty</v>
          </cell>
          <cell r="O5" t="str">
            <v>Claim content</v>
          </cell>
          <cell r="P5" t="str">
            <v>Lo¹i lçi</v>
          </cell>
          <cell r="Q5" t="str">
            <v>Respon</v>
          </cell>
          <cell r="R5" t="str">
            <v>Parts name</v>
          </cell>
          <cell r="S5" t="str">
            <v>Parts number</v>
          </cell>
          <cell r="T5" t="str">
            <v>Pat Date</v>
          </cell>
        </row>
        <row r="6">
          <cell r="A6">
            <v>1</v>
          </cell>
          <cell r="B6">
            <v>2001</v>
          </cell>
          <cell r="C6">
            <v>36908</v>
          </cell>
          <cell r="D6">
            <v>36831</v>
          </cell>
          <cell r="E6" t="str">
            <v>33v-11-375</v>
          </cell>
          <cell r="F6">
            <v>543400</v>
          </cell>
          <cell r="G6" t="str">
            <v>530104</v>
          </cell>
          <cell r="H6" t="str">
            <v>KFLG</v>
          </cell>
          <cell r="I6" t="str">
            <v>FF</v>
          </cell>
          <cell r="J6">
            <v>36624</v>
          </cell>
          <cell r="K6">
            <v>45001</v>
          </cell>
          <cell r="L6" t="str">
            <v>My tho</v>
          </cell>
          <cell r="M6">
            <v>36910</v>
          </cell>
          <cell r="N6">
            <v>1</v>
          </cell>
          <cell r="O6" t="str">
            <v>The plating of the ringht FF was blistered partialy</v>
          </cell>
          <cell r="P6" t="str">
            <v>Bong s¬n</v>
          </cell>
          <cell r="Q6" t="str">
            <v>MAP</v>
          </cell>
          <cell r="R6" t="str">
            <v>FRONT FORK ASSY. RIGHT</v>
          </cell>
          <cell r="S6" t="str">
            <v>51400-KFLG-8910-M1</v>
          </cell>
          <cell r="T6">
            <v>4</v>
          </cell>
        </row>
        <row r="7">
          <cell r="A7">
            <v>1</v>
          </cell>
          <cell r="B7">
            <v>2001</v>
          </cell>
          <cell r="C7">
            <v>36908</v>
          </cell>
          <cell r="D7">
            <v>36831</v>
          </cell>
          <cell r="E7" t="str">
            <v>33v-11-376</v>
          </cell>
          <cell r="F7">
            <v>543400</v>
          </cell>
          <cell r="G7" t="str">
            <v>530104</v>
          </cell>
          <cell r="H7" t="str">
            <v>KFLG</v>
          </cell>
          <cell r="I7" t="str">
            <v>FF</v>
          </cell>
          <cell r="J7">
            <v>36649</v>
          </cell>
          <cell r="K7">
            <v>45001</v>
          </cell>
          <cell r="L7" t="str">
            <v>My tho</v>
          </cell>
          <cell r="M7">
            <v>40584</v>
          </cell>
          <cell r="N7">
            <v>1</v>
          </cell>
          <cell r="O7" t="str">
            <v>The plating of the ringht FF was blistered partialy</v>
          </cell>
          <cell r="P7" t="str">
            <v>Bong s¬n</v>
          </cell>
          <cell r="Q7" t="str">
            <v>MAP</v>
          </cell>
          <cell r="R7" t="str">
            <v>FRONT FORK ASSY. RIGHT</v>
          </cell>
          <cell r="S7" t="str">
            <v>51400-KFLG-8910-M1</v>
          </cell>
          <cell r="T7">
            <v>5</v>
          </cell>
        </row>
        <row r="8">
          <cell r="A8">
            <v>1</v>
          </cell>
          <cell r="B8">
            <v>2001</v>
          </cell>
          <cell r="C8">
            <v>36908</v>
          </cell>
          <cell r="D8">
            <v>36831</v>
          </cell>
          <cell r="E8" t="str">
            <v>33v-11-377</v>
          </cell>
          <cell r="F8">
            <v>543400</v>
          </cell>
          <cell r="G8" t="str">
            <v>530104</v>
          </cell>
          <cell r="H8" t="str">
            <v>KFLG</v>
          </cell>
          <cell r="I8" t="str">
            <v>FF</v>
          </cell>
          <cell r="J8">
            <v>36679</v>
          </cell>
          <cell r="K8">
            <v>45001</v>
          </cell>
          <cell r="L8" t="str">
            <v>My tho</v>
          </cell>
          <cell r="M8">
            <v>47301</v>
          </cell>
          <cell r="N8">
            <v>1</v>
          </cell>
          <cell r="O8" t="str">
            <v>The plating of the ringht FF was blistered partialy</v>
          </cell>
          <cell r="P8" t="str">
            <v>Bong s¬n</v>
          </cell>
          <cell r="Q8" t="str">
            <v>MAP</v>
          </cell>
          <cell r="R8" t="str">
            <v>FRONT FORK ASSY. RIGHT</v>
          </cell>
          <cell r="S8" t="str">
            <v>51400-KFLG-8910-M1</v>
          </cell>
          <cell r="T8">
            <v>6</v>
          </cell>
        </row>
        <row r="9">
          <cell r="A9">
            <v>1</v>
          </cell>
          <cell r="B9">
            <v>2001</v>
          </cell>
          <cell r="C9">
            <v>36908</v>
          </cell>
          <cell r="D9">
            <v>36831</v>
          </cell>
          <cell r="E9" t="str">
            <v>33v-11-378</v>
          </cell>
          <cell r="F9">
            <v>543400</v>
          </cell>
          <cell r="G9" t="str">
            <v>530104</v>
          </cell>
          <cell r="H9" t="str">
            <v>KFLG</v>
          </cell>
          <cell r="I9" t="str">
            <v>FF</v>
          </cell>
          <cell r="J9">
            <v>36574</v>
          </cell>
          <cell r="K9">
            <v>45001</v>
          </cell>
          <cell r="L9" t="str">
            <v>My tho</v>
          </cell>
          <cell r="M9">
            <v>26757</v>
          </cell>
          <cell r="N9">
            <v>1</v>
          </cell>
          <cell r="O9" t="str">
            <v>The plating of the ringht FF was blistered partialy</v>
          </cell>
          <cell r="P9" t="str">
            <v>Bong s¬n</v>
          </cell>
          <cell r="Q9" t="str">
            <v>MAP</v>
          </cell>
          <cell r="R9" t="str">
            <v>FRONT FORK ASSY. RIGHT</v>
          </cell>
          <cell r="S9" t="str">
            <v>51400-KFLG-8910-M1</v>
          </cell>
          <cell r="T9">
            <v>2</v>
          </cell>
        </row>
        <row r="10">
          <cell r="A10">
            <v>1</v>
          </cell>
          <cell r="B10">
            <v>2001</v>
          </cell>
          <cell r="C10">
            <v>36908</v>
          </cell>
          <cell r="D10">
            <v>36831</v>
          </cell>
          <cell r="E10" t="str">
            <v>33v-11-379</v>
          </cell>
          <cell r="F10">
            <v>543400</v>
          </cell>
          <cell r="G10" t="str">
            <v>530104</v>
          </cell>
          <cell r="H10" t="str">
            <v>KFLG</v>
          </cell>
          <cell r="I10" t="str">
            <v>FF</v>
          </cell>
          <cell r="J10">
            <v>36624</v>
          </cell>
          <cell r="K10">
            <v>42004</v>
          </cell>
          <cell r="L10" t="str">
            <v>hcm</v>
          </cell>
          <cell r="M10">
            <v>37263</v>
          </cell>
          <cell r="N10">
            <v>1</v>
          </cell>
          <cell r="O10" t="str">
            <v>The plating of the ringht FF was blistered partialy</v>
          </cell>
          <cell r="P10" t="str">
            <v>Bong s¬n</v>
          </cell>
          <cell r="Q10" t="str">
            <v>MAP</v>
          </cell>
          <cell r="R10" t="str">
            <v>FRONT FORK ASSY. RIGHT</v>
          </cell>
          <cell r="S10" t="str">
            <v>51400-KFLG-8910-M1</v>
          </cell>
          <cell r="T10">
            <v>4</v>
          </cell>
        </row>
        <row r="11">
          <cell r="A11">
            <v>1</v>
          </cell>
          <cell r="B11">
            <v>2001</v>
          </cell>
          <cell r="C11">
            <v>36908</v>
          </cell>
          <cell r="D11">
            <v>36831</v>
          </cell>
          <cell r="E11" t="str">
            <v>33v-11-380</v>
          </cell>
          <cell r="F11">
            <v>543400</v>
          </cell>
          <cell r="G11" t="str">
            <v>530104</v>
          </cell>
          <cell r="H11" t="str">
            <v>KFLG</v>
          </cell>
          <cell r="I11" t="str">
            <v>FF</v>
          </cell>
          <cell r="J11">
            <v>36447</v>
          </cell>
          <cell r="K11">
            <v>7001</v>
          </cell>
          <cell r="L11" t="str">
            <v>thai nguyen</v>
          </cell>
          <cell r="M11">
            <v>7258</v>
          </cell>
          <cell r="N11">
            <v>1</v>
          </cell>
          <cell r="O11" t="str">
            <v>The plating of the ringht FF was blistered partialy</v>
          </cell>
          <cell r="P11" t="str">
            <v>Bong s¬n</v>
          </cell>
          <cell r="Q11" t="str">
            <v>INDO Claim</v>
          </cell>
          <cell r="R11" t="str">
            <v>FRONT FORK ASSY. RIGHT</v>
          </cell>
          <cell r="S11" t="str">
            <v>51400-KFLG-8910-M1</v>
          </cell>
          <cell r="T11">
            <v>10</v>
          </cell>
        </row>
        <row r="12">
          <cell r="A12">
            <v>1</v>
          </cell>
          <cell r="B12">
            <v>2001</v>
          </cell>
          <cell r="C12">
            <v>36908</v>
          </cell>
          <cell r="D12">
            <v>36831</v>
          </cell>
          <cell r="E12" t="str">
            <v>33v-11-381</v>
          </cell>
          <cell r="F12">
            <v>543400</v>
          </cell>
          <cell r="G12" t="str">
            <v>530104</v>
          </cell>
          <cell r="H12" t="str">
            <v>KFLG</v>
          </cell>
          <cell r="I12" t="str">
            <v>FF</v>
          </cell>
          <cell r="J12">
            <v>36650</v>
          </cell>
          <cell r="K12">
            <v>42008</v>
          </cell>
          <cell r="L12" t="str">
            <v>hcm</v>
          </cell>
          <cell r="M12">
            <v>39288</v>
          </cell>
          <cell r="N12">
            <v>1</v>
          </cell>
          <cell r="O12" t="str">
            <v>The plating of the ringht FF was blistered partialy</v>
          </cell>
          <cell r="P12" t="str">
            <v>Bong s¬n</v>
          </cell>
          <cell r="Q12" t="str">
            <v>MAP</v>
          </cell>
          <cell r="R12" t="str">
            <v>FRONT FORK ASSY. RIGHT</v>
          </cell>
          <cell r="S12" t="str">
            <v>51400-KFLG-8910-M1</v>
          </cell>
          <cell r="T12">
            <v>5</v>
          </cell>
        </row>
        <row r="13">
          <cell r="A13">
            <v>1</v>
          </cell>
          <cell r="B13">
            <v>2001</v>
          </cell>
          <cell r="C13">
            <v>36908</v>
          </cell>
          <cell r="D13">
            <v>36831</v>
          </cell>
          <cell r="E13" t="str">
            <v>33v-11-382</v>
          </cell>
          <cell r="F13">
            <v>543400</v>
          </cell>
          <cell r="G13" t="str">
            <v>530104</v>
          </cell>
          <cell r="H13" t="str">
            <v>KFLG</v>
          </cell>
          <cell r="I13" t="str">
            <v>FF</v>
          </cell>
          <cell r="J13">
            <v>36634</v>
          </cell>
          <cell r="K13">
            <v>42008</v>
          </cell>
          <cell r="L13" t="str">
            <v>hcm</v>
          </cell>
          <cell r="M13">
            <v>36587</v>
          </cell>
          <cell r="N13">
            <v>1</v>
          </cell>
          <cell r="O13" t="str">
            <v>The plating of the ringht FF was blistered partialy</v>
          </cell>
          <cell r="P13" t="str">
            <v>Bong s¬n</v>
          </cell>
          <cell r="Q13" t="str">
            <v>MAP</v>
          </cell>
          <cell r="R13" t="str">
            <v>FRONT FORK ASSY. RIGHT</v>
          </cell>
          <cell r="S13" t="str">
            <v>51400-KFLG-8910-M1</v>
          </cell>
          <cell r="T13">
            <v>4</v>
          </cell>
        </row>
        <row r="14">
          <cell r="A14">
            <v>1</v>
          </cell>
          <cell r="B14">
            <v>2001</v>
          </cell>
          <cell r="C14">
            <v>36908</v>
          </cell>
          <cell r="D14">
            <v>36831</v>
          </cell>
          <cell r="E14" t="str">
            <v>33v-11-383</v>
          </cell>
          <cell r="F14">
            <v>543400</v>
          </cell>
          <cell r="G14" t="str">
            <v>530104</v>
          </cell>
          <cell r="H14" t="str">
            <v>KFLG</v>
          </cell>
          <cell r="I14" t="str">
            <v>FF</v>
          </cell>
          <cell r="J14">
            <v>36623</v>
          </cell>
          <cell r="K14">
            <v>42008</v>
          </cell>
          <cell r="L14" t="str">
            <v>hcm</v>
          </cell>
          <cell r="M14">
            <v>38041</v>
          </cell>
          <cell r="N14">
            <v>1</v>
          </cell>
          <cell r="O14" t="str">
            <v>The plating of the ringht FF was blistered partialy</v>
          </cell>
          <cell r="P14" t="str">
            <v>Bong s¬n</v>
          </cell>
          <cell r="Q14" t="str">
            <v>MAP</v>
          </cell>
          <cell r="R14" t="str">
            <v>FRONT FORK ASSY. RIGHT</v>
          </cell>
          <cell r="S14" t="str">
            <v>51400-KFLG-8910-M1</v>
          </cell>
          <cell r="T14">
            <v>4</v>
          </cell>
        </row>
        <row r="15">
          <cell r="A15">
            <v>1</v>
          </cell>
          <cell r="B15">
            <v>2001</v>
          </cell>
          <cell r="C15">
            <v>36908</v>
          </cell>
          <cell r="D15">
            <v>36831</v>
          </cell>
          <cell r="E15" t="str">
            <v>33v-11-384</v>
          </cell>
          <cell r="F15">
            <v>543400</v>
          </cell>
          <cell r="G15" t="str">
            <v>530104</v>
          </cell>
          <cell r="H15" t="str">
            <v>KFLG</v>
          </cell>
          <cell r="I15" t="str">
            <v>FF</v>
          </cell>
          <cell r="J15">
            <v>36612</v>
          </cell>
          <cell r="K15">
            <v>42012</v>
          </cell>
          <cell r="L15" t="str">
            <v>hcm</v>
          </cell>
          <cell r="M15">
            <v>34398</v>
          </cell>
          <cell r="N15">
            <v>1</v>
          </cell>
          <cell r="O15" t="str">
            <v>The plating of the ringht FF was blistered partialy</v>
          </cell>
          <cell r="P15" t="str">
            <v>Bong s¬n</v>
          </cell>
          <cell r="Q15" t="str">
            <v>MAP</v>
          </cell>
          <cell r="R15" t="str">
            <v>FRONT FORK ASSY. RIGHT</v>
          </cell>
          <cell r="S15" t="str">
            <v>51400-KFLG-8910-M1</v>
          </cell>
          <cell r="T15">
            <v>3</v>
          </cell>
        </row>
        <row r="16">
          <cell r="A16">
            <v>1</v>
          </cell>
          <cell r="B16">
            <v>2001</v>
          </cell>
          <cell r="C16">
            <v>36908</v>
          </cell>
          <cell r="D16">
            <v>36831</v>
          </cell>
          <cell r="E16" t="str">
            <v>33v-11-388</v>
          </cell>
          <cell r="F16">
            <v>528400</v>
          </cell>
          <cell r="G16" t="str">
            <v>530105</v>
          </cell>
          <cell r="H16" t="str">
            <v>KFLG</v>
          </cell>
          <cell r="I16" t="str">
            <v>FF</v>
          </cell>
          <cell r="J16">
            <v>36624</v>
          </cell>
          <cell r="K16">
            <v>45001</v>
          </cell>
          <cell r="L16" t="str">
            <v>My tho</v>
          </cell>
          <cell r="M16">
            <v>36910</v>
          </cell>
          <cell r="N16">
            <v>1</v>
          </cell>
          <cell r="O16" t="str">
            <v>The plating of the  FF-L was blistered partialy</v>
          </cell>
          <cell r="P16" t="str">
            <v>Bong s¬n</v>
          </cell>
          <cell r="Q16" t="str">
            <v>MAP</v>
          </cell>
          <cell r="R16" t="str">
            <v>FRONT FORK ASSY. LEFT</v>
          </cell>
          <cell r="S16" t="str">
            <v>51500-KFLG-8910-M1</v>
          </cell>
          <cell r="T16">
            <v>4</v>
          </cell>
        </row>
        <row r="17">
          <cell r="A17">
            <v>1</v>
          </cell>
          <cell r="B17">
            <v>2001</v>
          </cell>
          <cell r="C17">
            <v>36908</v>
          </cell>
          <cell r="D17">
            <v>36831</v>
          </cell>
          <cell r="E17" t="str">
            <v>33v-11-389</v>
          </cell>
          <cell r="F17">
            <v>528400</v>
          </cell>
          <cell r="G17" t="str">
            <v>530105</v>
          </cell>
          <cell r="H17" t="str">
            <v>KFLG</v>
          </cell>
          <cell r="I17" t="str">
            <v>FF</v>
          </cell>
          <cell r="J17">
            <v>36649</v>
          </cell>
          <cell r="K17">
            <v>45001</v>
          </cell>
          <cell r="L17" t="str">
            <v>My tho</v>
          </cell>
          <cell r="M17">
            <v>40584</v>
          </cell>
          <cell r="N17">
            <v>1</v>
          </cell>
          <cell r="O17" t="str">
            <v>The plating of the  FF-L was blistered partialy</v>
          </cell>
          <cell r="P17" t="str">
            <v>Bong s¬n</v>
          </cell>
          <cell r="Q17" t="str">
            <v>MAP</v>
          </cell>
          <cell r="R17" t="str">
            <v>FRONT FORK ASSY. LEFT</v>
          </cell>
          <cell r="S17" t="str">
            <v>51500-KFLG-8910-M1</v>
          </cell>
          <cell r="T17">
            <v>5</v>
          </cell>
        </row>
        <row r="18">
          <cell r="A18">
            <v>1</v>
          </cell>
          <cell r="B18">
            <v>2001</v>
          </cell>
          <cell r="C18">
            <v>36908</v>
          </cell>
          <cell r="D18">
            <v>36831</v>
          </cell>
          <cell r="E18" t="str">
            <v>33v-11-390</v>
          </cell>
          <cell r="F18">
            <v>528400</v>
          </cell>
          <cell r="G18" t="str">
            <v>530105</v>
          </cell>
          <cell r="H18" t="str">
            <v>KFLG</v>
          </cell>
          <cell r="I18" t="str">
            <v>FF</v>
          </cell>
          <cell r="J18">
            <v>36679</v>
          </cell>
          <cell r="K18">
            <v>45001</v>
          </cell>
          <cell r="L18" t="str">
            <v>My tho</v>
          </cell>
          <cell r="M18">
            <v>47301</v>
          </cell>
          <cell r="N18">
            <v>1</v>
          </cell>
          <cell r="O18" t="str">
            <v>The plating of the  FF-L was blistered partialy</v>
          </cell>
          <cell r="P18" t="str">
            <v>Bong s¬n</v>
          </cell>
          <cell r="Q18" t="str">
            <v>MAP</v>
          </cell>
          <cell r="R18" t="str">
            <v>FRONT FORK ASSY. LEFT</v>
          </cell>
          <cell r="S18" t="str">
            <v>51500-KFLG-8910-M1</v>
          </cell>
          <cell r="T18">
            <v>6</v>
          </cell>
        </row>
        <row r="19">
          <cell r="A19">
            <v>1</v>
          </cell>
          <cell r="B19">
            <v>2001</v>
          </cell>
          <cell r="C19">
            <v>36908</v>
          </cell>
          <cell r="D19">
            <v>36831</v>
          </cell>
          <cell r="E19" t="str">
            <v>33v-11-391</v>
          </cell>
          <cell r="F19">
            <v>543400</v>
          </cell>
          <cell r="G19" t="str">
            <v>530105</v>
          </cell>
          <cell r="H19" t="str">
            <v>KFLG</v>
          </cell>
          <cell r="I19" t="str">
            <v>FF</v>
          </cell>
          <cell r="J19">
            <v>36588</v>
          </cell>
          <cell r="K19">
            <v>42028</v>
          </cell>
          <cell r="L19" t="str">
            <v>hcm</v>
          </cell>
          <cell r="M19">
            <v>28393</v>
          </cell>
          <cell r="N19">
            <v>1</v>
          </cell>
          <cell r="O19" t="str">
            <v>The plating of the  FF-L was blistered partialy</v>
          </cell>
          <cell r="P19" t="str">
            <v>Bong s¬n</v>
          </cell>
          <cell r="Q19" t="str">
            <v>MAP</v>
          </cell>
          <cell r="R19" t="str">
            <v>FRONT FORK ASSY. LEFT</v>
          </cell>
          <cell r="S19" t="str">
            <v>51500-KFLG-8910-M1</v>
          </cell>
          <cell r="T19">
            <v>3</v>
          </cell>
        </row>
        <row r="20">
          <cell r="A20">
            <v>1</v>
          </cell>
          <cell r="B20">
            <v>2001</v>
          </cell>
          <cell r="C20">
            <v>36908</v>
          </cell>
          <cell r="D20">
            <v>36831</v>
          </cell>
          <cell r="E20" t="str">
            <v>33v-11-392</v>
          </cell>
          <cell r="F20">
            <v>528400</v>
          </cell>
          <cell r="G20" t="str">
            <v>530105</v>
          </cell>
          <cell r="H20" t="str">
            <v>KFLG</v>
          </cell>
          <cell r="I20" t="str">
            <v>FF</v>
          </cell>
          <cell r="J20">
            <v>36634</v>
          </cell>
          <cell r="K20">
            <v>42008</v>
          </cell>
          <cell r="L20" t="str">
            <v>hcm</v>
          </cell>
          <cell r="M20">
            <v>36587</v>
          </cell>
          <cell r="N20">
            <v>1</v>
          </cell>
          <cell r="O20" t="str">
            <v>The plating of the  FF-L was blistered partialy</v>
          </cell>
          <cell r="P20" t="str">
            <v>Bong s¬n</v>
          </cell>
          <cell r="Q20" t="str">
            <v>MAP</v>
          </cell>
          <cell r="R20" t="str">
            <v>FRONT FORK ASSY. LEFT</v>
          </cell>
          <cell r="S20" t="str">
            <v>51500-KFLG-8910-M1</v>
          </cell>
          <cell r="T20">
            <v>4</v>
          </cell>
        </row>
        <row r="21">
          <cell r="A21">
            <v>1</v>
          </cell>
          <cell r="B21">
            <v>2001</v>
          </cell>
          <cell r="C21">
            <v>36908</v>
          </cell>
          <cell r="D21">
            <v>36831</v>
          </cell>
          <cell r="E21" t="str">
            <v>33v-11-393</v>
          </cell>
          <cell r="F21">
            <v>528400</v>
          </cell>
          <cell r="G21" t="str">
            <v>530105</v>
          </cell>
          <cell r="H21" t="str">
            <v>KFLG</v>
          </cell>
          <cell r="I21" t="str">
            <v>FF</v>
          </cell>
          <cell r="J21">
            <v>36623</v>
          </cell>
          <cell r="K21">
            <v>42008</v>
          </cell>
          <cell r="L21" t="str">
            <v>hcm</v>
          </cell>
          <cell r="M21">
            <v>38041</v>
          </cell>
          <cell r="N21">
            <v>1</v>
          </cell>
          <cell r="O21" t="str">
            <v>The plating of the  FF-L was blistered partialy</v>
          </cell>
          <cell r="P21" t="str">
            <v>Bong s¬n</v>
          </cell>
          <cell r="Q21" t="str">
            <v>MAP</v>
          </cell>
          <cell r="R21" t="str">
            <v>FRONT FORK ASSY. LEFT</v>
          </cell>
          <cell r="S21" t="str">
            <v>51500-KFLG-8910-M1</v>
          </cell>
          <cell r="T21">
            <v>4</v>
          </cell>
        </row>
        <row r="22">
          <cell r="A22">
            <v>1</v>
          </cell>
          <cell r="B22">
            <v>2001</v>
          </cell>
          <cell r="C22">
            <v>36908</v>
          </cell>
          <cell r="D22">
            <v>36831</v>
          </cell>
          <cell r="E22" t="str">
            <v>33v-11-394</v>
          </cell>
          <cell r="F22">
            <v>543400</v>
          </cell>
          <cell r="G22" t="str">
            <v>530105</v>
          </cell>
          <cell r="H22" t="str">
            <v>KFLG</v>
          </cell>
          <cell r="I22" t="str">
            <v>FF</v>
          </cell>
          <cell r="J22">
            <v>36465</v>
          </cell>
          <cell r="K22">
            <v>32001</v>
          </cell>
          <cell r="L22" t="str">
            <v>tuy hoa</v>
          </cell>
          <cell r="M22">
            <v>5366</v>
          </cell>
          <cell r="N22">
            <v>1</v>
          </cell>
          <cell r="O22" t="str">
            <v>The plating of the FF assy was peeled off partialy</v>
          </cell>
          <cell r="P22" t="str">
            <v>Bong s¬n</v>
          </cell>
          <cell r="Q22" t="str">
            <v>INDO Claim</v>
          </cell>
          <cell r="R22" t="str">
            <v>FRONT FORK ASSY. LEFT</v>
          </cell>
          <cell r="S22" t="str">
            <v>51500-KFLG-8910-M1</v>
          </cell>
          <cell r="T22">
            <v>11</v>
          </cell>
        </row>
        <row r="23">
          <cell r="A23">
            <v>1</v>
          </cell>
          <cell r="B23">
            <v>2001</v>
          </cell>
          <cell r="C23">
            <v>36908</v>
          </cell>
          <cell r="D23">
            <v>36831</v>
          </cell>
          <cell r="E23" t="str">
            <v>33v-11-395</v>
          </cell>
          <cell r="F23">
            <v>614104</v>
          </cell>
          <cell r="G23" t="str">
            <v>530108</v>
          </cell>
          <cell r="H23" t="str">
            <v>KFLG</v>
          </cell>
          <cell r="I23" t="str">
            <v>RC</v>
          </cell>
          <cell r="J23">
            <v>36694</v>
          </cell>
          <cell r="K23">
            <v>30001</v>
          </cell>
          <cell r="L23" t="str">
            <v>quy nhon</v>
          </cell>
          <cell r="M23">
            <v>54267</v>
          </cell>
          <cell r="N23">
            <v>2</v>
          </cell>
          <cell r="O23" t="str">
            <v>The Bottom metal of RC was corroded</v>
          </cell>
          <cell r="P23" t="str">
            <v>RØ MT</v>
          </cell>
          <cell r="Q23" t="str">
            <v>GMN</v>
          </cell>
          <cell r="R23" t="str">
            <v>REAR CUSHION ASSY</v>
          </cell>
          <cell r="S23" t="str">
            <v>52400-KFLG-8910-M1</v>
          </cell>
          <cell r="T23">
            <v>6</v>
          </cell>
        </row>
        <row r="24">
          <cell r="A24">
            <v>1</v>
          </cell>
          <cell r="B24">
            <v>2001</v>
          </cell>
          <cell r="C24">
            <v>36908</v>
          </cell>
          <cell r="D24">
            <v>36831</v>
          </cell>
          <cell r="E24" t="str">
            <v>33v-11-396</v>
          </cell>
          <cell r="F24">
            <v>307052</v>
          </cell>
          <cell r="G24" t="str">
            <v>530108</v>
          </cell>
          <cell r="H24" t="str">
            <v>KFLG</v>
          </cell>
          <cell r="I24" t="str">
            <v>RC</v>
          </cell>
          <cell r="J24">
            <v>36607</v>
          </cell>
          <cell r="K24">
            <v>36001</v>
          </cell>
          <cell r="L24" t="str">
            <v>dalat</v>
          </cell>
          <cell r="M24">
            <v>21481</v>
          </cell>
          <cell r="N24">
            <v>1</v>
          </cell>
          <cell r="O24" t="str">
            <v>The DC of RC was broken</v>
          </cell>
          <cell r="P24" t="str">
            <v>§øt DC</v>
          </cell>
          <cell r="Q24" t="str">
            <v>THAI-AAP  Claim</v>
          </cell>
          <cell r="R24" t="str">
            <v>REAR CUSHION ASSY</v>
          </cell>
          <cell r="S24" t="str">
            <v>52400-KFLG-8910-M1</v>
          </cell>
          <cell r="T24">
            <v>3</v>
          </cell>
        </row>
        <row r="25">
          <cell r="A25">
            <v>1</v>
          </cell>
          <cell r="B25">
            <v>2001</v>
          </cell>
          <cell r="C25">
            <v>36908</v>
          </cell>
          <cell r="D25">
            <v>36831</v>
          </cell>
          <cell r="E25" t="str">
            <v>33v-11-397</v>
          </cell>
          <cell r="F25">
            <v>579104</v>
          </cell>
          <cell r="G25" t="str">
            <v>530108</v>
          </cell>
          <cell r="H25" t="str">
            <v>KFLG</v>
          </cell>
          <cell r="I25" t="str">
            <v>RC</v>
          </cell>
          <cell r="J25">
            <v>36655</v>
          </cell>
          <cell r="K25">
            <v>52001</v>
          </cell>
          <cell r="L25" t="str">
            <v>soc trang</v>
          </cell>
          <cell r="M25">
            <v>42630</v>
          </cell>
          <cell r="N25">
            <v>2</v>
          </cell>
          <cell r="O25" t="str">
            <v>Oil leak from OS</v>
          </cell>
          <cell r="P25" t="str">
            <v>ChÊy dÇu</v>
          </cell>
          <cell r="Q25" t="str">
            <v>MAP</v>
          </cell>
          <cell r="R25" t="str">
            <v>REAR CUSHION ASSY</v>
          </cell>
          <cell r="S25" t="str">
            <v>52400-KFLG-8910-M1</v>
          </cell>
          <cell r="T25">
            <v>5</v>
          </cell>
        </row>
        <row r="26">
          <cell r="A26">
            <v>1</v>
          </cell>
          <cell r="B26">
            <v>2001</v>
          </cell>
          <cell r="C26">
            <v>36908</v>
          </cell>
          <cell r="D26">
            <v>36831</v>
          </cell>
          <cell r="E26" t="str">
            <v>33v-11-132</v>
          </cell>
          <cell r="F26">
            <v>581600</v>
          </cell>
          <cell r="G26" t="str">
            <v>510110</v>
          </cell>
          <cell r="H26" t="str">
            <v>GBGT</v>
          </cell>
          <cell r="I26" t="str">
            <v>SM</v>
          </cell>
          <cell r="J26">
            <v>36477</v>
          </cell>
          <cell r="K26">
            <v>13002</v>
          </cell>
          <cell r="L26" t="str">
            <v>ha tay</v>
          </cell>
          <cell r="M26">
            <v>154820</v>
          </cell>
          <cell r="N26">
            <v>1</v>
          </cell>
          <cell r="O26" t="str">
            <v>The SPG of Mo.SP was broken</v>
          </cell>
          <cell r="P26" t="str">
            <v>§øt SPG</v>
          </cell>
          <cell r="Q26" t="str">
            <v>JPN-NS</v>
          </cell>
          <cell r="R26" t="str">
            <v>SPEEDOMETER ASSY</v>
          </cell>
          <cell r="S26" t="str">
            <v>37200-GN5-9013-M1-01</v>
          </cell>
          <cell r="T26">
            <v>11</v>
          </cell>
        </row>
        <row r="27">
          <cell r="A27">
            <v>1</v>
          </cell>
          <cell r="B27">
            <v>2001</v>
          </cell>
          <cell r="C27">
            <v>36908</v>
          </cell>
          <cell r="D27">
            <v>36831</v>
          </cell>
          <cell r="E27" t="str">
            <v>33v-11-133</v>
          </cell>
          <cell r="F27">
            <v>581600</v>
          </cell>
          <cell r="G27" t="str">
            <v>510110</v>
          </cell>
          <cell r="H27" t="str">
            <v>GBGT</v>
          </cell>
          <cell r="I27" t="str">
            <v>SM</v>
          </cell>
          <cell r="J27">
            <v>36699</v>
          </cell>
          <cell r="K27">
            <v>42007</v>
          </cell>
          <cell r="L27" t="str">
            <v>hcm</v>
          </cell>
          <cell r="M27">
            <v>199244</v>
          </cell>
          <cell r="N27">
            <v>1</v>
          </cell>
          <cell r="O27" t="str">
            <v>The digits on the SP was stop rotating</v>
          </cell>
          <cell r="P27" t="str">
            <v>Ho¹t ®éng</v>
          </cell>
          <cell r="Q27" t="str">
            <v>MAP</v>
          </cell>
          <cell r="R27" t="str">
            <v>SPEEDOMETER ASSY</v>
          </cell>
          <cell r="S27" t="str">
            <v>37200-GN5-9013-M1-01</v>
          </cell>
          <cell r="T27">
            <v>6</v>
          </cell>
        </row>
        <row r="28">
          <cell r="A28">
            <v>1</v>
          </cell>
          <cell r="B28">
            <v>2001</v>
          </cell>
          <cell r="C28">
            <v>36908</v>
          </cell>
          <cell r="D28">
            <v>36831</v>
          </cell>
          <cell r="E28" t="str">
            <v>33v-11-134</v>
          </cell>
          <cell r="F28">
            <v>581600</v>
          </cell>
          <cell r="G28" t="str">
            <v>510110</v>
          </cell>
          <cell r="H28" t="str">
            <v>GBGT</v>
          </cell>
          <cell r="I28" t="str">
            <v>SM</v>
          </cell>
          <cell r="K28">
            <v>46001</v>
          </cell>
          <cell r="L28" t="str">
            <v>vinh long</v>
          </cell>
          <cell r="M28">
            <v>226697</v>
          </cell>
          <cell r="N28">
            <v>1</v>
          </cell>
          <cell r="O28" t="str">
            <v>The needle of SP did not work atable</v>
          </cell>
          <cell r="P28" t="str">
            <v>Ho¹t ®éng</v>
          </cell>
          <cell r="Q28" t="str">
            <v>MAP</v>
          </cell>
          <cell r="R28" t="str">
            <v>SPEEDOMETER ASSY</v>
          </cell>
          <cell r="S28" t="str">
            <v>37200-GN5-9013-M1-01</v>
          </cell>
          <cell r="T28">
            <v>1</v>
          </cell>
        </row>
        <row r="29">
          <cell r="A29">
            <v>1</v>
          </cell>
          <cell r="B29">
            <v>2001</v>
          </cell>
          <cell r="C29">
            <v>36908</v>
          </cell>
          <cell r="D29">
            <v>36831</v>
          </cell>
          <cell r="E29" t="str">
            <v>33v-11-189</v>
          </cell>
          <cell r="F29">
            <v>586600</v>
          </cell>
          <cell r="G29" t="str">
            <v>510105</v>
          </cell>
          <cell r="H29" t="str">
            <v>GBGT</v>
          </cell>
          <cell r="I29" t="str">
            <v>FF</v>
          </cell>
          <cell r="J29">
            <v>36539</v>
          </cell>
          <cell r="K29">
            <v>14017</v>
          </cell>
          <cell r="L29" t="str">
            <v>ha noi</v>
          </cell>
          <cell r="M29">
            <v>171358</v>
          </cell>
          <cell r="N29">
            <v>1</v>
          </cell>
          <cell r="O29" t="str">
            <v>The plating of the  FF-L was blistered partialy</v>
          </cell>
          <cell r="P29" t="str">
            <v>Bong s¬n</v>
          </cell>
          <cell r="Q29" t="str">
            <v>MAP</v>
          </cell>
          <cell r="R29" t="str">
            <v>FRONT FORK ASSY. LEFT</v>
          </cell>
          <cell r="S29" t="str">
            <v>51500-GBG-B110-M1-01</v>
          </cell>
          <cell r="T29">
            <v>1</v>
          </cell>
        </row>
        <row r="30">
          <cell r="A30">
            <v>1</v>
          </cell>
          <cell r="B30">
            <v>2001</v>
          </cell>
          <cell r="C30">
            <v>36908</v>
          </cell>
          <cell r="D30">
            <v>36831</v>
          </cell>
          <cell r="E30" t="str">
            <v>33v-11-190</v>
          </cell>
          <cell r="F30">
            <v>586600</v>
          </cell>
          <cell r="G30" t="str">
            <v>510105</v>
          </cell>
          <cell r="H30" t="str">
            <v>GBGT</v>
          </cell>
          <cell r="I30" t="str">
            <v>FF</v>
          </cell>
          <cell r="J30">
            <v>36609</v>
          </cell>
          <cell r="K30">
            <v>16002</v>
          </cell>
          <cell r="L30" t="str">
            <v>hai phong</v>
          </cell>
          <cell r="M30">
            <v>198642</v>
          </cell>
          <cell r="N30">
            <v>1</v>
          </cell>
          <cell r="O30" t="str">
            <v>The plating of the  FF-L was blistered partialy</v>
          </cell>
          <cell r="P30" t="str">
            <v>Bong s¬n</v>
          </cell>
          <cell r="Q30" t="str">
            <v>MAP</v>
          </cell>
          <cell r="R30" t="str">
            <v>FRONT FORK ASSY. LEFT</v>
          </cell>
          <cell r="S30" t="str">
            <v>51500-GBG-B110-M1-01</v>
          </cell>
          <cell r="T30">
            <v>3</v>
          </cell>
        </row>
        <row r="31">
          <cell r="A31">
            <v>1</v>
          </cell>
          <cell r="B31">
            <v>2001</v>
          </cell>
          <cell r="C31">
            <v>36908</v>
          </cell>
          <cell r="D31">
            <v>36831</v>
          </cell>
          <cell r="E31" t="str">
            <v>33v-11-193</v>
          </cell>
          <cell r="F31">
            <v>282052</v>
          </cell>
          <cell r="G31" t="str">
            <v>510108</v>
          </cell>
          <cell r="H31" t="str">
            <v>GBGT</v>
          </cell>
          <cell r="I31" t="str">
            <v>RC</v>
          </cell>
          <cell r="J31">
            <v>36454</v>
          </cell>
          <cell r="K31">
            <v>42016</v>
          </cell>
          <cell r="L31" t="str">
            <v>hcm</v>
          </cell>
          <cell r="M31">
            <v>151939</v>
          </cell>
          <cell r="N31">
            <v>1</v>
          </cell>
          <cell r="O31" t="str">
            <v>The plating of RC was peeled off partialy</v>
          </cell>
          <cell r="P31" t="str">
            <v>Bong m¹</v>
          </cell>
          <cell r="Q31" t="str">
            <v>THAI-AAP  Claim</v>
          </cell>
          <cell r="R31" t="str">
            <v>REAR CUSHION ASSY.RIGHT</v>
          </cell>
          <cell r="S31" t="str">
            <v>52400-GBG-B211-M1</v>
          </cell>
          <cell r="T31">
            <v>10</v>
          </cell>
        </row>
        <row r="32">
          <cell r="A32">
            <v>1</v>
          </cell>
          <cell r="B32">
            <v>2001</v>
          </cell>
          <cell r="C32">
            <v>36908</v>
          </cell>
          <cell r="D32">
            <v>36831</v>
          </cell>
          <cell r="E32" t="str">
            <v>33v-11-192</v>
          </cell>
          <cell r="F32">
            <v>282052</v>
          </cell>
          <cell r="G32" t="str">
            <v>510108</v>
          </cell>
          <cell r="H32" t="str">
            <v>GBGT</v>
          </cell>
          <cell r="I32" t="str">
            <v>RC</v>
          </cell>
          <cell r="J32">
            <v>36385</v>
          </cell>
          <cell r="K32">
            <v>11001</v>
          </cell>
          <cell r="L32" t="str">
            <v>vinh phuc</v>
          </cell>
          <cell r="M32">
            <v>149797</v>
          </cell>
          <cell r="N32">
            <v>1</v>
          </cell>
          <cell r="O32" t="str">
            <v>The plating of RC was peeled off partialy</v>
          </cell>
          <cell r="P32" t="str">
            <v>Bong m¹</v>
          </cell>
          <cell r="Q32" t="str">
            <v>THAI-AAP  Claim</v>
          </cell>
          <cell r="R32" t="str">
            <v>REAR CUSHION ASSY.RIGHT</v>
          </cell>
          <cell r="S32" t="str">
            <v>52400-GBG-B211-M1</v>
          </cell>
          <cell r="T32">
            <v>8</v>
          </cell>
        </row>
        <row r="33">
          <cell r="A33">
            <v>2</v>
          </cell>
          <cell r="B33">
            <v>2001</v>
          </cell>
          <cell r="C33">
            <v>36936</v>
          </cell>
          <cell r="D33">
            <v>36861</v>
          </cell>
          <cell r="E33" t="str">
            <v>33V-12-235</v>
          </cell>
          <cell r="F33">
            <v>1071800</v>
          </cell>
          <cell r="G33" t="str">
            <v>5301045</v>
          </cell>
          <cell r="H33" t="str">
            <v>KFLG</v>
          </cell>
          <cell r="I33" t="str">
            <v>FF</v>
          </cell>
          <cell r="J33">
            <v>36484</v>
          </cell>
          <cell r="K33">
            <v>30001</v>
          </cell>
          <cell r="L33" t="str">
            <v>quy nhon</v>
          </cell>
          <cell r="M33">
            <v>9916</v>
          </cell>
          <cell r="N33">
            <v>2</v>
          </cell>
          <cell r="O33" t="str">
            <v>The painting of FF was found being blistered partially</v>
          </cell>
          <cell r="P33" t="str">
            <v>Bong s¬n</v>
          </cell>
          <cell r="Q33" t="str">
            <v>MAP</v>
          </cell>
          <cell r="R33" t="str">
            <v>FRONT FORK ASSY. R/L</v>
          </cell>
          <cell r="S33" t="str">
            <v>51400/51500-KFLG-8910-M1</v>
          </cell>
          <cell r="T33">
            <v>11</v>
          </cell>
        </row>
        <row r="34">
          <cell r="A34">
            <v>2</v>
          </cell>
          <cell r="B34">
            <v>2001</v>
          </cell>
          <cell r="C34">
            <v>36936</v>
          </cell>
          <cell r="D34">
            <v>36861</v>
          </cell>
          <cell r="E34" t="str">
            <v>33V-12-236</v>
          </cell>
          <cell r="F34">
            <v>543400</v>
          </cell>
          <cell r="G34" t="str">
            <v>530105</v>
          </cell>
          <cell r="H34" t="str">
            <v>KFLG</v>
          </cell>
          <cell r="I34" t="str">
            <v>FF</v>
          </cell>
          <cell r="J34">
            <v>36609</v>
          </cell>
          <cell r="K34">
            <v>30001</v>
          </cell>
          <cell r="L34" t="str">
            <v>quy nhon</v>
          </cell>
          <cell r="M34">
            <v>32774</v>
          </cell>
          <cell r="N34">
            <v>1</v>
          </cell>
          <cell r="O34" t="str">
            <v>The painting of FF was found being blistered partially</v>
          </cell>
          <cell r="P34" t="str">
            <v>Bong s¬n</v>
          </cell>
          <cell r="Q34" t="str">
            <v>MAP</v>
          </cell>
          <cell r="R34" t="str">
            <v>FRONT FORK ASSY. LEFT</v>
          </cell>
          <cell r="S34" t="str">
            <v>51500-KFLG-8910-M1</v>
          </cell>
          <cell r="T34">
            <v>3</v>
          </cell>
        </row>
        <row r="35">
          <cell r="A35">
            <v>2</v>
          </cell>
          <cell r="B35">
            <v>2001</v>
          </cell>
          <cell r="C35">
            <v>36936</v>
          </cell>
          <cell r="D35">
            <v>36861</v>
          </cell>
          <cell r="E35" t="str">
            <v>33V-12-237</v>
          </cell>
          <cell r="F35">
            <v>1071800</v>
          </cell>
          <cell r="G35" t="str">
            <v>5301045</v>
          </cell>
          <cell r="H35" t="str">
            <v>KFLG</v>
          </cell>
          <cell r="I35" t="str">
            <v>FF</v>
          </cell>
          <cell r="J35">
            <v>36584</v>
          </cell>
          <cell r="K35">
            <v>30001</v>
          </cell>
          <cell r="L35" t="str">
            <v>quy nhon</v>
          </cell>
          <cell r="M35">
            <v>27818</v>
          </cell>
          <cell r="N35">
            <v>2</v>
          </cell>
          <cell r="O35" t="str">
            <v>The painting of FF was found being blistered partially</v>
          </cell>
          <cell r="P35" t="str">
            <v>Bong s¬n</v>
          </cell>
          <cell r="Q35" t="str">
            <v>MAP</v>
          </cell>
          <cell r="R35" t="str">
            <v>FRONT FORK ASSY. R/L</v>
          </cell>
          <cell r="S35" t="str">
            <v>51400/51500-KFLG-8910-M1</v>
          </cell>
          <cell r="T35">
            <v>2</v>
          </cell>
        </row>
        <row r="36">
          <cell r="A36">
            <v>2</v>
          </cell>
          <cell r="B36">
            <v>2001</v>
          </cell>
          <cell r="C36">
            <v>36936</v>
          </cell>
          <cell r="D36">
            <v>36861</v>
          </cell>
          <cell r="E36" t="str">
            <v>33V-12-243</v>
          </cell>
          <cell r="F36">
            <v>1071800</v>
          </cell>
          <cell r="G36" t="str">
            <v>5301045</v>
          </cell>
          <cell r="H36" t="str">
            <v>KFLG</v>
          </cell>
          <cell r="I36" t="str">
            <v>FF</v>
          </cell>
          <cell r="J36">
            <v>36609</v>
          </cell>
          <cell r="K36">
            <v>30001</v>
          </cell>
          <cell r="L36" t="str">
            <v>quy nhon</v>
          </cell>
          <cell r="M36">
            <v>33343</v>
          </cell>
          <cell r="N36">
            <v>2</v>
          </cell>
          <cell r="O36" t="str">
            <v>The painting of FF was found being blistered partially</v>
          </cell>
          <cell r="P36" t="str">
            <v>Bong s¬n</v>
          </cell>
          <cell r="Q36" t="str">
            <v>MAP</v>
          </cell>
          <cell r="R36" t="str">
            <v>FRONT FORK ASSY. R/L</v>
          </cell>
          <cell r="S36" t="str">
            <v>51400/51500-KFLG-8910-M1</v>
          </cell>
          <cell r="T36">
            <v>3</v>
          </cell>
        </row>
        <row r="37">
          <cell r="A37">
            <v>2</v>
          </cell>
          <cell r="B37">
            <v>2001</v>
          </cell>
          <cell r="C37">
            <v>36936</v>
          </cell>
          <cell r="D37">
            <v>36861</v>
          </cell>
          <cell r="E37" t="str">
            <v>33V-12-245</v>
          </cell>
          <cell r="F37">
            <v>579104</v>
          </cell>
          <cell r="G37" t="str">
            <v>530108</v>
          </cell>
          <cell r="H37" t="str">
            <v>KFLG</v>
          </cell>
          <cell r="I37" t="str">
            <v>RC</v>
          </cell>
          <cell r="J37">
            <v>36614</v>
          </cell>
          <cell r="K37">
            <v>30001</v>
          </cell>
          <cell r="L37" t="str">
            <v>quy nhon</v>
          </cell>
          <cell r="M37">
            <v>34698</v>
          </cell>
          <cell r="N37">
            <v>2</v>
          </cell>
          <cell r="O37" t="str">
            <v>The Bottom metal of RC was corroded</v>
          </cell>
          <cell r="P37" t="str">
            <v>RØ MT</v>
          </cell>
          <cell r="Q37" t="str">
            <v>GMN</v>
          </cell>
          <cell r="R37" t="str">
            <v>REAR CUSHION ASSY</v>
          </cell>
          <cell r="S37" t="str">
            <v>52400-KFLG-8910-M1</v>
          </cell>
          <cell r="T37">
            <v>3</v>
          </cell>
        </row>
        <row r="38">
          <cell r="A38">
            <v>2</v>
          </cell>
          <cell r="B38">
            <v>2001</v>
          </cell>
          <cell r="C38">
            <v>36936</v>
          </cell>
          <cell r="D38">
            <v>36861</v>
          </cell>
          <cell r="E38" t="str">
            <v>33V-12-246</v>
          </cell>
          <cell r="F38">
            <v>1071800</v>
          </cell>
          <cell r="G38" t="str">
            <v>5301045</v>
          </cell>
          <cell r="H38" t="str">
            <v>KFLG</v>
          </cell>
          <cell r="I38" t="str">
            <v>FF</v>
          </cell>
          <cell r="J38">
            <v>36614</v>
          </cell>
          <cell r="K38">
            <v>30001</v>
          </cell>
          <cell r="L38" t="str">
            <v>quy nhon</v>
          </cell>
          <cell r="M38">
            <v>34698</v>
          </cell>
          <cell r="N38">
            <v>2</v>
          </cell>
          <cell r="O38" t="str">
            <v>The painting of FF was found being blistered partially</v>
          </cell>
          <cell r="P38" t="str">
            <v>Bong s¬n</v>
          </cell>
          <cell r="Q38" t="str">
            <v>MAP</v>
          </cell>
          <cell r="R38" t="str">
            <v>FRONT FORK ASSY. R/L</v>
          </cell>
          <cell r="S38" t="str">
            <v>51400/51500-KFLG-8910-M1</v>
          </cell>
          <cell r="T38">
            <v>3</v>
          </cell>
        </row>
        <row r="39">
          <cell r="A39">
            <v>2</v>
          </cell>
          <cell r="B39">
            <v>2001</v>
          </cell>
          <cell r="C39">
            <v>36936</v>
          </cell>
          <cell r="D39">
            <v>36861</v>
          </cell>
          <cell r="E39" t="str">
            <v>33V-12-247</v>
          </cell>
          <cell r="F39">
            <v>543400</v>
          </cell>
          <cell r="G39" t="str">
            <v>530104</v>
          </cell>
          <cell r="H39" t="str">
            <v>KFLG</v>
          </cell>
          <cell r="I39" t="str">
            <v>FF</v>
          </cell>
          <cell r="J39">
            <v>36704</v>
          </cell>
          <cell r="K39">
            <v>30001</v>
          </cell>
          <cell r="L39" t="str">
            <v>quy nhon</v>
          </cell>
          <cell r="M39">
            <v>53319</v>
          </cell>
          <cell r="N39">
            <v>1</v>
          </cell>
          <cell r="O39" t="str">
            <v>The painting of FF was found being blistered partially</v>
          </cell>
          <cell r="P39" t="str">
            <v>Bong s¬n</v>
          </cell>
          <cell r="Q39" t="str">
            <v>MAP</v>
          </cell>
          <cell r="R39" t="str">
            <v>FRONT FORK ASSY. RIGHT</v>
          </cell>
          <cell r="S39" t="str">
            <v>51400-KFLG-8910-M1</v>
          </cell>
          <cell r="T39">
            <v>6</v>
          </cell>
        </row>
        <row r="40">
          <cell r="A40">
            <v>2</v>
          </cell>
          <cell r="B40">
            <v>2001</v>
          </cell>
          <cell r="C40">
            <v>36936</v>
          </cell>
          <cell r="D40">
            <v>36861</v>
          </cell>
          <cell r="E40" t="str">
            <v>33V-12-309</v>
          </cell>
          <cell r="F40">
            <v>1071800</v>
          </cell>
          <cell r="G40" t="str">
            <v>5301045</v>
          </cell>
          <cell r="H40" t="str">
            <v>KFLG</v>
          </cell>
          <cell r="I40" t="str">
            <v>FF</v>
          </cell>
          <cell r="J40">
            <v>36619</v>
          </cell>
          <cell r="K40">
            <v>42005</v>
          </cell>
          <cell r="L40" t="str">
            <v>hcm</v>
          </cell>
          <cell r="M40">
            <v>35505</v>
          </cell>
          <cell r="N40">
            <v>2</v>
          </cell>
          <cell r="O40" t="str">
            <v>The painting of FF was found being blistered partially</v>
          </cell>
          <cell r="P40" t="str">
            <v>Bong s¬n</v>
          </cell>
          <cell r="Q40" t="str">
            <v>MAP</v>
          </cell>
          <cell r="R40" t="str">
            <v>FRONT FORK ASSY. R/L</v>
          </cell>
          <cell r="S40" t="str">
            <v>51400/51500-KFLG-8910-M1</v>
          </cell>
          <cell r="T40">
            <v>4</v>
          </cell>
        </row>
        <row r="41">
          <cell r="A41">
            <v>2</v>
          </cell>
          <cell r="B41">
            <v>2001</v>
          </cell>
          <cell r="C41">
            <v>36936</v>
          </cell>
          <cell r="D41">
            <v>36861</v>
          </cell>
          <cell r="E41" t="str">
            <v>33V-12-324</v>
          </cell>
          <cell r="F41">
            <v>543400</v>
          </cell>
          <cell r="G41" t="str">
            <v>530104</v>
          </cell>
          <cell r="H41" t="str">
            <v>KFLG</v>
          </cell>
          <cell r="I41" t="str">
            <v>FF</v>
          </cell>
          <cell r="J41">
            <v>36863</v>
          </cell>
          <cell r="K41">
            <v>42012</v>
          </cell>
          <cell r="L41" t="str">
            <v>hcm</v>
          </cell>
          <cell r="M41">
            <v>12054</v>
          </cell>
          <cell r="N41">
            <v>1</v>
          </cell>
          <cell r="O41" t="str">
            <v>The painting of FF was found being blistered partially</v>
          </cell>
          <cell r="P41" t="str">
            <v>Bong s¬n</v>
          </cell>
          <cell r="Q41" t="str">
            <v>MAP</v>
          </cell>
          <cell r="R41" t="str">
            <v>FRONT FORK ASSY. RIGHT</v>
          </cell>
          <cell r="S41" t="str">
            <v>51400-KFLG-8910-M1</v>
          </cell>
          <cell r="T41">
            <v>12</v>
          </cell>
        </row>
        <row r="42">
          <cell r="A42">
            <v>2</v>
          </cell>
          <cell r="B42">
            <v>2001</v>
          </cell>
          <cell r="C42">
            <v>36936</v>
          </cell>
          <cell r="D42">
            <v>36861</v>
          </cell>
          <cell r="E42" t="str">
            <v>33V-12-331</v>
          </cell>
          <cell r="F42">
            <v>543400</v>
          </cell>
          <cell r="G42" t="str">
            <v>530104</v>
          </cell>
          <cell r="H42" t="str">
            <v>KFLG</v>
          </cell>
          <cell r="I42" t="str">
            <v>FF</v>
          </cell>
          <cell r="J42">
            <v>36775</v>
          </cell>
          <cell r="K42">
            <v>42015</v>
          </cell>
          <cell r="L42" t="str">
            <v>hcm</v>
          </cell>
          <cell r="M42">
            <v>66114</v>
          </cell>
          <cell r="N42">
            <v>1</v>
          </cell>
          <cell r="O42" t="str">
            <v>The painting of FF was found being blistered partially</v>
          </cell>
          <cell r="P42" t="str">
            <v>Bong s¬n</v>
          </cell>
          <cell r="Q42" t="str">
            <v>MAP</v>
          </cell>
          <cell r="R42" t="str">
            <v>FRONT FORK ASSY. RIGHT</v>
          </cell>
          <cell r="S42" t="str">
            <v>51400-KFLG-8910-M1</v>
          </cell>
          <cell r="T42">
            <v>9</v>
          </cell>
        </row>
        <row r="43">
          <cell r="A43">
            <v>2</v>
          </cell>
          <cell r="B43">
            <v>2001</v>
          </cell>
          <cell r="C43">
            <v>36936</v>
          </cell>
          <cell r="D43">
            <v>36861</v>
          </cell>
          <cell r="E43" t="str">
            <v>33V-12-334</v>
          </cell>
          <cell r="F43">
            <v>1071800</v>
          </cell>
          <cell r="G43" t="str">
            <v>5301045</v>
          </cell>
          <cell r="H43" t="str">
            <v>KFLG</v>
          </cell>
          <cell r="I43" t="str">
            <v>FF</v>
          </cell>
          <cell r="J43">
            <v>36592</v>
          </cell>
          <cell r="K43">
            <v>42017</v>
          </cell>
          <cell r="L43" t="str">
            <v>hcm</v>
          </cell>
          <cell r="M43">
            <v>29082</v>
          </cell>
          <cell r="N43">
            <v>2</v>
          </cell>
          <cell r="O43" t="str">
            <v>The painting of FF was found being blistered partially</v>
          </cell>
          <cell r="P43" t="str">
            <v>Bong s¬n</v>
          </cell>
          <cell r="Q43" t="str">
            <v>MAP</v>
          </cell>
          <cell r="R43" t="str">
            <v>FRONT FORK ASSY. R/L</v>
          </cell>
          <cell r="S43" t="str">
            <v>51400/51500-KFLG-8910-M1</v>
          </cell>
          <cell r="T43">
            <v>3</v>
          </cell>
        </row>
        <row r="44">
          <cell r="A44">
            <v>2</v>
          </cell>
          <cell r="B44">
            <v>2001</v>
          </cell>
          <cell r="C44">
            <v>36936</v>
          </cell>
          <cell r="D44">
            <v>36861</v>
          </cell>
          <cell r="E44" t="str">
            <v>33V-12-355</v>
          </cell>
          <cell r="F44">
            <v>543400</v>
          </cell>
          <cell r="G44" t="str">
            <v>530104</v>
          </cell>
          <cell r="H44" t="str">
            <v>KFLG</v>
          </cell>
          <cell r="I44" t="str">
            <v>FF</v>
          </cell>
          <cell r="J44">
            <v>36654</v>
          </cell>
          <cell r="K44">
            <v>45001</v>
          </cell>
          <cell r="L44" t="str">
            <v>My tho</v>
          </cell>
          <cell r="M44">
            <v>42692</v>
          </cell>
          <cell r="N44">
            <v>1</v>
          </cell>
          <cell r="O44" t="str">
            <v>The painting of FF was found being blistered partially</v>
          </cell>
          <cell r="P44" t="str">
            <v>Bong s¬n</v>
          </cell>
          <cell r="Q44" t="str">
            <v>MAP</v>
          </cell>
          <cell r="R44" t="str">
            <v>FRONT FORK ASSY. RIGHT</v>
          </cell>
          <cell r="S44" t="str">
            <v>51400-KFLG-8910-M1</v>
          </cell>
          <cell r="T44">
            <v>5</v>
          </cell>
        </row>
        <row r="45">
          <cell r="A45">
            <v>2</v>
          </cell>
          <cell r="B45">
            <v>2001</v>
          </cell>
          <cell r="C45">
            <v>36936</v>
          </cell>
          <cell r="D45">
            <v>36861</v>
          </cell>
          <cell r="E45" t="str">
            <v>33V-12-357</v>
          </cell>
          <cell r="F45">
            <v>543400</v>
          </cell>
          <cell r="G45" t="str">
            <v>530104</v>
          </cell>
          <cell r="H45" t="str">
            <v>KFLG</v>
          </cell>
          <cell r="I45" t="str">
            <v>FF</v>
          </cell>
          <cell r="J45">
            <v>36549</v>
          </cell>
          <cell r="K45">
            <v>45001</v>
          </cell>
          <cell r="L45" t="str">
            <v>My tho</v>
          </cell>
          <cell r="M45">
            <v>21385</v>
          </cell>
          <cell r="N45">
            <v>1</v>
          </cell>
          <cell r="O45" t="str">
            <v>The painting of FF was found being blistered partially</v>
          </cell>
          <cell r="P45" t="str">
            <v>Bong s¬n</v>
          </cell>
          <cell r="Q45" t="str">
            <v>MAP</v>
          </cell>
          <cell r="R45" t="str">
            <v>FRONT FORK ASSY. RIGHT</v>
          </cell>
          <cell r="S45" t="str">
            <v>51400-KFLG-8910-M1</v>
          </cell>
          <cell r="T45">
            <v>1</v>
          </cell>
        </row>
        <row r="46">
          <cell r="A46">
            <v>2</v>
          </cell>
          <cell r="B46">
            <v>2001</v>
          </cell>
          <cell r="C46">
            <v>36936</v>
          </cell>
          <cell r="D46">
            <v>36861</v>
          </cell>
          <cell r="E46" t="str">
            <v>33V-12-367</v>
          </cell>
          <cell r="F46">
            <v>543400</v>
          </cell>
          <cell r="G46" t="str">
            <v>530105</v>
          </cell>
          <cell r="H46" t="str">
            <v>KFLG</v>
          </cell>
          <cell r="I46" t="str">
            <v>FF</v>
          </cell>
          <cell r="J46">
            <v>36480</v>
          </cell>
          <cell r="K46">
            <v>49001</v>
          </cell>
          <cell r="L46" t="str">
            <v>long xuyen</v>
          </cell>
          <cell r="M46">
            <v>8507</v>
          </cell>
          <cell r="N46">
            <v>1</v>
          </cell>
          <cell r="O46" t="str">
            <v>The painting of FF was found being blistered partially</v>
          </cell>
          <cell r="P46" t="str">
            <v>Bong s¬n</v>
          </cell>
          <cell r="Q46" t="str">
            <v>MAP</v>
          </cell>
          <cell r="R46" t="str">
            <v>FRONT FORK ASSY. LEFT</v>
          </cell>
          <cell r="S46" t="str">
            <v>51500-KFLG-8910-M1</v>
          </cell>
          <cell r="T46">
            <v>11</v>
          </cell>
        </row>
        <row r="47">
          <cell r="A47">
            <v>2</v>
          </cell>
          <cell r="B47">
            <v>2001</v>
          </cell>
          <cell r="C47">
            <v>36936</v>
          </cell>
          <cell r="D47">
            <v>36861</v>
          </cell>
          <cell r="E47" t="str">
            <v>33V-12-005</v>
          </cell>
          <cell r="F47">
            <v>282052</v>
          </cell>
          <cell r="G47" t="str">
            <v>510109</v>
          </cell>
          <cell r="H47" t="str">
            <v>GBGT</v>
          </cell>
          <cell r="I47" t="str">
            <v>RC</v>
          </cell>
          <cell r="J47">
            <v>36558</v>
          </cell>
          <cell r="K47">
            <v>10002</v>
          </cell>
          <cell r="L47" t="str">
            <v>bac ninh</v>
          </cell>
          <cell r="M47">
            <v>173808</v>
          </cell>
          <cell r="N47">
            <v>1</v>
          </cell>
          <cell r="O47" t="str">
            <v>The Bottom metal of RC was corroded</v>
          </cell>
          <cell r="P47" t="str">
            <v>RØ MT</v>
          </cell>
          <cell r="Q47" t="str">
            <v>GMN</v>
          </cell>
          <cell r="R47" t="str">
            <v>REAR CUSHION ASSY.LEFT</v>
          </cell>
          <cell r="S47" t="str">
            <v>52500-GBG-B211-M1</v>
          </cell>
          <cell r="T47">
            <v>2</v>
          </cell>
        </row>
        <row r="48">
          <cell r="A48">
            <v>2</v>
          </cell>
          <cell r="B48">
            <v>2001</v>
          </cell>
          <cell r="C48">
            <v>36936</v>
          </cell>
          <cell r="D48">
            <v>36861</v>
          </cell>
          <cell r="E48" t="str">
            <v>33V-12-030</v>
          </cell>
          <cell r="F48">
            <v>894000</v>
          </cell>
          <cell r="G48" t="str">
            <v>5101045</v>
          </cell>
          <cell r="H48" t="str">
            <v>GBGT</v>
          </cell>
          <cell r="I48" t="str">
            <v>FF</v>
          </cell>
          <cell r="J48">
            <v>36552</v>
          </cell>
          <cell r="K48">
            <v>16002</v>
          </cell>
          <cell r="L48" t="str">
            <v>hai phong</v>
          </cell>
          <cell r="M48">
            <v>173330</v>
          </cell>
          <cell r="N48">
            <v>2</v>
          </cell>
          <cell r="O48" t="str">
            <v>The FF TUBE was rusted</v>
          </cell>
          <cell r="P48" t="str">
            <v>Kh«ng m¹</v>
          </cell>
          <cell r="Q48" t="str">
            <v>SHOWA Claim</v>
          </cell>
          <cell r="R48" t="str">
            <v>FRONT FORK ASSY. R/L</v>
          </cell>
          <cell r="S48" t="str">
            <v>51400/51500-GBG-B110-M1-01</v>
          </cell>
          <cell r="T48">
            <v>1</v>
          </cell>
        </row>
        <row r="49">
          <cell r="A49">
            <v>2</v>
          </cell>
          <cell r="B49">
            <v>2001</v>
          </cell>
          <cell r="C49">
            <v>36936</v>
          </cell>
          <cell r="D49">
            <v>36861</v>
          </cell>
          <cell r="E49" t="str">
            <v>33V-12-106</v>
          </cell>
          <cell r="F49">
            <v>457000</v>
          </cell>
          <cell r="G49" t="str">
            <v>510104</v>
          </cell>
          <cell r="H49" t="str">
            <v>GBGT</v>
          </cell>
          <cell r="I49" t="str">
            <v>FF</v>
          </cell>
          <cell r="J49">
            <v>36578</v>
          </cell>
          <cell r="K49">
            <v>42001</v>
          </cell>
          <cell r="L49" t="str">
            <v>hcm</v>
          </cell>
          <cell r="M49">
            <v>177940</v>
          </cell>
          <cell r="N49">
            <v>1</v>
          </cell>
          <cell r="O49" t="str">
            <v>The FF TUBE was rusted</v>
          </cell>
          <cell r="P49" t="str">
            <v>Kh«ng m¹</v>
          </cell>
          <cell r="Q49" t="str">
            <v>SHOWA Claim</v>
          </cell>
          <cell r="R49" t="str">
            <v>FRONT FORK ASSY. RIGHT</v>
          </cell>
          <cell r="S49" t="str">
            <v>51400-GBG-B110-M1-01</v>
          </cell>
          <cell r="T49">
            <v>2</v>
          </cell>
        </row>
        <row r="50">
          <cell r="A50">
            <v>2</v>
          </cell>
          <cell r="B50">
            <v>2001</v>
          </cell>
          <cell r="C50">
            <v>36936</v>
          </cell>
          <cell r="D50">
            <v>36861</v>
          </cell>
          <cell r="E50" t="str">
            <v>33V-12-130</v>
          </cell>
          <cell r="F50">
            <v>457000</v>
          </cell>
          <cell r="G50" t="str">
            <v>510105</v>
          </cell>
          <cell r="H50" t="str">
            <v>GBGT</v>
          </cell>
          <cell r="I50" t="str">
            <v>FF</v>
          </cell>
          <cell r="J50">
            <v>36579</v>
          </cell>
          <cell r="K50">
            <v>42012</v>
          </cell>
          <cell r="L50" t="str">
            <v>hcm</v>
          </cell>
          <cell r="M50">
            <v>178833</v>
          </cell>
          <cell r="N50">
            <v>1</v>
          </cell>
          <cell r="O50" t="str">
            <v>The FF TUBE was rusted</v>
          </cell>
          <cell r="P50" t="str">
            <v>Kh«ng m¹</v>
          </cell>
          <cell r="Q50" t="str">
            <v>SHOWA Claim</v>
          </cell>
          <cell r="R50" t="str">
            <v>FRONT FORK ASSY. LEFT</v>
          </cell>
          <cell r="S50" t="str">
            <v>51500-GBG-B110-M1-01</v>
          </cell>
          <cell r="T50">
            <v>2</v>
          </cell>
        </row>
        <row r="51">
          <cell r="A51">
            <v>2</v>
          </cell>
          <cell r="B51">
            <v>2001</v>
          </cell>
          <cell r="C51">
            <v>36936</v>
          </cell>
          <cell r="D51">
            <v>36861</v>
          </cell>
          <cell r="G51" t="str">
            <v>530105</v>
          </cell>
          <cell r="H51" t="str">
            <v>KFLG</v>
          </cell>
          <cell r="I51" t="str">
            <v>FF</v>
          </cell>
          <cell r="J51">
            <v>36651</v>
          </cell>
          <cell r="M51">
            <v>41379</v>
          </cell>
          <cell r="N51">
            <v>1</v>
          </cell>
          <cell r="O51" t="str">
            <v>Oil leak from OS</v>
          </cell>
          <cell r="Q51" t="str">
            <v>USER</v>
          </cell>
          <cell r="R51" t="str">
            <v>FRONT FORK ASSY. LEFT</v>
          </cell>
          <cell r="S51" t="str">
            <v>51500-KFLG-8910-M1</v>
          </cell>
          <cell r="T51">
            <v>5</v>
          </cell>
        </row>
        <row r="52">
          <cell r="A52">
            <v>2</v>
          </cell>
          <cell r="B52">
            <v>2001</v>
          </cell>
          <cell r="C52">
            <v>36936</v>
          </cell>
          <cell r="D52">
            <v>36861</v>
          </cell>
          <cell r="G52" t="str">
            <v>530105</v>
          </cell>
          <cell r="H52" t="str">
            <v>KFLG</v>
          </cell>
          <cell r="I52" t="str">
            <v>FF</v>
          </cell>
          <cell r="J52">
            <v>36537</v>
          </cell>
          <cell r="M52">
            <v>19199</v>
          </cell>
          <cell r="N52">
            <v>1</v>
          </cell>
          <cell r="O52" t="str">
            <v>Oil leak from OS</v>
          </cell>
          <cell r="Q52" t="str">
            <v>USER</v>
          </cell>
          <cell r="R52" t="str">
            <v>FRONT FORK ASSY. LEFT</v>
          </cell>
          <cell r="S52" t="str">
            <v>51500-KFLG-8910-M1</v>
          </cell>
          <cell r="T52">
            <v>1</v>
          </cell>
        </row>
        <row r="53">
          <cell r="A53">
            <v>2</v>
          </cell>
          <cell r="B53">
            <v>2001</v>
          </cell>
          <cell r="C53">
            <v>36936</v>
          </cell>
          <cell r="D53">
            <v>36861</v>
          </cell>
          <cell r="G53" t="str">
            <v>530105</v>
          </cell>
          <cell r="H53" t="str">
            <v>KFLG</v>
          </cell>
          <cell r="I53" t="str">
            <v>FF</v>
          </cell>
          <cell r="J53">
            <v>36731</v>
          </cell>
          <cell r="M53">
            <v>509401</v>
          </cell>
          <cell r="N53">
            <v>1</v>
          </cell>
          <cell r="O53" t="str">
            <v>Oil leak from OS</v>
          </cell>
          <cell r="Q53" t="str">
            <v>USER</v>
          </cell>
          <cell r="R53" t="str">
            <v>FRONT FORK ASSY. LEFT</v>
          </cell>
          <cell r="S53" t="str">
            <v>51500-KFLG-8910-M1</v>
          </cell>
          <cell r="T53">
            <v>7</v>
          </cell>
        </row>
        <row r="54">
          <cell r="A54">
            <v>2</v>
          </cell>
          <cell r="B54">
            <v>2001</v>
          </cell>
          <cell r="C54">
            <v>36936</v>
          </cell>
          <cell r="D54">
            <v>36861</v>
          </cell>
          <cell r="G54" t="str">
            <v>530105</v>
          </cell>
          <cell r="H54" t="str">
            <v>KFLG</v>
          </cell>
          <cell r="I54" t="str">
            <v>FF</v>
          </cell>
          <cell r="J54">
            <v>36809</v>
          </cell>
          <cell r="M54">
            <v>75248</v>
          </cell>
          <cell r="N54">
            <v>1</v>
          </cell>
          <cell r="O54" t="str">
            <v>Oil leak from OS</v>
          </cell>
          <cell r="Q54" t="str">
            <v>USER</v>
          </cell>
          <cell r="R54" t="str">
            <v>FRONT FORK ASSY. LEFT</v>
          </cell>
          <cell r="S54" t="str">
            <v>51500-KFLG-8910-M1</v>
          </cell>
          <cell r="T54">
            <v>10</v>
          </cell>
        </row>
        <row r="55">
          <cell r="A55">
            <v>2</v>
          </cell>
          <cell r="B55">
            <v>2001</v>
          </cell>
          <cell r="C55">
            <v>36936</v>
          </cell>
          <cell r="D55">
            <v>36861</v>
          </cell>
          <cell r="G55" t="str">
            <v>530104</v>
          </cell>
          <cell r="H55" t="str">
            <v>KFLG</v>
          </cell>
          <cell r="I55" t="str">
            <v>FF</v>
          </cell>
          <cell r="J55">
            <v>36657</v>
          </cell>
          <cell r="M55">
            <v>44356</v>
          </cell>
          <cell r="N55">
            <v>1</v>
          </cell>
          <cell r="O55" t="str">
            <v>Oil leak from OS</v>
          </cell>
          <cell r="Q55" t="str">
            <v>USER</v>
          </cell>
          <cell r="R55" t="str">
            <v>FRONT FORK ASSY. RIGHT</v>
          </cell>
          <cell r="S55" t="str">
            <v>51400-KFLG-8910-M1</v>
          </cell>
          <cell r="T55">
            <v>5</v>
          </cell>
        </row>
        <row r="56">
          <cell r="A56">
            <v>2</v>
          </cell>
          <cell r="B56">
            <v>2001</v>
          </cell>
          <cell r="C56">
            <v>36936</v>
          </cell>
          <cell r="D56">
            <v>36861</v>
          </cell>
          <cell r="G56" t="str">
            <v>530104</v>
          </cell>
          <cell r="H56" t="str">
            <v>KFLG</v>
          </cell>
          <cell r="I56" t="str">
            <v>FF</v>
          </cell>
          <cell r="J56">
            <v>36803</v>
          </cell>
          <cell r="M56">
            <v>73109</v>
          </cell>
          <cell r="N56">
            <v>1</v>
          </cell>
          <cell r="O56" t="str">
            <v>Oil leak from OS</v>
          </cell>
          <cell r="Q56" t="str">
            <v>USER</v>
          </cell>
          <cell r="R56" t="str">
            <v>FRONT FORK ASSY. RIGHT</v>
          </cell>
          <cell r="S56" t="str">
            <v>51400-KFLG-8910-M1</v>
          </cell>
          <cell r="T56">
            <v>10</v>
          </cell>
        </row>
        <row r="57">
          <cell r="A57">
            <v>2</v>
          </cell>
          <cell r="B57">
            <v>2001</v>
          </cell>
          <cell r="C57">
            <v>36936</v>
          </cell>
          <cell r="D57">
            <v>36861</v>
          </cell>
          <cell r="G57" t="str">
            <v>510104</v>
          </cell>
          <cell r="H57" t="str">
            <v>GBGT</v>
          </cell>
          <cell r="I57" t="str">
            <v>FF</v>
          </cell>
          <cell r="J57">
            <v>36234</v>
          </cell>
          <cell r="M57">
            <v>185453</v>
          </cell>
          <cell r="N57">
            <v>1</v>
          </cell>
          <cell r="O57" t="str">
            <v>Oil leak from OS</v>
          </cell>
          <cell r="Q57" t="str">
            <v>USER</v>
          </cell>
          <cell r="R57" t="str">
            <v>FRONT FORK ASSY. RIGHT</v>
          </cell>
          <cell r="S57" t="str">
            <v>51400-GBG-B110-M1-01</v>
          </cell>
          <cell r="T57">
            <v>3</v>
          </cell>
        </row>
        <row r="58">
          <cell r="A58">
            <v>2</v>
          </cell>
          <cell r="B58">
            <v>2001</v>
          </cell>
          <cell r="C58">
            <v>36936</v>
          </cell>
          <cell r="D58">
            <v>36861</v>
          </cell>
          <cell r="G58" t="str">
            <v>510105</v>
          </cell>
          <cell r="H58" t="str">
            <v>GBGT</v>
          </cell>
          <cell r="I58" t="str">
            <v>FF</v>
          </cell>
          <cell r="J58">
            <v>36869</v>
          </cell>
          <cell r="M58">
            <v>246035</v>
          </cell>
          <cell r="N58">
            <v>1</v>
          </cell>
          <cell r="O58" t="str">
            <v>Oil leak from OS</v>
          </cell>
          <cell r="Q58" t="str">
            <v>USER</v>
          </cell>
          <cell r="R58" t="str">
            <v>FRONT FORK ASSY. LEFT</v>
          </cell>
          <cell r="S58" t="str">
            <v>51500-GBG-B110-M1-01</v>
          </cell>
          <cell r="T58">
            <v>12</v>
          </cell>
        </row>
        <row r="59">
          <cell r="A59">
            <v>2</v>
          </cell>
          <cell r="B59">
            <v>2001</v>
          </cell>
          <cell r="C59">
            <v>36936</v>
          </cell>
          <cell r="D59">
            <v>36861</v>
          </cell>
          <cell r="G59" t="str">
            <v>510108</v>
          </cell>
          <cell r="H59" t="str">
            <v>GBGT</v>
          </cell>
          <cell r="I59" t="str">
            <v>RC</v>
          </cell>
          <cell r="J59">
            <v>36650</v>
          </cell>
          <cell r="M59">
            <v>198559</v>
          </cell>
          <cell r="N59">
            <v>1</v>
          </cell>
          <cell r="O59" t="str">
            <v>DF NG (ROD bended)</v>
          </cell>
          <cell r="Q59" t="str">
            <v>USER</v>
          </cell>
          <cell r="R59" t="str">
            <v>REAR CUSHION ASSY.RIGHT</v>
          </cell>
          <cell r="S59" t="str">
            <v>52400-GBG-B211-M1</v>
          </cell>
          <cell r="T59">
            <v>5</v>
          </cell>
        </row>
        <row r="60">
          <cell r="A60">
            <v>2</v>
          </cell>
          <cell r="B60">
            <v>2001</v>
          </cell>
          <cell r="C60">
            <v>36936</v>
          </cell>
          <cell r="D60">
            <v>36861</v>
          </cell>
          <cell r="G60" t="str">
            <v>510109</v>
          </cell>
          <cell r="H60" t="str">
            <v>GBGT</v>
          </cell>
          <cell r="I60" t="str">
            <v>RC</v>
          </cell>
          <cell r="J60">
            <v>36577</v>
          </cell>
          <cell r="M60">
            <v>178097</v>
          </cell>
          <cell r="N60">
            <v>1</v>
          </cell>
          <cell r="O60" t="str">
            <v>Oil leak from OS</v>
          </cell>
          <cell r="Q60" t="str">
            <v>USER</v>
          </cell>
          <cell r="R60" t="str">
            <v>REAR CUSHION ASSY.LEFT</v>
          </cell>
          <cell r="S60" t="str">
            <v>52500-GBG-B211-M1</v>
          </cell>
          <cell r="T60">
            <v>2</v>
          </cell>
        </row>
        <row r="61">
          <cell r="A61">
            <v>2</v>
          </cell>
          <cell r="B61">
            <v>2001</v>
          </cell>
          <cell r="C61">
            <v>36936</v>
          </cell>
          <cell r="D61">
            <v>36861</v>
          </cell>
          <cell r="G61" t="str">
            <v>530108</v>
          </cell>
          <cell r="H61" t="str">
            <v>KFLG</v>
          </cell>
          <cell r="I61" t="str">
            <v>RC</v>
          </cell>
          <cell r="J61">
            <v>36885</v>
          </cell>
          <cell r="M61">
            <v>92650</v>
          </cell>
          <cell r="N61">
            <v>1</v>
          </cell>
          <cell r="O61" t="str">
            <v>DF NG (ROD bended)</v>
          </cell>
          <cell r="Q61" t="str">
            <v>USER</v>
          </cell>
          <cell r="R61" t="str">
            <v>REAR CUSHION ASSY</v>
          </cell>
          <cell r="S61" t="str">
            <v>52400-KFLG-8910-M1</v>
          </cell>
          <cell r="T61">
            <v>12</v>
          </cell>
        </row>
        <row r="62">
          <cell r="A62">
            <v>2</v>
          </cell>
          <cell r="B62">
            <v>2001</v>
          </cell>
          <cell r="C62">
            <v>36936</v>
          </cell>
          <cell r="D62">
            <v>36861</v>
          </cell>
          <cell r="G62" t="str">
            <v>530108</v>
          </cell>
          <cell r="H62" t="str">
            <v>KFLG</v>
          </cell>
          <cell r="I62" t="str">
            <v>RC</v>
          </cell>
          <cell r="J62">
            <v>36866</v>
          </cell>
          <cell r="M62">
            <v>91604</v>
          </cell>
          <cell r="N62">
            <v>1</v>
          </cell>
          <cell r="O62" t="str">
            <v>Oil leak from OS</v>
          </cell>
          <cell r="Q62" t="str">
            <v>USER</v>
          </cell>
          <cell r="R62" t="str">
            <v>REAR CUSHION ASSY</v>
          </cell>
          <cell r="S62" t="str">
            <v>52400-KFLG-8910-M1</v>
          </cell>
          <cell r="T62">
            <v>12</v>
          </cell>
        </row>
        <row r="63">
          <cell r="A63">
            <v>2</v>
          </cell>
          <cell r="B63">
            <v>2001</v>
          </cell>
          <cell r="C63">
            <v>36936</v>
          </cell>
          <cell r="D63">
            <v>36861</v>
          </cell>
          <cell r="G63" t="str">
            <v>510109</v>
          </cell>
          <cell r="H63" t="str">
            <v>GBGT</v>
          </cell>
          <cell r="I63" t="str">
            <v>RC</v>
          </cell>
          <cell r="J63">
            <v>36784</v>
          </cell>
          <cell r="M63">
            <v>228917</v>
          </cell>
          <cell r="N63">
            <v>1</v>
          </cell>
          <cell r="O63" t="str">
            <v>SPG was broken</v>
          </cell>
          <cell r="P63" t="str">
            <v>Géy SPG</v>
          </cell>
          <cell r="Q63" t="str">
            <v>THAI-AAP  Claim</v>
          </cell>
          <cell r="R63" t="str">
            <v>REAR CUSHION ASSY.LEFT</v>
          </cell>
          <cell r="S63" t="str">
            <v>52500-GBG-B211-M1</v>
          </cell>
          <cell r="T63">
            <v>9</v>
          </cell>
        </row>
        <row r="64">
          <cell r="A64">
            <v>2</v>
          </cell>
          <cell r="B64">
            <v>2001</v>
          </cell>
          <cell r="C64">
            <v>36936</v>
          </cell>
          <cell r="D64">
            <v>36861</v>
          </cell>
          <cell r="G64" t="str">
            <v>530104</v>
          </cell>
          <cell r="H64" t="str">
            <v>KFLG</v>
          </cell>
          <cell r="I64" t="str">
            <v>FF</v>
          </cell>
          <cell r="J64">
            <v>36886</v>
          </cell>
          <cell r="M64">
            <v>97762</v>
          </cell>
          <cell r="N64">
            <v>1</v>
          </cell>
          <cell r="O64" t="str">
            <v>Oil leak from OS</v>
          </cell>
          <cell r="Q64" t="str">
            <v>USER</v>
          </cell>
          <cell r="R64" t="str">
            <v>FRONT FORK ASSY. RIGHT</v>
          </cell>
          <cell r="S64" t="str">
            <v>51400-KFLG-8910-M1</v>
          </cell>
          <cell r="T64">
            <v>12</v>
          </cell>
        </row>
        <row r="65">
          <cell r="A65">
            <v>2</v>
          </cell>
          <cell r="B65">
            <v>2001</v>
          </cell>
          <cell r="C65">
            <v>36936</v>
          </cell>
          <cell r="D65">
            <v>36861</v>
          </cell>
          <cell r="G65" t="str">
            <v>530104</v>
          </cell>
          <cell r="H65" t="str">
            <v>KFLG</v>
          </cell>
          <cell r="I65" t="str">
            <v>FF</v>
          </cell>
          <cell r="J65">
            <v>36873</v>
          </cell>
          <cell r="M65">
            <v>93977</v>
          </cell>
          <cell r="N65">
            <v>1</v>
          </cell>
          <cell r="O65" t="str">
            <v>Oil leak from OS</v>
          </cell>
          <cell r="Q65" t="str">
            <v>USER</v>
          </cell>
          <cell r="R65" t="str">
            <v>FRONT FORK ASSY. RIGHT</v>
          </cell>
          <cell r="S65" t="str">
            <v>51400-KFLG-8910-M1</v>
          </cell>
          <cell r="T65">
            <v>12</v>
          </cell>
        </row>
        <row r="66">
          <cell r="A66">
            <v>2</v>
          </cell>
          <cell r="B66">
            <v>2001</v>
          </cell>
          <cell r="C66">
            <v>36936</v>
          </cell>
          <cell r="D66">
            <v>36861</v>
          </cell>
          <cell r="G66" t="str">
            <v>530104</v>
          </cell>
          <cell r="H66" t="str">
            <v>KFLG</v>
          </cell>
          <cell r="I66" t="str">
            <v>FF</v>
          </cell>
          <cell r="J66">
            <v>36663</v>
          </cell>
          <cell r="M66">
            <v>44210</v>
          </cell>
          <cell r="N66">
            <v>1</v>
          </cell>
          <cell r="O66" t="str">
            <v>Oil leak from OS</v>
          </cell>
          <cell r="Q66" t="str">
            <v>USER</v>
          </cell>
          <cell r="R66" t="str">
            <v>FRONT FORK ASSY. RIGHT</v>
          </cell>
          <cell r="S66" t="str">
            <v>51400-KFLG-8910-M1</v>
          </cell>
          <cell r="T66">
            <v>5</v>
          </cell>
        </row>
        <row r="67">
          <cell r="A67">
            <v>2</v>
          </cell>
          <cell r="B67">
            <v>2001</v>
          </cell>
          <cell r="C67">
            <v>36936</v>
          </cell>
          <cell r="D67">
            <v>36861</v>
          </cell>
          <cell r="G67" t="str">
            <v>530105</v>
          </cell>
          <cell r="H67" t="str">
            <v>KFLG</v>
          </cell>
          <cell r="I67" t="str">
            <v>FF</v>
          </cell>
          <cell r="J67">
            <v>36760</v>
          </cell>
          <cell r="M67">
            <v>63894</v>
          </cell>
          <cell r="N67">
            <v>1</v>
          </cell>
          <cell r="O67" t="str">
            <v>Oil leak from OS</v>
          </cell>
          <cell r="Q67" t="str">
            <v>USER</v>
          </cell>
          <cell r="R67" t="str">
            <v>FRONT FORK ASSY. LEFT</v>
          </cell>
          <cell r="S67" t="str">
            <v>51500-KFLG-8910-M1</v>
          </cell>
          <cell r="T67">
            <v>8</v>
          </cell>
        </row>
        <row r="68">
          <cell r="A68">
            <v>3</v>
          </cell>
          <cell r="B68">
            <v>2001</v>
          </cell>
          <cell r="C68">
            <v>36955</v>
          </cell>
          <cell r="D68">
            <v>36892</v>
          </cell>
          <cell r="E68" t="str">
            <v>33V-01-248</v>
          </cell>
          <cell r="F68">
            <v>543400</v>
          </cell>
          <cell r="G68" t="str">
            <v>530105</v>
          </cell>
          <cell r="H68" t="str">
            <v>KFLG</v>
          </cell>
          <cell r="I68" t="str">
            <v>FF</v>
          </cell>
          <cell r="J68">
            <v>36636</v>
          </cell>
          <cell r="K68">
            <v>42001</v>
          </cell>
          <cell r="L68" t="str">
            <v>hcm</v>
          </cell>
          <cell r="M68">
            <v>38498</v>
          </cell>
          <cell r="N68">
            <v>1</v>
          </cell>
          <cell r="O68" t="str">
            <v>The plating of F/P was rusted</v>
          </cell>
          <cell r="P68" t="str">
            <v>RØ FP</v>
          </cell>
          <cell r="Q68" t="str">
            <v>SHOWA Claim</v>
          </cell>
          <cell r="R68" t="str">
            <v>FRONT FORK ASSY. LEFT</v>
          </cell>
          <cell r="S68" t="str">
            <v>51500-KFLG-8910-M1</v>
          </cell>
          <cell r="T68">
            <v>4</v>
          </cell>
        </row>
        <row r="69">
          <cell r="A69">
            <v>3</v>
          </cell>
          <cell r="B69">
            <v>2001</v>
          </cell>
          <cell r="C69">
            <v>36955</v>
          </cell>
          <cell r="D69">
            <v>36892</v>
          </cell>
          <cell r="E69" t="str">
            <v>33V-01-307</v>
          </cell>
          <cell r="F69">
            <v>1071800</v>
          </cell>
          <cell r="G69" t="str">
            <v>5301045</v>
          </cell>
          <cell r="H69" t="str">
            <v>KFLG</v>
          </cell>
          <cell r="I69" t="str">
            <v>FF</v>
          </cell>
          <cell r="J69">
            <v>36651</v>
          </cell>
          <cell r="K69">
            <v>45001</v>
          </cell>
          <cell r="L69" t="str">
            <v>My tho</v>
          </cell>
          <cell r="M69">
            <v>41237</v>
          </cell>
          <cell r="N69">
            <v>2</v>
          </cell>
          <cell r="O69" t="str">
            <v>The painting of FF was found being blistered partially</v>
          </cell>
          <cell r="P69" t="str">
            <v>Bong s¬n</v>
          </cell>
          <cell r="Q69" t="str">
            <v>MAP</v>
          </cell>
          <cell r="R69" t="str">
            <v>FRONT FORK ASSY. R/L</v>
          </cell>
          <cell r="S69" t="str">
            <v>51400/51500-KFLG-8910-M1</v>
          </cell>
          <cell r="T69">
            <v>5</v>
          </cell>
        </row>
        <row r="70">
          <cell r="A70">
            <v>3</v>
          </cell>
          <cell r="B70">
            <v>2001</v>
          </cell>
          <cell r="C70">
            <v>36955</v>
          </cell>
          <cell r="D70">
            <v>36892</v>
          </cell>
          <cell r="E70" t="str">
            <v>33V-01-309</v>
          </cell>
          <cell r="F70">
            <v>1071800</v>
          </cell>
          <cell r="G70" t="str">
            <v>5301045</v>
          </cell>
          <cell r="H70" t="str">
            <v>KFLG</v>
          </cell>
          <cell r="I70" t="str">
            <v>FF</v>
          </cell>
          <cell r="J70">
            <v>36580</v>
          </cell>
          <cell r="K70">
            <v>45001</v>
          </cell>
          <cell r="L70" t="str">
            <v>My tho</v>
          </cell>
          <cell r="M70">
            <v>26975</v>
          </cell>
          <cell r="N70">
            <v>2</v>
          </cell>
          <cell r="O70" t="str">
            <v>The painting of FF was found being blistered partially</v>
          </cell>
          <cell r="P70" t="str">
            <v>Bong s¬n</v>
          </cell>
          <cell r="Q70" t="str">
            <v>MAP</v>
          </cell>
          <cell r="R70" t="str">
            <v>FRONT FORK ASSY. R/L</v>
          </cell>
          <cell r="S70" t="str">
            <v>51400/51500-KFLG-8910-M1</v>
          </cell>
          <cell r="T70">
            <v>2</v>
          </cell>
        </row>
        <row r="71">
          <cell r="A71">
            <v>3</v>
          </cell>
          <cell r="B71">
            <v>2001</v>
          </cell>
          <cell r="C71">
            <v>36955</v>
          </cell>
          <cell r="D71">
            <v>36892</v>
          </cell>
          <cell r="E71" t="str">
            <v>33V-01-310</v>
          </cell>
          <cell r="F71">
            <v>1071800</v>
          </cell>
          <cell r="G71" t="str">
            <v>5301045</v>
          </cell>
          <cell r="H71" t="str">
            <v>KFLG</v>
          </cell>
          <cell r="I71" t="str">
            <v>FF</v>
          </cell>
          <cell r="J71">
            <v>36651</v>
          </cell>
          <cell r="K71">
            <v>45001</v>
          </cell>
          <cell r="L71" t="str">
            <v>My tho</v>
          </cell>
          <cell r="M71">
            <v>41377</v>
          </cell>
          <cell r="N71">
            <v>2</v>
          </cell>
          <cell r="O71" t="str">
            <v>The painting of FF was found being blistered partially</v>
          </cell>
          <cell r="P71" t="str">
            <v>Bong s¬n</v>
          </cell>
          <cell r="Q71" t="str">
            <v>MAP</v>
          </cell>
          <cell r="R71" t="str">
            <v>FRONT FORK ASSY. R/L</v>
          </cell>
          <cell r="S71" t="str">
            <v>51400/51500-KFLG-8910-M1</v>
          </cell>
          <cell r="T71">
            <v>5</v>
          </cell>
        </row>
        <row r="72">
          <cell r="A72">
            <v>3</v>
          </cell>
          <cell r="B72">
            <v>2001</v>
          </cell>
          <cell r="C72">
            <v>36955</v>
          </cell>
          <cell r="D72">
            <v>36892</v>
          </cell>
          <cell r="E72" t="str">
            <v>33V-01-311</v>
          </cell>
          <cell r="F72">
            <v>1071800</v>
          </cell>
          <cell r="G72" t="str">
            <v>5301045</v>
          </cell>
          <cell r="H72" t="str">
            <v>KFLG</v>
          </cell>
          <cell r="I72" t="str">
            <v>FF</v>
          </cell>
          <cell r="J72">
            <v>36710</v>
          </cell>
          <cell r="K72">
            <v>45001</v>
          </cell>
          <cell r="L72" t="str">
            <v>My tho</v>
          </cell>
          <cell r="M72">
            <v>53903</v>
          </cell>
          <cell r="N72">
            <v>2</v>
          </cell>
          <cell r="O72" t="str">
            <v>The painting of FF was found being blistered partially</v>
          </cell>
          <cell r="P72" t="str">
            <v>Bong s¬n</v>
          </cell>
          <cell r="Q72" t="str">
            <v>MAP</v>
          </cell>
          <cell r="R72" t="str">
            <v>FRONT FORK ASSY. R/L</v>
          </cell>
          <cell r="S72" t="str">
            <v>51400/51500-KFLG-8910-M1</v>
          </cell>
          <cell r="T72">
            <v>7</v>
          </cell>
        </row>
        <row r="73">
          <cell r="A73">
            <v>3</v>
          </cell>
          <cell r="B73">
            <v>2001</v>
          </cell>
          <cell r="C73">
            <v>36955</v>
          </cell>
          <cell r="D73">
            <v>36892</v>
          </cell>
          <cell r="E73" t="str">
            <v>33V-01-314</v>
          </cell>
          <cell r="F73">
            <v>1071800</v>
          </cell>
          <cell r="G73" t="str">
            <v>5301045</v>
          </cell>
          <cell r="H73" t="str">
            <v>KFLG</v>
          </cell>
          <cell r="I73" t="str">
            <v>FF</v>
          </cell>
          <cell r="J73">
            <v>36598</v>
          </cell>
          <cell r="K73">
            <v>45001</v>
          </cell>
          <cell r="L73" t="str">
            <v>My tho</v>
          </cell>
          <cell r="M73">
            <v>30881</v>
          </cell>
          <cell r="N73">
            <v>2</v>
          </cell>
          <cell r="O73" t="str">
            <v>The painting of FF was found being blistered partially</v>
          </cell>
          <cell r="P73" t="str">
            <v>Bong s¬n</v>
          </cell>
          <cell r="Q73" t="str">
            <v>MAP</v>
          </cell>
          <cell r="R73" t="str">
            <v>FRONT FORK ASSY. R/L</v>
          </cell>
          <cell r="S73" t="str">
            <v>51400/51500-KFLG-8910-M1</v>
          </cell>
          <cell r="T73">
            <v>3</v>
          </cell>
        </row>
        <row r="74">
          <cell r="A74">
            <v>3</v>
          </cell>
          <cell r="B74">
            <v>2001</v>
          </cell>
          <cell r="C74">
            <v>36955</v>
          </cell>
          <cell r="D74">
            <v>36892</v>
          </cell>
          <cell r="E74" t="str">
            <v>33V-01-334</v>
          </cell>
          <cell r="F74">
            <v>543400</v>
          </cell>
          <cell r="G74" t="str">
            <v>530104</v>
          </cell>
          <cell r="H74" t="str">
            <v>KFLG</v>
          </cell>
          <cell r="I74" t="str">
            <v>FF</v>
          </cell>
          <cell r="J74">
            <v>36624</v>
          </cell>
          <cell r="K74">
            <v>50001</v>
          </cell>
          <cell r="L74" t="str">
            <v>can tho</v>
          </cell>
          <cell r="M74">
            <v>37676</v>
          </cell>
          <cell r="N74">
            <v>1</v>
          </cell>
          <cell r="O74" t="str">
            <v>The painting of FF was found being blistered partially</v>
          </cell>
          <cell r="P74" t="str">
            <v>Bong s¬n</v>
          </cell>
          <cell r="Q74" t="str">
            <v>MAP</v>
          </cell>
          <cell r="R74" t="str">
            <v>FRONT FORK ASSY. RIGHT</v>
          </cell>
          <cell r="S74" t="str">
            <v>51400-KFLG-8910-M1</v>
          </cell>
          <cell r="T74">
            <v>4</v>
          </cell>
        </row>
        <row r="75">
          <cell r="A75">
            <v>3</v>
          </cell>
          <cell r="B75">
            <v>2001</v>
          </cell>
          <cell r="C75">
            <v>36955</v>
          </cell>
          <cell r="D75">
            <v>36892</v>
          </cell>
          <cell r="E75" t="str">
            <v>33V-01-003</v>
          </cell>
          <cell r="F75">
            <v>457000</v>
          </cell>
          <cell r="G75" t="str">
            <v>510105</v>
          </cell>
          <cell r="H75" t="str">
            <v>GBGT</v>
          </cell>
          <cell r="I75" t="str">
            <v>FF</v>
          </cell>
          <cell r="J75">
            <v>36605</v>
          </cell>
          <cell r="K75">
            <v>10002</v>
          </cell>
          <cell r="L75" t="str">
            <v>bac ninh</v>
          </cell>
          <cell r="M75">
            <v>188190</v>
          </cell>
          <cell r="N75">
            <v>1</v>
          </cell>
          <cell r="O75" t="str">
            <v>The painting of FF was found being blistered partially</v>
          </cell>
          <cell r="P75" t="str">
            <v>Bong s¬n</v>
          </cell>
          <cell r="Q75" t="str">
            <v>MAP</v>
          </cell>
          <cell r="R75" t="str">
            <v>FRONT FORK ASSY. LEFT</v>
          </cell>
          <cell r="S75" t="str">
            <v>51500-GBG-B110-M1-01</v>
          </cell>
          <cell r="T75">
            <v>3</v>
          </cell>
        </row>
        <row r="76">
          <cell r="A76">
            <v>3</v>
          </cell>
          <cell r="B76">
            <v>2001</v>
          </cell>
          <cell r="C76">
            <v>36955</v>
          </cell>
          <cell r="D76">
            <v>36892</v>
          </cell>
          <cell r="E76" t="str">
            <v>33V-01-022</v>
          </cell>
          <cell r="F76">
            <v>457000</v>
          </cell>
          <cell r="G76" t="str">
            <v>510105</v>
          </cell>
          <cell r="H76" t="str">
            <v>GBGT</v>
          </cell>
          <cell r="I76" t="str">
            <v>FF</v>
          </cell>
          <cell r="J76">
            <v>36445</v>
          </cell>
          <cell r="K76">
            <v>14011</v>
          </cell>
          <cell r="L76" t="str">
            <v>ha noi</v>
          </cell>
          <cell r="M76">
            <v>148223</v>
          </cell>
          <cell r="N76">
            <v>1</v>
          </cell>
          <cell r="O76" t="str">
            <v>The plating of F/P was rusted (Kh«ng m¹)</v>
          </cell>
          <cell r="P76" t="str">
            <v>Kh«ng m¹</v>
          </cell>
          <cell r="Q76" t="str">
            <v>SHOWA Claim</v>
          </cell>
          <cell r="R76" t="str">
            <v>FRONT FORK ASSY. LEFT</v>
          </cell>
          <cell r="S76" t="str">
            <v>51500-GBG-B110-M1-01</v>
          </cell>
          <cell r="T76">
            <v>10</v>
          </cell>
        </row>
        <row r="77">
          <cell r="A77">
            <v>3</v>
          </cell>
          <cell r="B77">
            <v>2001</v>
          </cell>
          <cell r="C77">
            <v>36955</v>
          </cell>
          <cell r="D77">
            <v>36892</v>
          </cell>
          <cell r="E77" t="str">
            <v>33V-01-180</v>
          </cell>
          <cell r="F77">
            <v>894000</v>
          </cell>
          <cell r="G77" t="str">
            <v>5101045</v>
          </cell>
          <cell r="H77" t="str">
            <v>GBGT</v>
          </cell>
          <cell r="I77" t="str">
            <v>FF</v>
          </cell>
          <cell r="J77">
            <v>36445</v>
          </cell>
          <cell r="K77">
            <v>53002</v>
          </cell>
          <cell r="L77" t="str">
            <v>ca mau</v>
          </cell>
          <cell r="M77">
            <v>148455</v>
          </cell>
          <cell r="N77">
            <v>1</v>
          </cell>
          <cell r="O77" t="str">
            <v>The plating of F/P was rusted (Kh«ng m¹)</v>
          </cell>
          <cell r="P77" t="str">
            <v>Kh«ng m¹</v>
          </cell>
          <cell r="Q77" t="str">
            <v>SHOWA Claim</v>
          </cell>
          <cell r="R77" t="str">
            <v>FRONT FORK ASSY. R/L</v>
          </cell>
          <cell r="S77" t="str">
            <v>51400/51500-GBG-B110-M1-01</v>
          </cell>
          <cell r="T77">
            <v>10</v>
          </cell>
        </row>
        <row r="78">
          <cell r="A78">
            <v>3</v>
          </cell>
          <cell r="B78">
            <v>2001</v>
          </cell>
          <cell r="C78">
            <v>36965</v>
          </cell>
          <cell r="G78" t="str">
            <v>530108</v>
          </cell>
          <cell r="H78" t="str">
            <v>KFLG</v>
          </cell>
          <cell r="I78" t="str">
            <v>RC</v>
          </cell>
          <cell r="J78">
            <v>36906</v>
          </cell>
          <cell r="M78" t="str">
            <v>101623</v>
          </cell>
          <cell r="N78">
            <v>1</v>
          </cell>
          <cell r="O78" t="str">
            <v>Oil leak from OS</v>
          </cell>
          <cell r="Q78" t="str">
            <v>USER</v>
          </cell>
          <cell r="R78" t="str">
            <v>REAR CUSHION ASSY</v>
          </cell>
          <cell r="S78" t="str">
            <v>52400-KFLG-8910-M1</v>
          </cell>
          <cell r="T78">
            <v>1</v>
          </cell>
        </row>
        <row r="79">
          <cell r="A79">
            <v>3</v>
          </cell>
          <cell r="B79">
            <v>2001</v>
          </cell>
          <cell r="C79">
            <v>36965</v>
          </cell>
          <cell r="G79" t="str">
            <v>530108</v>
          </cell>
          <cell r="H79" t="str">
            <v>KFLG</v>
          </cell>
          <cell r="I79" t="str">
            <v>RC</v>
          </cell>
          <cell r="J79">
            <v>36741</v>
          </cell>
          <cell r="M79" t="str">
            <v>061492</v>
          </cell>
          <cell r="N79">
            <v>1</v>
          </cell>
          <cell r="O79" t="str">
            <v>Oil leak from OS</v>
          </cell>
          <cell r="Q79" t="str">
            <v>USER</v>
          </cell>
          <cell r="R79" t="str">
            <v>REAR CUSHION ASSY</v>
          </cell>
          <cell r="S79" t="str">
            <v>52400-KFLG-8910-M1</v>
          </cell>
          <cell r="T79">
            <v>8</v>
          </cell>
        </row>
        <row r="80">
          <cell r="A80">
            <v>3</v>
          </cell>
          <cell r="B80">
            <v>2001</v>
          </cell>
          <cell r="C80">
            <v>36965</v>
          </cell>
          <cell r="G80" t="str">
            <v>530108</v>
          </cell>
          <cell r="H80" t="str">
            <v>KFLG</v>
          </cell>
          <cell r="I80" t="str">
            <v>RC</v>
          </cell>
          <cell r="J80">
            <v>36768</v>
          </cell>
          <cell r="M80" t="str">
            <v>064941</v>
          </cell>
          <cell r="N80">
            <v>1</v>
          </cell>
          <cell r="O80" t="str">
            <v>Oil leak from OS</v>
          </cell>
          <cell r="Q80" t="str">
            <v>USER</v>
          </cell>
          <cell r="R80" t="str">
            <v>REAR CUSHION ASSY</v>
          </cell>
          <cell r="S80" t="str">
            <v>52400-KFLG-8910-M1</v>
          </cell>
          <cell r="T80">
            <v>8</v>
          </cell>
        </row>
        <row r="81">
          <cell r="A81">
            <v>3</v>
          </cell>
          <cell r="B81">
            <v>2001</v>
          </cell>
          <cell r="C81">
            <v>36965</v>
          </cell>
          <cell r="G81" t="str">
            <v>530105</v>
          </cell>
          <cell r="H81" t="str">
            <v>KFLG</v>
          </cell>
          <cell r="I81" t="str">
            <v>FF</v>
          </cell>
          <cell r="J81">
            <v>36876</v>
          </cell>
          <cell r="M81" t="str">
            <v>094844</v>
          </cell>
          <cell r="N81">
            <v>1</v>
          </cell>
          <cell r="O81" t="str">
            <v>Oil leak from OS</v>
          </cell>
          <cell r="Q81" t="str">
            <v>USER</v>
          </cell>
          <cell r="R81" t="str">
            <v>FRONT FORK ASSY. LEFT</v>
          </cell>
          <cell r="S81" t="str">
            <v>51500-KFLG-8910-M1</v>
          </cell>
          <cell r="T81">
            <v>12</v>
          </cell>
        </row>
        <row r="82">
          <cell r="A82">
            <v>3</v>
          </cell>
          <cell r="B82">
            <v>2001</v>
          </cell>
          <cell r="C82">
            <v>36965</v>
          </cell>
          <cell r="G82" t="str">
            <v>530105</v>
          </cell>
          <cell r="H82" t="str">
            <v>KFLG</v>
          </cell>
          <cell r="I82" t="str">
            <v>FF</v>
          </cell>
          <cell r="J82">
            <v>36733</v>
          </cell>
          <cell r="M82" t="str">
            <v>060511</v>
          </cell>
          <cell r="N82">
            <v>1</v>
          </cell>
          <cell r="O82" t="str">
            <v>Oil leak from OS</v>
          </cell>
          <cell r="Q82" t="str">
            <v>USER</v>
          </cell>
          <cell r="R82" t="str">
            <v>FRONT FORK ASSY. LEFT</v>
          </cell>
          <cell r="S82" t="str">
            <v>51500-KFLG-8910-M1</v>
          </cell>
          <cell r="T82">
            <v>7</v>
          </cell>
        </row>
        <row r="83">
          <cell r="A83">
            <v>3</v>
          </cell>
          <cell r="B83">
            <v>2001</v>
          </cell>
          <cell r="C83">
            <v>36965</v>
          </cell>
          <cell r="G83" t="str">
            <v>530105</v>
          </cell>
          <cell r="H83" t="str">
            <v>KFLG</v>
          </cell>
          <cell r="I83" t="str">
            <v>FF</v>
          </cell>
          <cell r="J83">
            <v>36781</v>
          </cell>
          <cell r="M83" t="str">
            <v>068441</v>
          </cell>
          <cell r="N83">
            <v>1</v>
          </cell>
          <cell r="O83" t="str">
            <v>Oil leak from OS</v>
          </cell>
          <cell r="Q83" t="str">
            <v>USER</v>
          </cell>
          <cell r="R83" t="str">
            <v>FRONT FORK ASSY. LEFT</v>
          </cell>
          <cell r="S83" t="str">
            <v>51500-KFLG-8910-M1</v>
          </cell>
          <cell r="T83">
            <v>9</v>
          </cell>
        </row>
        <row r="84">
          <cell r="A84">
            <v>3</v>
          </cell>
          <cell r="B84">
            <v>2001</v>
          </cell>
          <cell r="C84">
            <v>36965</v>
          </cell>
          <cell r="G84" t="str">
            <v>530105</v>
          </cell>
          <cell r="H84" t="str">
            <v>KFLG</v>
          </cell>
          <cell r="I84" t="str">
            <v>FF</v>
          </cell>
          <cell r="J84">
            <v>36790</v>
          </cell>
          <cell r="M84" t="str">
            <v>070485</v>
          </cell>
          <cell r="N84">
            <v>1</v>
          </cell>
          <cell r="O84" t="str">
            <v>Oil leak from OS</v>
          </cell>
          <cell r="Q84" t="str">
            <v>USER</v>
          </cell>
          <cell r="R84" t="str">
            <v>FRONT FORK ASSY. LEFT</v>
          </cell>
          <cell r="S84" t="str">
            <v>51500-KFLG-8910-M1</v>
          </cell>
          <cell r="T84">
            <v>9</v>
          </cell>
        </row>
        <row r="85">
          <cell r="A85">
            <v>3</v>
          </cell>
          <cell r="B85">
            <v>2001</v>
          </cell>
          <cell r="C85">
            <v>36965</v>
          </cell>
          <cell r="G85" t="str">
            <v>530105</v>
          </cell>
          <cell r="H85" t="str">
            <v>KFLG</v>
          </cell>
          <cell r="I85" t="str">
            <v>FF</v>
          </cell>
          <cell r="J85">
            <v>36860</v>
          </cell>
          <cell r="M85" t="str">
            <v>089689</v>
          </cell>
          <cell r="N85">
            <v>1</v>
          </cell>
          <cell r="O85" t="str">
            <v>Oil leak from OS</v>
          </cell>
          <cell r="Q85" t="str">
            <v>USER</v>
          </cell>
          <cell r="R85" t="str">
            <v>FRONT FORK ASSY. LEFT</v>
          </cell>
          <cell r="S85" t="str">
            <v>51500-KFLG-8910-M1</v>
          </cell>
          <cell r="T85">
            <v>11</v>
          </cell>
        </row>
        <row r="86">
          <cell r="A86">
            <v>3</v>
          </cell>
          <cell r="B86">
            <v>2001</v>
          </cell>
          <cell r="C86">
            <v>36965</v>
          </cell>
          <cell r="G86" t="str">
            <v>530105</v>
          </cell>
          <cell r="H86" t="str">
            <v>KFLG</v>
          </cell>
          <cell r="I86" t="str">
            <v>FF</v>
          </cell>
          <cell r="J86">
            <v>36810</v>
          </cell>
          <cell r="M86" t="str">
            <v>076319</v>
          </cell>
          <cell r="N86">
            <v>1</v>
          </cell>
          <cell r="O86" t="str">
            <v>Oil leak from OS</v>
          </cell>
          <cell r="Q86" t="str">
            <v>USER</v>
          </cell>
          <cell r="R86" t="str">
            <v>FRONT FORK ASSY. LEFT</v>
          </cell>
          <cell r="S86" t="str">
            <v>51500-KFLG-8910-M1</v>
          </cell>
          <cell r="T86">
            <v>10</v>
          </cell>
        </row>
        <row r="87">
          <cell r="A87">
            <v>3</v>
          </cell>
          <cell r="B87">
            <v>2001</v>
          </cell>
          <cell r="C87">
            <v>36965</v>
          </cell>
          <cell r="G87" t="str">
            <v>530105</v>
          </cell>
          <cell r="H87" t="str">
            <v>KFLG</v>
          </cell>
          <cell r="I87" t="str">
            <v>FF</v>
          </cell>
          <cell r="J87">
            <v>36781</v>
          </cell>
          <cell r="M87" t="str">
            <v>068377</v>
          </cell>
          <cell r="N87">
            <v>1</v>
          </cell>
          <cell r="O87" t="str">
            <v>Oil leak from OS</v>
          </cell>
          <cell r="Q87" t="str">
            <v>USER</v>
          </cell>
          <cell r="R87" t="str">
            <v>FRONT FORK ASSY. LEFT</v>
          </cell>
          <cell r="S87" t="str">
            <v>51500-KFLG-8910-M1</v>
          </cell>
          <cell r="T87">
            <v>9</v>
          </cell>
        </row>
        <row r="88">
          <cell r="A88">
            <v>3</v>
          </cell>
          <cell r="B88">
            <v>2001</v>
          </cell>
          <cell r="C88">
            <v>36965</v>
          </cell>
          <cell r="G88" t="str">
            <v>530105</v>
          </cell>
          <cell r="H88" t="str">
            <v>KFLG</v>
          </cell>
          <cell r="I88" t="str">
            <v>FF</v>
          </cell>
          <cell r="J88">
            <v>36795</v>
          </cell>
          <cell r="M88" t="str">
            <v>071230</v>
          </cell>
          <cell r="N88">
            <v>1</v>
          </cell>
          <cell r="O88" t="str">
            <v>Oil leak from OS</v>
          </cell>
          <cell r="Q88" t="str">
            <v>USER</v>
          </cell>
          <cell r="R88" t="str">
            <v>FRONT FORK ASSY. LEFT</v>
          </cell>
          <cell r="S88" t="str">
            <v>51500-KFLG-8910-M1</v>
          </cell>
          <cell r="T88">
            <v>9</v>
          </cell>
        </row>
        <row r="89">
          <cell r="A89">
            <v>3</v>
          </cell>
          <cell r="B89">
            <v>2001</v>
          </cell>
          <cell r="C89">
            <v>36965</v>
          </cell>
          <cell r="G89" t="str">
            <v>530105</v>
          </cell>
          <cell r="H89" t="str">
            <v>KFLG</v>
          </cell>
          <cell r="I89" t="str">
            <v>FF</v>
          </cell>
          <cell r="J89">
            <v>36852</v>
          </cell>
          <cell r="M89" t="str">
            <v>068289</v>
          </cell>
          <cell r="N89">
            <v>1</v>
          </cell>
          <cell r="O89" t="str">
            <v>Oil leak from OS</v>
          </cell>
          <cell r="Q89" t="str">
            <v>USER</v>
          </cell>
          <cell r="R89" t="str">
            <v>FRONT FORK ASSY. LEFT</v>
          </cell>
          <cell r="S89" t="str">
            <v>51500-KFLG-8910-M1</v>
          </cell>
          <cell r="T89">
            <v>11</v>
          </cell>
        </row>
        <row r="90">
          <cell r="A90">
            <v>3</v>
          </cell>
          <cell r="B90">
            <v>2001</v>
          </cell>
          <cell r="C90">
            <v>36965</v>
          </cell>
          <cell r="G90" t="str">
            <v>530104</v>
          </cell>
          <cell r="H90" t="str">
            <v>KFLG</v>
          </cell>
          <cell r="I90" t="str">
            <v>FF</v>
          </cell>
          <cell r="J90">
            <v>36727</v>
          </cell>
          <cell r="M90" t="str">
            <v>058210</v>
          </cell>
          <cell r="N90">
            <v>1</v>
          </cell>
          <cell r="O90" t="str">
            <v>Oil leak from OS</v>
          </cell>
          <cell r="Q90" t="str">
            <v>USER</v>
          </cell>
          <cell r="R90" t="str">
            <v>FRONT FORK ASSY. RIGHT</v>
          </cell>
          <cell r="S90" t="str">
            <v>51400-KFLG-8910-M1</v>
          </cell>
          <cell r="T90">
            <v>7</v>
          </cell>
        </row>
        <row r="91">
          <cell r="A91">
            <v>3</v>
          </cell>
          <cell r="B91">
            <v>2001</v>
          </cell>
          <cell r="C91">
            <v>36965</v>
          </cell>
          <cell r="G91" t="str">
            <v>530104</v>
          </cell>
          <cell r="H91" t="str">
            <v>KFLG</v>
          </cell>
          <cell r="I91" t="str">
            <v>FF</v>
          </cell>
          <cell r="J91">
            <v>36669</v>
          </cell>
          <cell r="M91" t="str">
            <v>059773</v>
          </cell>
          <cell r="N91">
            <v>1</v>
          </cell>
          <cell r="O91" t="str">
            <v>Oil leak from OS</v>
          </cell>
          <cell r="Q91" t="str">
            <v>USER</v>
          </cell>
          <cell r="R91" t="str">
            <v>FRONT FORK ASSY. RIGHT</v>
          </cell>
          <cell r="S91" t="str">
            <v>51400-KFLG-8910-M1</v>
          </cell>
          <cell r="T91">
            <v>5</v>
          </cell>
        </row>
        <row r="92">
          <cell r="A92">
            <v>3</v>
          </cell>
          <cell r="B92">
            <v>2001</v>
          </cell>
          <cell r="C92">
            <v>36965</v>
          </cell>
          <cell r="G92" t="str">
            <v>530104</v>
          </cell>
          <cell r="H92" t="str">
            <v>KFLG</v>
          </cell>
          <cell r="I92" t="str">
            <v>FF</v>
          </cell>
          <cell r="J92">
            <v>36682</v>
          </cell>
          <cell r="M92" t="str">
            <v>048293</v>
          </cell>
          <cell r="N92">
            <v>1</v>
          </cell>
          <cell r="O92" t="str">
            <v>Oil leak from OS</v>
          </cell>
          <cell r="Q92" t="str">
            <v>USER</v>
          </cell>
          <cell r="R92" t="str">
            <v>FRONT FORK ASSY. RIGHT</v>
          </cell>
          <cell r="S92" t="str">
            <v>51400-KFLG-8910-M1</v>
          </cell>
          <cell r="T92">
            <v>6</v>
          </cell>
        </row>
        <row r="93">
          <cell r="A93">
            <v>3</v>
          </cell>
          <cell r="B93">
            <v>2001</v>
          </cell>
          <cell r="C93">
            <v>36965</v>
          </cell>
          <cell r="G93" t="str">
            <v>510104</v>
          </cell>
          <cell r="H93" t="str">
            <v>GBGT</v>
          </cell>
          <cell r="I93" t="str">
            <v>FF</v>
          </cell>
          <cell r="J93">
            <v>36529</v>
          </cell>
          <cell r="M93" t="str">
            <v>169184</v>
          </cell>
          <cell r="N93">
            <v>1</v>
          </cell>
          <cell r="O93" t="str">
            <v>Oil leak from OS (Lçi vËt liÖu F/P)</v>
          </cell>
          <cell r="P93" t="str">
            <v>ChÈy dÇu</v>
          </cell>
          <cell r="Q93" t="str">
            <v>SHOWA Claim</v>
          </cell>
          <cell r="R93" t="str">
            <v>FRONT FORK ASSY. RIGHT</v>
          </cell>
          <cell r="S93" t="str">
            <v>51400-GBG-B110-M1-01</v>
          </cell>
          <cell r="T93">
            <v>1</v>
          </cell>
        </row>
        <row r="94">
          <cell r="A94">
            <v>3</v>
          </cell>
          <cell r="B94">
            <v>2001</v>
          </cell>
          <cell r="C94">
            <v>36965</v>
          </cell>
          <cell r="G94" t="str">
            <v>510104</v>
          </cell>
          <cell r="H94" t="str">
            <v>GBGT</v>
          </cell>
          <cell r="I94" t="str">
            <v>FF</v>
          </cell>
          <cell r="J94">
            <v>36552</v>
          </cell>
          <cell r="M94" t="str">
            <v>173238</v>
          </cell>
          <cell r="N94">
            <v>1</v>
          </cell>
          <cell r="O94" t="str">
            <v>Oil leak from OS</v>
          </cell>
          <cell r="Q94" t="str">
            <v>USER</v>
          </cell>
          <cell r="R94" t="str">
            <v>FRONT FORK ASSY. RIGHT</v>
          </cell>
          <cell r="S94" t="str">
            <v>51400-GBG-B110-M1-01</v>
          </cell>
          <cell r="T94">
            <v>1</v>
          </cell>
        </row>
        <row r="95">
          <cell r="A95">
            <v>3</v>
          </cell>
          <cell r="B95">
            <v>2001</v>
          </cell>
          <cell r="C95">
            <v>36965</v>
          </cell>
          <cell r="G95" t="str">
            <v>510104</v>
          </cell>
          <cell r="H95" t="str">
            <v>GBGT</v>
          </cell>
          <cell r="I95" t="str">
            <v>FF</v>
          </cell>
          <cell r="J95">
            <v>36880</v>
          </cell>
          <cell r="M95" t="str">
            <v>250249</v>
          </cell>
          <cell r="N95">
            <v>1</v>
          </cell>
          <cell r="O95" t="str">
            <v>Oil leak from OS</v>
          </cell>
          <cell r="Q95" t="str">
            <v>USER</v>
          </cell>
          <cell r="R95" t="str">
            <v>FRONT FORK ASSY. RIGHT</v>
          </cell>
          <cell r="S95" t="str">
            <v>51400-GBG-B110-M1-01</v>
          </cell>
          <cell r="T95">
            <v>12</v>
          </cell>
        </row>
        <row r="96">
          <cell r="A96">
            <v>4</v>
          </cell>
          <cell r="B96">
            <v>2001</v>
          </cell>
          <cell r="C96">
            <v>36983</v>
          </cell>
          <cell r="D96">
            <v>36923</v>
          </cell>
          <cell r="E96" t="str">
            <v>33v-02-260</v>
          </cell>
          <cell r="F96">
            <v>1071800</v>
          </cell>
          <cell r="G96" t="str">
            <v>5301045</v>
          </cell>
          <cell r="H96" t="str">
            <v>KFLG</v>
          </cell>
          <cell r="I96" t="str">
            <v>FF</v>
          </cell>
          <cell r="J96">
            <v>36565</v>
          </cell>
          <cell r="K96">
            <v>42005</v>
          </cell>
          <cell r="L96" t="str">
            <v>hcm</v>
          </cell>
          <cell r="M96">
            <v>23630</v>
          </cell>
          <cell r="N96">
            <v>2</v>
          </cell>
          <cell r="O96" t="str">
            <v>The painting of FF was found being blistered partially</v>
          </cell>
          <cell r="P96" t="str">
            <v>Bong s¬n</v>
          </cell>
          <cell r="Q96" t="str">
            <v>MAP</v>
          </cell>
          <cell r="R96" t="str">
            <v>FRONT FORK ASSY. R/L</v>
          </cell>
          <cell r="S96" t="str">
            <v>51400/51500-KFLG-8910-M1</v>
          </cell>
          <cell r="T96">
            <v>2</v>
          </cell>
        </row>
        <row r="97">
          <cell r="A97">
            <v>4</v>
          </cell>
          <cell r="B97">
            <v>2001</v>
          </cell>
          <cell r="C97">
            <v>36983</v>
          </cell>
          <cell r="D97">
            <v>36923</v>
          </cell>
          <cell r="E97" t="str">
            <v>33v-02-261</v>
          </cell>
          <cell r="F97">
            <v>1071800</v>
          </cell>
          <cell r="G97" t="str">
            <v>5301045</v>
          </cell>
          <cell r="H97" t="str">
            <v>KFLG</v>
          </cell>
          <cell r="I97" t="str">
            <v>FF</v>
          </cell>
          <cell r="J97">
            <v>36669</v>
          </cell>
          <cell r="K97">
            <v>42014</v>
          </cell>
          <cell r="L97" t="str">
            <v>hcm</v>
          </cell>
          <cell r="M97">
            <v>54524</v>
          </cell>
          <cell r="N97">
            <v>2</v>
          </cell>
          <cell r="O97" t="str">
            <v>The painting of FF was found being blistered partially</v>
          </cell>
          <cell r="P97" t="str">
            <v>Bong s¬n</v>
          </cell>
          <cell r="Q97" t="str">
            <v>MAP</v>
          </cell>
          <cell r="R97" t="str">
            <v>FRONT FORK ASSY. R/L</v>
          </cell>
          <cell r="S97" t="str">
            <v>51400/51500-KFLG-8910-M1</v>
          </cell>
          <cell r="T97">
            <v>5</v>
          </cell>
        </row>
        <row r="98">
          <cell r="A98">
            <v>4</v>
          </cell>
          <cell r="B98">
            <v>2001</v>
          </cell>
          <cell r="C98">
            <v>36983</v>
          </cell>
          <cell r="D98">
            <v>36923</v>
          </cell>
          <cell r="E98" t="str">
            <v>33v-02-262</v>
          </cell>
          <cell r="F98">
            <v>543400</v>
          </cell>
          <cell r="G98" t="str">
            <v>530104</v>
          </cell>
          <cell r="H98" t="str">
            <v>KFLG</v>
          </cell>
          <cell r="I98" t="str">
            <v>FF</v>
          </cell>
          <cell r="J98">
            <v>36775</v>
          </cell>
          <cell r="K98">
            <v>42015</v>
          </cell>
          <cell r="L98" t="str">
            <v>hcm</v>
          </cell>
          <cell r="M98">
            <v>66114</v>
          </cell>
          <cell r="N98">
            <v>1</v>
          </cell>
          <cell r="O98" t="str">
            <v>The painting of FF was found being blistered partially</v>
          </cell>
          <cell r="P98" t="str">
            <v>Bong s¬n</v>
          </cell>
          <cell r="Q98" t="str">
            <v>MAP</v>
          </cell>
          <cell r="R98" t="str">
            <v>FRONT FORK ASSY. RIGHT</v>
          </cell>
          <cell r="S98" t="str">
            <v>51400-KFLG-8910-M1</v>
          </cell>
          <cell r="T98">
            <v>9</v>
          </cell>
        </row>
        <row r="99">
          <cell r="A99">
            <v>4</v>
          </cell>
          <cell r="B99">
            <v>2001</v>
          </cell>
          <cell r="C99">
            <v>36983</v>
          </cell>
          <cell r="D99">
            <v>36923</v>
          </cell>
          <cell r="E99" t="str">
            <v>33v-02-263</v>
          </cell>
          <cell r="F99">
            <v>1071800</v>
          </cell>
          <cell r="G99" t="str">
            <v>5301045</v>
          </cell>
          <cell r="H99" t="str">
            <v>KFLG</v>
          </cell>
          <cell r="I99" t="str">
            <v>FF</v>
          </cell>
          <cell r="J99">
            <v>36682</v>
          </cell>
          <cell r="K99">
            <v>42017</v>
          </cell>
          <cell r="L99" t="str">
            <v>hcm</v>
          </cell>
          <cell r="M99">
            <v>48267</v>
          </cell>
          <cell r="N99">
            <v>2</v>
          </cell>
          <cell r="O99" t="str">
            <v>The painting of FF was found being blistered partially</v>
          </cell>
          <cell r="P99" t="str">
            <v>Bong s¬n</v>
          </cell>
          <cell r="Q99" t="str">
            <v>MAP</v>
          </cell>
          <cell r="R99" t="str">
            <v>FRONT FORK ASSY. R/L</v>
          </cell>
          <cell r="S99" t="str">
            <v>51400/51500-KFLG-8910-M1</v>
          </cell>
          <cell r="T99">
            <v>6</v>
          </cell>
        </row>
        <row r="100">
          <cell r="A100">
            <v>4</v>
          </cell>
          <cell r="B100">
            <v>2001</v>
          </cell>
          <cell r="C100">
            <v>36983</v>
          </cell>
          <cell r="D100">
            <v>36923</v>
          </cell>
          <cell r="E100" t="str">
            <v>33v-02-264</v>
          </cell>
          <cell r="F100">
            <v>1071800</v>
          </cell>
          <cell r="G100" t="str">
            <v>5301045</v>
          </cell>
          <cell r="H100" t="str">
            <v>KFLG</v>
          </cell>
          <cell r="I100" t="str">
            <v>FF</v>
          </cell>
          <cell r="J100">
            <v>36609</v>
          </cell>
          <cell r="K100">
            <v>42017</v>
          </cell>
          <cell r="L100" t="str">
            <v>hcm</v>
          </cell>
          <cell r="M100">
            <v>33826</v>
          </cell>
          <cell r="N100">
            <v>2</v>
          </cell>
          <cell r="O100" t="str">
            <v>The painting of FF was found being blistered partially</v>
          </cell>
          <cell r="P100" t="str">
            <v>Bong s¬n</v>
          </cell>
          <cell r="Q100" t="str">
            <v>MAP</v>
          </cell>
          <cell r="R100" t="str">
            <v>FRONT FORK ASSY. R/L</v>
          </cell>
          <cell r="S100" t="str">
            <v>51400/51500-KFLG-8910-M1</v>
          </cell>
          <cell r="T100">
            <v>3</v>
          </cell>
        </row>
        <row r="101">
          <cell r="A101">
            <v>4</v>
          </cell>
          <cell r="B101">
            <v>2001</v>
          </cell>
          <cell r="C101">
            <v>36983</v>
          </cell>
          <cell r="D101">
            <v>36923</v>
          </cell>
          <cell r="E101" t="str">
            <v>33v-02-265</v>
          </cell>
          <cell r="F101">
            <v>1071800</v>
          </cell>
          <cell r="G101" t="str">
            <v>5301045</v>
          </cell>
          <cell r="H101" t="str">
            <v>KFLG</v>
          </cell>
          <cell r="I101" t="str">
            <v>FF</v>
          </cell>
          <cell r="J101">
            <v>36717</v>
          </cell>
          <cell r="K101">
            <v>45001</v>
          </cell>
          <cell r="L101" t="str">
            <v>My tho</v>
          </cell>
          <cell r="M101">
            <v>56992</v>
          </cell>
          <cell r="N101">
            <v>2</v>
          </cell>
          <cell r="O101" t="str">
            <v>The painting of FF was found being blistered partially</v>
          </cell>
          <cell r="P101" t="str">
            <v>Bong s¬n</v>
          </cell>
          <cell r="Q101" t="str">
            <v>MAP</v>
          </cell>
          <cell r="R101" t="str">
            <v>FRONT FORK ASSY. R/L</v>
          </cell>
          <cell r="S101" t="str">
            <v>51400/51500-KFLG-8910-M1</v>
          </cell>
          <cell r="T101">
            <v>7</v>
          </cell>
        </row>
        <row r="102">
          <cell r="A102">
            <v>4</v>
          </cell>
          <cell r="B102">
            <v>2001</v>
          </cell>
          <cell r="C102">
            <v>36983</v>
          </cell>
          <cell r="D102">
            <v>36923</v>
          </cell>
          <cell r="E102" t="str">
            <v>33v-02-266</v>
          </cell>
          <cell r="F102">
            <v>543400</v>
          </cell>
          <cell r="G102" t="str">
            <v>530104</v>
          </cell>
          <cell r="H102" t="str">
            <v>KFLG</v>
          </cell>
          <cell r="I102" t="str">
            <v>FF</v>
          </cell>
          <cell r="J102">
            <v>36692</v>
          </cell>
          <cell r="K102">
            <v>45001</v>
          </cell>
          <cell r="L102" t="str">
            <v>My tho</v>
          </cell>
          <cell r="M102">
            <v>50551</v>
          </cell>
          <cell r="N102">
            <v>1</v>
          </cell>
          <cell r="O102" t="str">
            <v>The painting of FF was found being blistered partially</v>
          </cell>
          <cell r="P102" t="str">
            <v>Bong s¬n</v>
          </cell>
          <cell r="Q102" t="str">
            <v>MAP</v>
          </cell>
          <cell r="R102" t="str">
            <v>FRONT FORK ASSY. RIGHT</v>
          </cell>
          <cell r="S102" t="str">
            <v>51400-KFLG-8910-M1</v>
          </cell>
          <cell r="T102">
            <v>6</v>
          </cell>
        </row>
        <row r="103">
          <cell r="A103">
            <v>4</v>
          </cell>
          <cell r="B103">
            <v>2001</v>
          </cell>
          <cell r="C103">
            <v>36983</v>
          </cell>
          <cell r="D103">
            <v>36923</v>
          </cell>
          <cell r="E103" t="str">
            <v>33v-02-267</v>
          </cell>
          <cell r="F103">
            <v>1071800</v>
          </cell>
          <cell r="G103" t="str">
            <v>5301045</v>
          </cell>
          <cell r="H103" t="str">
            <v>KFLG</v>
          </cell>
          <cell r="I103" t="str">
            <v>FF</v>
          </cell>
          <cell r="J103">
            <v>36649</v>
          </cell>
          <cell r="K103">
            <v>49001</v>
          </cell>
          <cell r="L103" t="str">
            <v>long xuyen</v>
          </cell>
          <cell r="M103">
            <v>41036</v>
          </cell>
          <cell r="N103">
            <v>2</v>
          </cell>
          <cell r="O103" t="str">
            <v>The painting of FF was found being blistered partially</v>
          </cell>
          <cell r="P103" t="str">
            <v>Bong s¬n</v>
          </cell>
          <cell r="Q103" t="str">
            <v>MAP</v>
          </cell>
          <cell r="R103" t="str">
            <v>FRONT FORK ASSY. R/L</v>
          </cell>
          <cell r="S103" t="str">
            <v>51400/51500-KFLG-8910-M1</v>
          </cell>
          <cell r="T103">
            <v>5</v>
          </cell>
        </row>
        <row r="104">
          <cell r="A104">
            <v>4</v>
          </cell>
          <cell r="B104">
            <v>2001</v>
          </cell>
          <cell r="C104">
            <v>36983</v>
          </cell>
          <cell r="D104">
            <v>36923</v>
          </cell>
          <cell r="E104" t="str">
            <v>33v-02-274</v>
          </cell>
          <cell r="F104">
            <v>1071800</v>
          </cell>
          <cell r="G104" t="str">
            <v>5301045</v>
          </cell>
          <cell r="H104" t="str">
            <v>KFLG</v>
          </cell>
          <cell r="I104" t="str">
            <v>FF</v>
          </cell>
          <cell r="J104">
            <v>36649</v>
          </cell>
          <cell r="K104">
            <v>30001</v>
          </cell>
          <cell r="L104" t="str">
            <v>quy nhon</v>
          </cell>
          <cell r="M104">
            <v>53314</v>
          </cell>
          <cell r="N104">
            <v>2</v>
          </cell>
          <cell r="O104" t="str">
            <v>The painting of FF was found being blistered partially</v>
          </cell>
          <cell r="P104" t="str">
            <v>Bong s¬n</v>
          </cell>
          <cell r="Q104" t="str">
            <v>MAP</v>
          </cell>
          <cell r="R104" t="str">
            <v>FRONT FORK ASSY. R/L</v>
          </cell>
          <cell r="S104" t="str">
            <v>51400/51500-KFLG-8910-M1</v>
          </cell>
          <cell r="T104">
            <v>5</v>
          </cell>
        </row>
        <row r="105">
          <cell r="A105">
            <v>4</v>
          </cell>
          <cell r="B105">
            <v>2001</v>
          </cell>
          <cell r="C105">
            <v>36983</v>
          </cell>
          <cell r="D105">
            <v>36923</v>
          </cell>
          <cell r="E105" t="str">
            <v>33v-02-275</v>
          </cell>
          <cell r="F105">
            <v>1071800</v>
          </cell>
          <cell r="G105" t="str">
            <v>5301045</v>
          </cell>
          <cell r="H105" t="str">
            <v>KFLG</v>
          </cell>
          <cell r="I105" t="str">
            <v>FF</v>
          </cell>
          <cell r="J105">
            <v>36565</v>
          </cell>
          <cell r="K105">
            <v>30001</v>
          </cell>
          <cell r="L105" t="str">
            <v>quy nhon</v>
          </cell>
          <cell r="M105">
            <v>24269</v>
          </cell>
          <cell r="N105">
            <v>2</v>
          </cell>
          <cell r="O105" t="str">
            <v>The painting of FF was found being blistered partially</v>
          </cell>
          <cell r="P105" t="str">
            <v>Bong s¬n</v>
          </cell>
          <cell r="Q105" t="str">
            <v>MAP</v>
          </cell>
          <cell r="R105" t="str">
            <v>FRONT FORK ASSY. R/L</v>
          </cell>
          <cell r="S105" t="str">
            <v>51400/51500-KFLG-8910-M1</v>
          </cell>
          <cell r="T105">
            <v>2</v>
          </cell>
        </row>
        <row r="106">
          <cell r="A106">
            <v>4</v>
          </cell>
          <cell r="B106">
            <v>2001</v>
          </cell>
          <cell r="C106">
            <v>36983</v>
          </cell>
          <cell r="D106">
            <v>36923</v>
          </cell>
          <cell r="E106" t="str">
            <v>33v-02-276</v>
          </cell>
          <cell r="F106">
            <v>543400</v>
          </cell>
          <cell r="G106" t="str">
            <v>530105</v>
          </cell>
          <cell r="H106" t="str">
            <v>KFLG</v>
          </cell>
          <cell r="I106" t="str">
            <v>FF</v>
          </cell>
          <cell r="J106">
            <v>36584</v>
          </cell>
          <cell r="K106">
            <v>30001</v>
          </cell>
          <cell r="L106" t="str">
            <v>quy nhon</v>
          </cell>
          <cell r="M106">
            <v>27571</v>
          </cell>
          <cell r="N106">
            <v>1</v>
          </cell>
          <cell r="O106" t="str">
            <v>The painting of FF was found being blistered partially</v>
          </cell>
          <cell r="P106" t="str">
            <v>Bong s¬n</v>
          </cell>
          <cell r="Q106" t="str">
            <v>MAP</v>
          </cell>
          <cell r="R106" t="str">
            <v>FRONT FORK ASSY. LEFT</v>
          </cell>
          <cell r="S106" t="str">
            <v>51500-KFLG-8910-M1</v>
          </cell>
          <cell r="T106">
            <v>2</v>
          </cell>
        </row>
        <row r="107">
          <cell r="A107">
            <v>4</v>
          </cell>
          <cell r="B107">
            <v>2001</v>
          </cell>
          <cell r="C107">
            <v>36983</v>
          </cell>
          <cell r="D107">
            <v>36923</v>
          </cell>
          <cell r="E107" t="str">
            <v>33v-02-277</v>
          </cell>
          <cell r="F107">
            <v>1071800</v>
          </cell>
          <cell r="G107" t="str">
            <v>5301045</v>
          </cell>
          <cell r="H107" t="str">
            <v>KFLG</v>
          </cell>
          <cell r="I107" t="str">
            <v>FF</v>
          </cell>
          <cell r="J107">
            <v>36584</v>
          </cell>
          <cell r="K107">
            <v>30001</v>
          </cell>
          <cell r="L107" t="str">
            <v>quy nhon</v>
          </cell>
          <cell r="M107">
            <v>27530</v>
          </cell>
          <cell r="N107">
            <v>2</v>
          </cell>
          <cell r="O107" t="str">
            <v>The painting of FF was found being blistered partially</v>
          </cell>
          <cell r="P107" t="str">
            <v>Bong s¬n</v>
          </cell>
          <cell r="Q107" t="str">
            <v>MAP</v>
          </cell>
          <cell r="R107" t="str">
            <v>FRONT FORK ASSY. R/L</v>
          </cell>
          <cell r="S107" t="str">
            <v>51400/51500-KFLG-8910-M1</v>
          </cell>
          <cell r="T107">
            <v>2</v>
          </cell>
        </row>
        <row r="108">
          <cell r="A108">
            <v>4</v>
          </cell>
          <cell r="B108">
            <v>2001</v>
          </cell>
          <cell r="C108">
            <v>36983</v>
          </cell>
          <cell r="D108">
            <v>36923</v>
          </cell>
          <cell r="E108" t="str">
            <v>33v-02-279</v>
          </cell>
          <cell r="F108">
            <v>543400</v>
          </cell>
          <cell r="G108" t="str">
            <v>530105</v>
          </cell>
          <cell r="H108" t="str">
            <v>KFLG</v>
          </cell>
          <cell r="I108" t="str">
            <v>FF</v>
          </cell>
          <cell r="J108">
            <v>36598</v>
          </cell>
          <cell r="K108">
            <v>49001</v>
          </cell>
          <cell r="L108" t="str">
            <v>long xuyen</v>
          </cell>
          <cell r="M108">
            <v>30904</v>
          </cell>
          <cell r="N108">
            <v>1</v>
          </cell>
          <cell r="O108" t="str">
            <v>The painting of FF was found being blistered partially</v>
          </cell>
          <cell r="P108" t="str">
            <v>Bong s¬n</v>
          </cell>
          <cell r="Q108" t="str">
            <v>MAP</v>
          </cell>
          <cell r="R108" t="str">
            <v>FRONT FORK ASSY. LEFT</v>
          </cell>
          <cell r="S108" t="str">
            <v>51500-KFLG-8910-M1</v>
          </cell>
          <cell r="T108">
            <v>3</v>
          </cell>
        </row>
        <row r="109">
          <cell r="A109">
            <v>4</v>
          </cell>
          <cell r="B109">
            <v>2001</v>
          </cell>
          <cell r="C109">
            <v>36983</v>
          </cell>
          <cell r="D109">
            <v>36923</v>
          </cell>
          <cell r="E109" t="str">
            <v>33v-02-280</v>
          </cell>
          <cell r="F109">
            <v>1071800</v>
          </cell>
          <cell r="G109" t="str">
            <v>5301045</v>
          </cell>
          <cell r="H109" t="str">
            <v>KFLG</v>
          </cell>
          <cell r="I109" t="str">
            <v>FF</v>
          </cell>
          <cell r="J109">
            <v>36636</v>
          </cell>
          <cell r="K109">
            <v>42009</v>
          </cell>
          <cell r="L109" t="str">
            <v>hcm</v>
          </cell>
          <cell r="M109">
            <v>34548</v>
          </cell>
          <cell r="N109">
            <v>2</v>
          </cell>
          <cell r="O109" t="str">
            <v>The painting of FF was found being blistered partially</v>
          </cell>
          <cell r="P109" t="str">
            <v>Bong s¬n</v>
          </cell>
          <cell r="Q109" t="str">
            <v>MAP</v>
          </cell>
          <cell r="R109" t="str">
            <v>FRONT FORK ASSY. R/L</v>
          </cell>
          <cell r="S109" t="str">
            <v>51400/51500-KFLG-8910-M1</v>
          </cell>
          <cell r="T109">
            <v>4</v>
          </cell>
        </row>
        <row r="110">
          <cell r="A110">
            <v>6</v>
          </cell>
          <cell r="B110">
            <v>2001</v>
          </cell>
          <cell r="C110">
            <v>37048</v>
          </cell>
          <cell r="G110" t="str">
            <v>530105</v>
          </cell>
          <cell r="H110" t="str">
            <v>KFLG</v>
          </cell>
          <cell r="I110" t="str">
            <v>FF</v>
          </cell>
          <cell r="J110">
            <v>36864</v>
          </cell>
          <cell r="M110">
            <v>96331</v>
          </cell>
          <cell r="N110">
            <v>1</v>
          </cell>
          <cell r="O110" t="str">
            <v>Oil leak from OS</v>
          </cell>
          <cell r="P110" t="str">
            <v>ChÈy dÇu</v>
          </cell>
          <cell r="Q110" t="str">
            <v>USER</v>
          </cell>
          <cell r="R110" t="str">
            <v>FRONT FORK ASSY. LEFT</v>
          </cell>
          <cell r="S110" t="str">
            <v>51500-KFLG-8910-M1</v>
          </cell>
          <cell r="T110">
            <v>12</v>
          </cell>
        </row>
        <row r="111">
          <cell r="A111">
            <v>6</v>
          </cell>
          <cell r="B111">
            <v>2001</v>
          </cell>
          <cell r="C111">
            <v>37048</v>
          </cell>
          <cell r="G111" t="str">
            <v>530105</v>
          </cell>
          <cell r="H111" t="str">
            <v>KFLG</v>
          </cell>
          <cell r="I111" t="str">
            <v>FF</v>
          </cell>
          <cell r="J111">
            <v>36810</v>
          </cell>
          <cell r="M111">
            <v>76133</v>
          </cell>
          <cell r="N111">
            <v>1</v>
          </cell>
          <cell r="O111" t="str">
            <v>Oil leak from OS</v>
          </cell>
          <cell r="P111" t="str">
            <v>ChÈy dÇu</v>
          </cell>
          <cell r="Q111" t="str">
            <v>USER</v>
          </cell>
          <cell r="R111" t="str">
            <v>FRONT FORK ASSY. LEFT</v>
          </cell>
          <cell r="S111" t="str">
            <v>51500-KFLG-8910-M1</v>
          </cell>
          <cell r="T111">
            <v>10</v>
          </cell>
        </row>
        <row r="112">
          <cell r="A112">
            <v>6</v>
          </cell>
          <cell r="B112">
            <v>2001</v>
          </cell>
          <cell r="C112">
            <v>37048</v>
          </cell>
          <cell r="G112" t="str">
            <v>530105</v>
          </cell>
          <cell r="H112" t="str">
            <v>KFLG</v>
          </cell>
          <cell r="I112" t="str">
            <v>FF</v>
          </cell>
          <cell r="J112">
            <v>36796</v>
          </cell>
          <cell r="M112">
            <v>71394</v>
          </cell>
          <cell r="N112">
            <v>1</v>
          </cell>
          <cell r="O112" t="str">
            <v>Oil leak from OS</v>
          </cell>
          <cell r="P112" t="str">
            <v>ChÈy dÇu</v>
          </cell>
          <cell r="Q112" t="str">
            <v>USER</v>
          </cell>
          <cell r="R112" t="str">
            <v>FRONT FORK ASSY. LEFT</v>
          </cell>
          <cell r="S112" t="str">
            <v>51500-KFLG-8910-M1</v>
          </cell>
          <cell r="T112">
            <v>9</v>
          </cell>
        </row>
        <row r="113">
          <cell r="A113">
            <v>6</v>
          </cell>
          <cell r="B113">
            <v>2001</v>
          </cell>
          <cell r="C113">
            <v>37048</v>
          </cell>
          <cell r="G113" t="str">
            <v>530105</v>
          </cell>
          <cell r="H113" t="str">
            <v>KFLG</v>
          </cell>
          <cell r="I113" t="str">
            <v>FF</v>
          </cell>
          <cell r="J113">
            <v>36909</v>
          </cell>
          <cell r="M113">
            <v>102528</v>
          </cell>
          <cell r="N113">
            <v>1</v>
          </cell>
          <cell r="O113" t="str">
            <v>Oil leak from OS</v>
          </cell>
          <cell r="P113" t="str">
            <v>ChÈy dÇu</v>
          </cell>
          <cell r="Q113" t="str">
            <v>USER</v>
          </cell>
          <cell r="R113" t="str">
            <v>FRONT FORK ASSY. LEFT</v>
          </cell>
          <cell r="S113" t="str">
            <v>51500-KFLG-8910-M1</v>
          </cell>
          <cell r="T113">
            <v>1</v>
          </cell>
        </row>
        <row r="114">
          <cell r="A114">
            <v>6</v>
          </cell>
          <cell r="B114">
            <v>2001</v>
          </cell>
          <cell r="C114">
            <v>37048</v>
          </cell>
          <cell r="G114" t="str">
            <v>530105</v>
          </cell>
          <cell r="H114" t="str">
            <v>KFLG</v>
          </cell>
          <cell r="I114" t="str">
            <v>FF</v>
          </cell>
          <cell r="J114">
            <v>36867</v>
          </cell>
          <cell r="M114">
            <v>86298</v>
          </cell>
          <cell r="N114">
            <v>1</v>
          </cell>
          <cell r="O114" t="str">
            <v>Oil leak from OS</v>
          </cell>
          <cell r="P114" t="str">
            <v>ChÈy dÇu</v>
          </cell>
          <cell r="Q114" t="str">
            <v>USER</v>
          </cell>
          <cell r="R114" t="str">
            <v>FRONT FORK ASSY. LEFT</v>
          </cell>
          <cell r="S114" t="str">
            <v>51500-KFLG-8910-M1</v>
          </cell>
          <cell r="T114">
            <v>12</v>
          </cell>
        </row>
        <row r="115">
          <cell r="A115">
            <v>6</v>
          </cell>
          <cell r="B115">
            <v>2001</v>
          </cell>
          <cell r="C115">
            <v>37048</v>
          </cell>
          <cell r="G115" t="str">
            <v>530105</v>
          </cell>
          <cell r="H115" t="str">
            <v>KFLG</v>
          </cell>
          <cell r="I115" t="str">
            <v>FF</v>
          </cell>
          <cell r="J115">
            <v>36824</v>
          </cell>
          <cell r="M115">
            <v>80486</v>
          </cell>
          <cell r="N115">
            <v>1</v>
          </cell>
          <cell r="O115" t="str">
            <v>Oil leak from OS</v>
          </cell>
          <cell r="P115" t="str">
            <v>ChÈy dÇu</v>
          </cell>
          <cell r="Q115" t="str">
            <v>USER</v>
          </cell>
          <cell r="R115" t="str">
            <v>FRONT FORK ASSY. LEFT</v>
          </cell>
          <cell r="S115" t="str">
            <v>51500-KFLG-8910-M1</v>
          </cell>
          <cell r="T115">
            <v>10</v>
          </cell>
        </row>
        <row r="116">
          <cell r="A116">
            <v>6</v>
          </cell>
          <cell r="B116">
            <v>2001</v>
          </cell>
          <cell r="C116">
            <v>37048</v>
          </cell>
          <cell r="G116" t="str">
            <v>530105</v>
          </cell>
          <cell r="H116" t="str">
            <v>KFLG</v>
          </cell>
          <cell r="I116" t="str">
            <v>FF</v>
          </cell>
          <cell r="J116">
            <v>36873</v>
          </cell>
          <cell r="M116">
            <v>94795</v>
          </cell>
          <cell r="N116">
            <v>1</v>
          </cell>
          <cell r="O116" t="str">
            <v>Oil leak from OS</v>
          </cell>
          <cell r="P116" t="str">
            <v>ChÈy dÇu</v>
          </cell>
          <cell r="Q116" t="str">
            <v>USER</v>
          </cell>
          <cell r="R116" t="str">
            <v>FRONT FORK ASSY. LEFT</v>
          </cell>
          <cell r="S116" t="str">
            <v>51500-KFLG-8910-M1</v>
          </cell>
          <cell r="T116">
            <v>12</v>
          </cell>
        </row>
        <row r="117">
          <cell r="A117">
            <v>6</v>
          </cell>
          <cell r="B117">
            <v>2001</v>
          </cell>
          <cell r="C117">
            <v>37048</v>
          </cell>
          <cell r="G117" t="str">
            <v>530105</v>
          </cell>
          <cell r="H117" t="str">
            <v>KFLG</v>
          </cell>
          <cell r="I117" t="str">
            <v>FF</v>
          </cell>
          <cell r="J117">
            <v>36778</v>
          </cell>
          <cell r="M117">
            <v>67604</v>
          </cell>
          <cell r="N117">
            <v>1</v>
          </cell>
          <cell r="O117" t="str">
            <v>Oil leak from OS</v>
          </cell>
          <cell r="P117" t="str">
            <v>ChÈy dÇu</v>
          </cell>
          <cell r="Q117" t="str">
            <v>USER</v>
          </cell>
          <cell r="R117" t="str">
            <v>FRONT FORK ASSY. LEFT</v>
          </cell>
          <cell r="S117" t="str">
            <v>51500-KFLG-8910-M1</v>
          </cell>
          <cell r="T117">
            <v>9</v>
          </cell>
        </row>
        <row r="118">
          <cell r="A118">
            <v>6</v>
          </cell>
          <cell r="B118">
            <v>2001</v>
          </cell>
          <cell r="C118">
            <v>37048</v>
          </cell>
          <cell r="G118" t="str">
            <v>510105</v>
          </cell>
          <cell r="H118" t="str">
            <v>GBGT</v>
          </cell>
          <cell r="I118" t="str">
            <v>FF</v>
          </cell>
          <cell r="J118">
            <v>36760</v>
          </cell>
          <cell r="M118">
            <v>225249</v>
          </cell>
          <cell r="N118">
            <v>1</v>
          </cell>
          <cell r="O118" t="str">
            <v>Oil leak from OS</v>
          </cell>
          <cell r="P118" t="str">
            <v>ChÈy dÇu</v>
          </cell>
          <cell r="Q118" t="str">
            <v>USER</v>
          </cell>
          <cell r="R118" t="str">
            <v>FRONT FORK ASSY. LEFT</v>
          </cell>
          <cell r="S118" t="str">
            <v>51500-GBG-B110-M1-01</v>
          </cell>
          <cell r="T118">
            <v>8</v>
          </cell>
        </row>
        <row r="119">
          <cell r="A119">
            <v>6</v>
          </cell>
          <cell r="B119">
            <v>2001</v>
          </cell>
          <cell r="C119">
            <v>37048</v>
          </cell>
          <cell r="G119" t="str">
            <v>510105</v>
          </cell>
          <cell r="H119" t="str">
            <v>GBGT</v>
          </cell>
          <cell r="I119" t="str">
            <v>FF</v>
          </cell>
          <cell r="J119">
            <v>36708</v>
          </cell>
          <cell r="M119">
            <v>213632</v>
          </cell>
          <cell r="N119">
            <v>1</v>
          </cell>
          <cell r="O119" t="str">
            <v>Oil leak from OS</v>
          </cell>
          <cell r="P119" t="str">
            <v>ChÈy dÇu</v>
          </cell>
          <cell r="Q119" t="str">
            <v>USER</v>
          </cell>
          <cell r="R119" t="str">
            <v>FRONT FORK ASSY. LEFT</v>
          </cell>
          <cell r="S119" t="str">
            <v>51500-GBG-B110-M1-01</v>
          </cell>
          <cell r="T119">
            <v>7</v>
          </cell>
        </row>
        <row r="120">
          <cell r="A120">
            <v>6</v>
          </cell>
          <cell r="B120">
            <v>2001</v>
          </cell>
          <cell r="C120">
            <v>37048</v>
          </cell>
          <cell r="G120" t="str">
            <v>510104</v>
          </cell>
          <cell r="H120" t="str">
            <v>GBGT</v>
          </cell>
          <cell r="I120" t="str">
            <v>FF</v>
          </cell>
          <cell r="J120">
            <v>36680</v>
          </cell>
          <cell r="M120">
            <v>205474</v>
          </cell>
          <cell r="N120">
            <v>1</v>
          </cell>
          <cell r="O120" t="str">
            <v>Oil leak from OS</v>
          </cell>
          <cell r="P120" t="str">
            <v>ChÈy dÇu</v>
          </cell>
          <cell r="Q120" t="str">
            <v>USER</v>
          </cell>
          <cell r="R120" t="str">
            <v>FRONT FORK ASSY. RIGHT</v>
          </cell>
          <cell r="S120" t="str">
            <v>51400-GBG-B110-M1-01</v>
          </cell>
          <cell r="T120">
            <v>6</v>
          </cell>
        </row>
        <row r="121">
          <cell r="A121">
            <v>6</v>
          </cell>
          <cell r="B121">
            <v>2001</v>
          </cell>
          <cell r="C121">
            <v>37048</v>
          </cell>
          <cell r="G121" t="str">
            <v>510104</v>
          </cell>
          <cell r="H121" t="str">
            <v>GBGT</v>
          </cell>
          <cell r="I121" t="str">
            <v>FF</v>
          </cell>
          <cell r="J121">
            <v>36969</v>
          </cell>
          <cell r="M121">
            <v>8516</v>
          </cell>
          <cell r="N121">
            <v>1</v>
          </cell>
          <cell r="O121" t="str">
            <v>Oil leak from OS</v>
          </cell>
          <cell r="P121" t="str">
            <v>ChÈy dÇu</v>
          </cell>
          <cell r="Q121" t="str">
            <v>USER</v>
          </cell>
          <cell r="R121" t="str">
            <v>FRONT FORK ASSY. RIGHT</v>
          </cell>
          <cell r="S121" t="str">
            <v>51400-GBG-B110-M1-01</v>
          </cell>
          <cell r="T121">
            <v>3</v>
          </cell>
        </row>
        <row r="122">
          <cell r="A122">
            <v>6</v>
          </cell>
          <cell r="B122">
            <v>2001</v>
          </cell>
          <cell r="C122">
            <v>37048</v>
          </cell>
          <cell r="G122" t="str">
            <v>510105</v>
          </cell>
          <cell r="H122" t="str">
            <v>GBGT</v>
          </cell>
          <cell r="I122" t="str">
            <v>FF</v>
          </cell>
          <cell r="J122">
            <v>36931</v>
          </cell>
          <cell r="M122">
            <v>164</v>
          </cell>
          <cell r="N122">
            <v>1</v>
          </cell>
          <cell r="O122" t="str">
            <v>Oil leak from OS</v>
          </cell>
          <cell r="P122" t="str">
            <v>ChÈy dÇu</v>
          </cell>
          <cell r="Q122" t="str">
            <v>USER</v>
          </cell>
          <cell r="R122" t="str">
            <v>FRONT FORK ASSY. LEFT</v>
          </cell>
          <cell r="S122" t="str">
            <v>51500-GBG-B110-M1-01</v>
          </cell>
          <cell r="T122">
            <v>2</v>
          </cell>
        </row>
        <row r="123">
          <cell r="A123">
            <v>6</v>
          </cell>
          <cell r="B123">
            <v>2001</v>
          </cell>
          <cell r="C123">
            <v>37048</v>
          </cell>
          <cell r="G123" t="str">
            <v>510105</v>
          </cell>
          <cell r="H123" t="str">
            <v>GBGT</v>
          </cell>
          <cell r="I123" t="str">
            <v>FF</v>
          </cell>
          <cell r="J123">
            <v>36813</v>
          </cell>
          <cell r="M123">
            <v>247046</v>
          </cell>
          <cell r="N123">
            <v>1</v>
          </cell>
          <cell r="O123" t="str">
            <v>Oil leak from OS</v>
          </cell>
          <cell r="P123" t="str">
            <v>ChÈy dÇu</v>
          </cell>
          <cell r="Q123" t="str">
            <v>USER</v>
          </cell>
          <cell r="R123" t="str">
            <v>FRONT FORK ASSY. LEFT</v>
          </cell>
          <cell r="S123" t="str">
            <v>51500-GBG-B110-M1-01</v>
          </cell>
          <cell r="T123">
            <v>10</v>
          </cell>
        </row>
        <row r="124">
          <cell r="A124">
            <v>5</v>
          </cell>
          <cell r="B124">
            <v>2001</v>
          </cell>
          <cell r="C124">
            <v>37019</v>
          </cell>
          <cell r="D124">
            <v>36951</v>
          </cell>
          <cell r="E124" t="str">
            <v>33v-03-134</v>
          </cell>
          <cell r="F124">
            <v>894000</v>
          </cell>
          <cell r="G124" t="str">
            <v>5101045</v>
          </cell>
          <cell r="H124" t="str">
            <v>GBGT</v>
          </cell>
          <cell r="I124" t="str">
            <v>FF</v>
          </cell>
          <cell r="J124">
            <v>36627</v>
          </cell>
          <cell r="K124">
            <v>34002</v>
          </cell>
          <cell r="L124" t="str">
            <v>nha trang</v>
          </cell>
          <cell r="M124">
            <v>191865</v>
          </cell>
          <cell r="N124">
            <v>2</v>
          </cell>
          <cell r="O124" t="str">
            <v>The painting of FF was found being blistered partially</v>
          </cell>
          <cell r="P124" t="str">
            <v>Bong s¬n</v>
          </cell>
          <cell r="Q124" t="str">
            <v>MAP</v>
          </cell>
          <cell r="R124" t="str">
            <v>FRONT FORK ASSY. R/L</v>
          </cell>
          <cell r="S124" t="str">
            <v>51400/51500-GBG-B110-M1-01</v>
          </cell>
          <cell r="T124">
            <v>4</v>
          </cell>
        </row>
        <row r="125">
          <cell r="A125">
            <v>5</v>
          </cell>
          <cell r="B125">
            <v>2001</v>
          </cell>
          <cell r="C125">
            <v>37019</v>
          </cell>
          <cell r="D125">
            <v>36951</v>
          </cell>
          <cell r="E125" t="str">
            <v>33v-03-135,137</v>
          </cell>
          <cell r="F125">
            <v>914000</v>
          </cell>
          <cell r="G125" t="str">
            <v>5101045</v>
          </cell>
          <cell r="H125" t="str">
            <v>GBGT</v>
          </cell>
          <cell r="I125" t="str">
            <v>FF</v>
          </cell>
          <cell r="J125">
            <v>36690</v>
          </cell>
          <cell r="K125">
            <v>41001</v>
          </cell>
          <cell r="L125" t="str">
            <v>vung tau</v>
          </cell>
          <cell r="M125">
            <v>210038</v>
          </cell>
          <cell r="N125">
            <v>2</v>
          </cell>
          <cell r="O125" t="str">
            <v>The painting of FF was found being blistered partially</v>
          </cell>
          <cell r="P125" t="str">
            <v>Bong s¬n</v>
          </cell>
          <cell r="Q125" t="str">
            <v>MAP</v>
          </cell>
          <cell r="R125" t="str">
            <v>FRONT FORK ASSY. R/L</v>
          </cell>
          <cell r="S125" t="str">
            <v>51400/51500-GBG-B110-M1-01</v>
          </cell>
          <cell r="T125">
            <v>6</v>
          </cell>
        </row>
        <row r="126">
          <cell r="A126">
            <v>5</v>
          </cell>
          <cell r="B126">
            <v>2001</v>
          </cell>
          <cell r="C126">
            <v>37019</v>
          </cell>
          <cell r="D126">
            <v>36951</v>
          </cell>
          <cell r="E126" t="str">
            <v>33v-03-265</v>
          </cell>
          <cell r="F126">
            <v>1071800</v>
          </cell>
          <cell r="G126" t="str">
            <v>5301045</v>
          </cell>
          <cell r="H126" t="str">
            <v>KFLG</v>
          </cell>
          <cell r="I126" t="str">
            <v>FF</v>
          </cell>
          <cell r="J126">
            <v>36641</v>
          </cell>
          <cell r="K126">
            <v>42008</v>
          </cell>
          <cell r="L126" t="str">
            <v>hcm</v>
          </cell>
          <cell r="M126">
            <v>38041</v>
          </cell>
          <cell r="N126">
            <v>2</v>
          </cell>
          <cell r="O126" t="str">
            <v>The painting of FF was found being blistered partially</v>
          </cell>
          <cell r="P126" t="str">
            <v>Bong s¬n</v>
          </cell>
          <cell r="Q126" t="str">
            <v>MAP</v>
          </cell>
          <cell r="R126" t="str">
            <v>FRONT FORK ASSY. R/L</v>
          </cell>
          <cell r="S126" t="str">
            <v>51400/51500-KFLG-8910-M1</v>
          </cell>
          <cell r="T126">
            <v>4</v>
          </cell>
        </row>
        <row r="127">
          <cell r="A127">
            <v>5</v>
          </cell>
          <cell r="B127">
            <v>2001</v>
          </cell>
          <cell r="C127">
            <v>37019</v>
          </cell>
          <cell r="D127">
            <v>36951</v>
          </cell>
          <cell r="E127" t="str">
            <v>33v-03-266</v>
          </cell>
          <cell r="F127">
            <v>1071800</v>
          </cell>
          <cell r="G127" t="str">
            <v>5301045</v>
          </cell>
          <cell r="H127" t="str">
            <v>KFLG</v>
          </cell>
          <cell r="I127" t="str">
            <v>FF</v>
          </cell>
          <cell r="J127">
            <v>36708</v>
          </cell>
          <cell r="K127">
            <v>42014</v>
          </cell>
          <cell r="L127" t="str">
            <v>hcm</v>
          </cell>
          <cell r="M127">
            <v>44741</v>
          </cell>
          <cell r="N127">
            <v>2</v>
          </cell>
          <cell r="O127" t="str">
            <v>The painting of FF was found being blistered partially</v>
          </cell>
          <cell r="P127" t="str">
            <v>Bong s¬n</v>
          </cell>
          <cell r="Q127" t="str">
            <v>MAP</v>
          </cell>
          <cell r="R127" t="str">
            <v>FRONT FORK ASSY. R/L</v>
          </cell>
          <cell r="S127" t="str">
            <v>51400/51500-KFLG-8910-M1</v>
          </cell>
          <cell r="T127">
            <v>7</v>
          </cell>
        </row>
        <row r="128">
          <cell r="A128">
            <v>5</v>
          </cell>
          <cell r="B128">
            <v>2001</v>
          </cell>
          <cell r="C128">
            <v>37019</v>
          </cell>
          <cell r="D128">
            <v>36951</v>
          </cell>
          <cell r="E128" t="str">
            <v>33v-03-267</v>
          </cell>
          <cell r="F128">
            <v>543400</v>
          </cell>
          <cell r="G128" t="str">
            <v>530104</v>
          </cell>
          <cell r="H128" t="str">
            <v>KFLG</v>
          </cell>
          <cell r="I128" t="str">
            <v>FF</v>
          </cell>
          <cell r="J128">
            <v>36746</v>
          </cell>
          <cell r="K128">
            <v>42017</v>
          </cell>
          <cell r="L128" t="str">
            <v>hcm</v>
          </cell>
          <cell r="M128">
            <v>61913</v>
          </cell>
          <cell r="N128">
            <v>1</v>
          </cell>
          <cell r="O128" t="str">
            <v>The painting of FF was found being blistered partially</v>
          </cell>
          <cell r="P128" t="str">
            <v>Bong s¬n</v>
          </cell>
          <cell r="Q128" t="str">
            <v>MAP</v>
          </cell>
          <cell r="R128" t="str">
            <v>FRONT FORK ASSY. RIGHT</v>
          </cell>
          <cell r="S128" t="str">
            <v>51400-KFLG-8910-M1</v>
          </cell>
          <cell r="T128">
            <v>8</v>
          </cell>
        </row>
        <row r="129">
          <cell r="A129">
            <v>5</v>
          </cell>
          <cell r="B129">
            <v>2001</v>
          </cell>
          <cell r="C129">
            <v>37019</v>
          </cell>
          <cell r="D129">
            <v>36951</v>
          </cell>
          <cell r="E129" t="str">
            <v>33v-03-268</v>
          </cell>
          <cell r="F129">
            <v>1071800</v>
          </cell>
          <cell r="G129" t="str">
            <v>5301045</v>
          </cell>
          <cell r="H129" t="str">
            <v>KFLG</v>
          </cell>
          <cell r="I129" t="str">
            <v>FF</v>
          </cell>
          <cell r="J129">
            <v>36595</v>
          </cell>
          <cell r="K129">
            <v>45001</v>
          </cell>
          <cell r="L129" t="str">
            <v>My tho</v>
          </cell>
          <cell r="M129">
            <v>29880</v>
          </cell>
          <cell r="N129">
            <v>2</v>
          </cell>
          <cell r="O129" t="str">
            <v>The painting of FF was found being blistered partially</v>
          </cell>
          <cell r="P129" t="str">
            <v>Bong s¬n</v>
          </cell>
          <cell r="Q129" t="str">
            <v>MAP</v>
          </cell>
          <cell r="R129" t="str">
            <v>FRONT FORK ASSY. R/L</v>
          </cell>
          <cell r="S129" t="str">
            <v>51400/51500-KFLG-8910-M1</v>
          </cell>
          <cell r="T129">
            <v>3</v>
          </cell>
        </row>
        <row r="130">
          <cell r="A130">
            <v>5</v>
          </cell>
          <cell r="B130">
            <v>2001</v>
          </cell>
          <cell r="C130">
            <v>37019</v>
          </cell>
          <cell r="D130">
            <v>36951</v>
          </cell>
          <cell r="E130" t="str">
            <v>33v-03-269</v>
          </cell>
          <cell r="F130">
            <v>1071800</v>
          </cell>
          <cell r="G130" t="str">
            <v>5301045</v>
          </cell>
          <cell r="H130" t="str">
            <v>KFLG</v>
          </cell>
          <cell r="I130" t="str">
            <v>FF</v>
          </cell>
          <cell r="J130">
            <v>36769</v>
          </cell>
          <cell r="K130">
            <v>45001</v>
          </cell>
          <cell r="L130" t="str">
            <v>My tho</v>
          </cell>
          <cell r="M130">
            <v>65226</v>
          </cell>
          <cell r="N130">
            <v>2</v>
          </cell>
          <cell r="O130" t="str">
            <v>The painting of FF was found being blistered partially</v>
          </cell>
          <cell r="P130" t="str">
            <v>Bong s¬n</v>
          </cell>
          <cell r="Q130" t="str">
            <v>MAP</v>
          </cell>
          <cell r="R130" t="str">
            <v>FRONT FORK ASSY. R/L</v>
          </cell>
          <cell r="S130" t="str">
            <v>51400/51500-KFLG-8910-M1</v>
          </cell>
          <cell r="T130">
            <v>8</v>
          </cell>
        </row>
        <row r="131">
          <cell r="A131">
            <v>5</v>
          </cell>
          <cell r="B131">
            <v>2001</v>
          </cell>
          <cell r="C131">
            <v>37019</v>
          </cell>
          <cell r="D131">
            <v>36951</v>
          </cell>
          <cell r="E131" t="str">
            <v>33v-03-270</v>
          </cell>
          <cell r="F131">
            <v>1071800</v>
          </cell>
          <cell r="G131" t="str">
            <v>5301045</v>
          </cell>
          <cell r="H131" t="str">
            <v>KFLG</v>
          </cell>
          <cell r="I131" t="str">
            <v>FF</v>
          </cell>
          <cell r="J131">
            <v>36691</v>
          </cell>
          <cell r="K131">
            <v>45001</v>
          </cell>
          <cell r="L131" t="str">
            <v>My tho</v>
          </cell>
          <cell r="M131">
            <v>49822</v>
          </cell>
          <cell r="N131">
            <v>2</v>
          </cell>
          <cell r="O131" t="str">
            <v>The painting of FF was found being blistered partially</v>
          </cell>
          <cell r="P131" t="str">
            <v>Bong s¬n</v>
          </cell>
          <cell r="Q131" t="str">
            <v>MAP</v>
          </cell>
          <cell r="R131" t="str">
            <v>FRONT FORK ASSY. R/L</v>
          </cell>
          <cell r="S131" t="str">
            <v>51400/51500-KFLG-8910-M1</v>
          </cell>
          <cell r="T131">
            <v>6</v>
          </cell>
        </row>
        <row r="132">
          <cell r="A132">
            <v>6</v>
          </cell>
          <cell r="B132">
            <v>2001</v>
          </cell>
          <cell r="C132">
            <v>37048</v>
          </cell>
          <cell r="D132">
            <v>36982</v>
          </cell>
          <cell r="E132" t="str">
            <v>33V-04-129</v>
          </cell>
          <cell r="F132">
            <v>1071800</v>
          </cell>
          <cell r="G132" t="str">
            <v>5301045</v>
          </cell>
          <cell r="H132" t="str">
            <v>KFLG</v>
          </cell>
          <cell r="I132" t="str">
            <v>FF</v>
          </cell>
          <cell r="J132">
            <v>36621</v>
          </cell>
          <cell r="K132">
            <v>7001</v>
          </cell>
          <cell r="L132" t="str">
            <v>thai nguyen</v>
          </cell>
          <cell r="M132">
            <v>36170</v>
          </cell>
          <cell r="N132">
            <v>2</v>
          </cell>
          <cell r="O132" t="str">
            <v>The painting of FF was found being blistered partially</v>
          </cell>
          <cell r="P132" t="str">
            <v>Bong s¬n</v>
          </cell>
          <cell r="Q132" t="str">
            <v>MAP</v>
          </cell>
          <cell r="R132" t="str">
            <v>FRONT FORK ASSY. R/L</v>
          </cell>
          <cell r="S132" t="str">
            <v>51400/51500-KFLG-8910-M1</v>
          </cell>
          <cell r="T132">
            <v>4</v>
          </cell>
        </row>
        <row r="133">
          <cell r="A133">
            <v>6</v>
          </cell>
          <cell r="B133">
            <v>2001</v>
          </cell>
          <cell r="C133">
            <v>37048</v>
          </cell>
          <cell r="D133">
            <v>36982</v>
          </cell>
          <cell r="E133" t="str">
            <v>33V-04-159</v>
          </cell>
          <cell r="F133">
            <v>543400</v>
          </cell>
          <cell r="G133" t="str">
            <v>530104</v>
          </cell>
          <cell r="H133" t="str">
            <v>KFLG</v>
          </cell>
          <cell r="I133" t="str">
            <v>FF</v>
          </cell>
          <cell r="J133">
            <v>36649</v>
          </cell>
          <cell r="K133">
            <v>30001</v>
          </cell>
          <cell r="L133" t="str">
            <v>quy nhon</v>
          </cell>
          <cell r="M133">
            <v>40756</v>
          </cell>
          <cell r="N133">
            <v>1</v>
          </cell>
          <cell r="O133" t="str">
            <v>The painting of FF was found being blistered partially</v>
          </cell>
          <cell r="P133" t="str">
            <v>Bong s¬n</v>
          </cell>
          <cell r="Q133" t="str">
            <v>MAP</v>
          </cell>
          <cell r="R133" t="str">
            <v>FRONT FORK ASSY. RIGHT</v>
          </cell>
          <cell r="S133" t="str">
            <v>51400-KFLG-8910-M1</v>
          </cell>
          <cell r="T133">
            <v>5</v>
          </cell>
        </row>
        <row r="134">
          <cell r="A134">
            <v>6</v>
          </cell>
          <cell r="B134">
            <v>2001</v>
          </cell>
          <cell r="C134">
            <v>37048</v>
          </cell>
          <cell r="D134">
            <v>36982</v>
          </cell>
          <cell r="E134" t="str">
            <v>33V-04-161</v>
          </cell>
          <cell r="F134">
            <v>543400</v>
          </cell>
          <cell r="G134" t="str">
            <v>530104</v>
          </cell>
          <cell r="H134" t="str">
            <v>KFLG</v>
          </cell>
          <cell r="I134" t="str">
            <v>FF</v>
          </cell>
          <cell r="J134">
            <v>36649</v>
          </cell>
          <cell r="K134">
            <v>30001</v>
          </cell>
          <cell r="L134" t="str">
            <v>quy nhon</v>
          </cell>
          <cell r="M134">
            <v>54793</v>
          </cell>
          <cell r="N134">
            <v>1</v>
          </cell>
          <cell r="O134" t="str">
            <v>The painting of FF was found being blistered partially</v>
          </cell>
          <cell r="P134" t="str">
            <v>Bong s¬n</v>
          </cell>
          <cell r="Q134" t="str">
            <v>MAP</v>
          </cell>
          <cell r="R134" t="str">
            <v>FRONT FORK ASSY. RIGHT</v>
          </cell>
          <cell r="S134" t="str">
            <v>51400-KFLG-8910-M1</v>
          </cell>
          <cell r="T134">
            <v>5</v>
          </cell>
        </row>
        <row r="135">
          <cell r="A135">
            <v>6</v>
          </cell>
          <cell r="B135">
            <v>2001</v>
          </cell>
          <cell r="C135">
            <v>37048</v>
          </cell>
          <cell r="D135">
            <v>36982</v>
          </cell>
          <cell r="E135" t="str">
            <v>33V-04-176</v>
          </cell>
          <cell r="F135">
            <v>543400</v>
          </cell>
          <cell r="G135" t="str">
            <v>530104</v>
          </cell>
          <cell r="H135" t="str">
            <v>KFLG</v>
          </cell>
          <cell r="I135" t="str">
            <v>FF</v>
          </cell>
          <cell r="J135">
            <v>36682</v>
          </cell>
          <cell r="K135">
            <v>34002</v>
          </cell>
          <cell r="L135" t="str">
            <v>nha trang</v>
          </cell>
          <cell r="M135">
            <v>48108</v>
          </cell>
          <cell r="N135">
            <v>1</v>
          </cell>
          <cell r="O135" t="str">
            <v>The painting of FF was found being blistered partially</v>
          </cell>
          <cell r="P135" t="str">
            <v>Bong s¬n</v>
          </cell>
          <cell r="Q135" t="str">
            <v>MAP</v>
          </cell>
          <cell r="R135" t="str">
            <v>FRONT FORK ASSY. RIGHT</v>
          </cell>
          <cell r="S135" t="str">
            <v>51400-KFLG-8910-M1</v>
          </cell>
          <cell r="T135">
            <v>6</v>
          </cell>
        </row>
        <row r="136">
          <cell r="A136">
            <v>6</v>
          </cell>
          <cell r="B136">
            <v>2001</v>
          </cell>
          <cell r="C136">
            <v>37048</v>
          </cell>
          <cell r="D136">
            <v>36982</v>
          </cell>
          <cell r="E136" t="str">
            <v>33V-04-206</v>
          </cell>
          <cell r="F136">
            <v>543400</v>
          </cell>
          <cell r="G136" t="str">
            <v>530105</v>
          </cell>
          <cell r="H136" t="str">
            <v>KFLG</v>
          </cell>
          <cell r="I136" t="str">
            <v>FF</v>
          </cell>
          <cell r="J136">
            <v>36619</v>
          </cell>
          <cell r="K136">
            <v>42015</v>
          </cell>
          <cell r="L136" t="str">
            <v>hcm</v>
          </cell>
          <cell r="M136">
            <v>35632</v>
          </cell>
          <cell r="N136">
            <v>1</v>
          </cell>
          <cell r="O136" t="str">
            <v>The painting of FF was found being blistered partially</v>
          </cell>
          <cell r="P136" t="str">
            <v>Bong s¬n</v>
          </cell>
          <cell r="Q136" t="str">
            <v>MAP</v>
          </cell>
          <cell r="R136" t="str">
            <v>FRONT FORK ASSY. LEFT</v>
          </cell>
          <cell r="S136" t="str">
            <v>51500-KFLG-8910-M1</v>
          </cell>
          <cell r="T136">
            <v>4</v>
          </cell>
        </row>
        <row r="137">
          <cell r="A137">
            <v>6</v>
          </cell>
          <cell r="B137">
            <v>2001</v>
          </cell>
          <cell r="C137">
            <v>37048</v>
          </cell>
          <cell r="D137">
            <v>36982</v>
          </cell>
          <cell r="E137" t="str">
            <v>33V-04-213</v>
          </cell>
          <cell r="F137">
            <v>1071800</v>
          </cell>
          <cell r="G137" t="str">
            <v>5301045</v>
          </cell>
          <cell r="H137" t="str">
            <v>KFLG</v>
          </cell>
          <cell r="I137" t="str">
            <v>FF</v>
          </cell>
          <cell r="J137">
            <v>36654</v>
          </cell>
          <cell r="K137">
            <v>42019</v>
          </cell>
          <cell r="L137" t="str">
            <v>hcm</v>
          </cell>
          <cell r="M137">
            <v>42551</v>
          </cell>
          <cell r="N137">
            <v>2</v>
          </cell>
          <cell r="O137" t="str">
            <v>The painting of FF was found being blistered partially</v>
          </cell>
          <cell r="P137" t="str">
            <v>Bong s¬n</v>
          </cell>
          <cell r="Q137" t="str">
            <v>MAP</v>
          </cell>
          <cell r="R137" t="str">
            <v>FRONT FORK ASSY. R/L</v>
          </cell>
          <cell r="S137" t="str">
            <v>51400/51500-KFLG-8910-M1</v>
          </cell>
          <cell r="T137">
            <v>5</v>
          </cell>
        </row>
        <row r="138">
          <cell r="A138">
            <v>6</v>
          </cell>
          <cell r="B138">
            <v>2001</v>
          </cell>
          <cell r="C138">
            <v>37048</v>
          </cell>
          <cell r="D138">
            <v>36982</v>
          </cell>
          <cell r="E138" t="str">
            <v>33V-04-223</v>
          </cell>
          <cell r="F138">
            <v>543400</v>
          </cell>
          <cell r="G138" t="str">
            <v>530105</v>
          </cell>
          <cell r="H138" t="str">
            <v>KFLG</v>
          </cell>
          <cell r="I138" t="str">
            <v>FF</v>
          </cell>
          <cell r="J138">
            <v>36739</v>
          </cell>
          <cell r="K138">
            <v>43001</v>
          </cell>
          <cell r="L138" t="str">
            <v>long an</v>
          </cell>
          <cell r="M138">
            <v>61272</v>
          </cell>
          <cell r="N138">
            <v>1</v>
          </cell>
          <cell r="O138" t="str">
            <v>The painting of FF was found being blistered partially</v>
          </cell>
          <cell r="P138" t="str">
            <v>Bong s¬n</v>
          </cell>
          <cell r="Q138" t="str">
            <v>MAP</v>
          </cell>
          <cell r="R138" t="str">
            <v>FRONT FORK ASSY. LEFT</v>
          </cell>
          <cell r="S138" t="str">
            <v>51500-KFLG-8910-M1</v>
          </cell>
          <cell r="T138">
            <v>8</v>
          </cell>
        </row>
        <row r="139">
          <cell r="A139">
            <v>6</v>
          </cell>
          <cell r="B139">
            <v>2001</v>
          </cell>
          <cell r="C139">
            <v>37048</v>
          </cell>
          <cell r="D139">
            <v>36982</v>
          </cell>
          <cell r="E139" t="str">
            <v>33V-04-224</v>
          </cell>
          <cell r="G139" t="str">
            <v>530108</v>
          </cell>
          <cell r="H139" t="str">
            <v>KFLG</v>
          </cell>
          <cell r="I139" t="str">
            <v>RC</v>
          </cell>
          <cell r="J139">
            <v>36762</v>
          </cell>
          <cell r="M139">
            <v>64461</v>
          </cell>
          <cell r="N139">
            <v>1</v>
          </cell>
          <cell r="O139" t="str">
            <v>Oil leak from OS</v>
          </cell>
          <cell r="P139" t="str">
            <v>ChÈy dÇu</v>
          </cell>
          <cell r="Q139" t="str">
            <v>USER</v>
          </cell>
          <cell r="R139" t="str">
            <v>REAR CUSHION ASSY</v>
          </cell>
          <cell r="S139" t="str">
            <v>52400-KFLG-8910-M1</v>
          </cell>
          <cell r="T139">
            <v>8</v>
          </cell>
        </row>
        <row r="140">
          <cell r="A140">
            <v>6</v>
          </cell>
          <cell r="B140">
            <v>2001</v>
          </cell>
          <cell r="C140">
            <v>37048</v>
          </cell>
          <cell r="D140">
            <v>36982</v>
          </cell>
          <cell r="E140" t="str">
            <v>33V-04-231</v>
          </cell>
          <cell r="F140">
            <v>1071800</v>
          </cell>
          <cell r="G140" t="str">
            <v>5301045</v>
          </cell>
          <cell r="H140" t="str">
            <v>KFLG</v>
          </cell>
          <cell r="I140" t="str">
            <v>FF</v>
          </cell>
          <cell r="J140">
            <v>36769</v>
          </cell>
          <cell r="K140">
            <v>45001</v>
          </cell>
          <cell r="L140" t="str">
            <v>My tho</v>
          </cell>
          <cell r="M140">
            <v>65183</v>
          </cell>
          <cell r="N140">
            <v>2</v>
          </cell>
          <cell r="O140" t="str">
            <v>The painting of FF was found being blistered partially</v>
          </cell>
          <cell r="P140" t="str">
            <v>Bong s¬n</v>
          </cell>
          <cell r="Q140" t="str">
            <v>MAP</v>
          </cell>
          <cell r="R140" t="str">
            <v>FRONT FORK ASSY. R/L</v>
          </cell>
          <cell r="S140" t="str">
            <v>51400/51500-KFLG-8910-M1</v>
          </cell>
          <cell r="T140">
            <v>8</v>
          </cell>
        </row>
        <row r="141">
          <cell r="A141">
            <v>6</v>
          </cell>
          <cell r="B141">
            <v>2001</v>
          </cell>
          <cell r="C141">
            <v>37048</v>
          </cell>
          <cell r="D141">
            <v>36982</v>
          </cell>
          <cell r="E141" t="str">
            <v>33V-04-232</v>
          </cell>
          <cell r="G141" t="str">
            <v>530108</v>
          </cell>
          <cell r="H141" t="str">
            <v>KFLG</v>
          </cell>
          <cell r="I141" t="str">
            <v>RC</v>
          </cell>
          <cell r="J141">
            <v>36872</v>
          </cell>
          <cell r="M141">
            <v>93885</v>
          </cell>
          <cell r="N141">
            <v>1</v>
          </cell>
          <cell r="O141" t="str">
            <v>Oil leak from OS</v>
          </cell>
          <cell r="P141" t="str">
            <v>ChÈy dÇu</v>
          </cell>
          <cell r="Q141" t="str">
            <v>USER</v>
          </cell>
          <cell r="R141" t="str">
            <v>REAR CUSHION ASSY</v>
          </cell>
          <cell r="S141" t="str">
            <v>52400-KFLG-8910-M1</v>
          </cell>
          <cell r="T141">
            <v>12</v>
          </cell>
        </row>
        <row r="142">
          <cell r="A142">
            <v>6</v>
          </cell>
          <cell r="B142">
            <v>2001</v>
          </cell>
          <cell r="C142">
            <v>37048</v>
          </cell>
          <cell r="D142">
            <v>36982</v>
          </cell>
          <cell r="E142" t="str">
            <v>33V-04-237</v>
          </cell>
          <cell r="F142">
            <v>1071800</v>
          </cell>
          <cell r="G142" t="str">
            <v>5301045</v>
          </cell>
          <cell r="H142" t="str">
            <v>KFLG</v>
          </cell>
          <cell r="I142" t="str">
            <v>FF</v>
          </cell>
          <cell r="J142">
            <v>36675</v>
          </cell>
          <cell r="K142">
            <v>49001</v>
          </cell>
          <cell r="L142" t="str">
            <v>an giang</v>
          </cell>
          <cell r="M142">
            <v>42897</v>
          </cell>
          <cell r="N142">
            <v>2</v>
          </cell>
          <cell r="O142" t="str">
            <v>The painting of FF was found being blistered partially</v>
          </cell>
          <cell r="P142" t="str">
            <v>Bong s¬n</v>
          </cell>
          <cell r="Q142" t="str">
            <v>MAP</v>
          </cell>
          <cell r="R142" t="str">
            <v>FRONT FORK ASSY. R/L</v>
          </cell>
          <cell r="S142" t="str">
            <v>51400/51500-KFLG-8910-M1</v>
          </cell>
          <cell r="T142">
            <v>5</v>
          </cell>
        </row>
        <row r="143">
          <cell r="A143">
            <v>6</v>
          </cell>
          <cell r="B143">
            <v>2001</v>
          </cell>
          <cell r="C143">
            <v>37048</v>
          </cell>
          <cell r="D143">
            <v>36982</v>
          </cell>
          <cell r="E143" t="str">
            <v>33V-04-238</v>
          </cell>
          <cell r="F143">
            <v>1071800</v>
          </cell>
          <cell r="G143" t="str">
            <v>5301045</v>
          </cell>
          <cell r="H143" t="str">
            <v>KFLG</v>
          </cell>
          <cell r="I143" t="str">
            <v>FF</v>
          </cell>
          <cell r="J143">
            <v>36692</v>
          </cell>
          <cell r="K143">
            <v>49001</v>
          </cell>
          <cell r="L143" t="str">
            <v>an giang</v>
          </cell>
          <cell r="M143">
            <v>46430</v>
          </cell>
          <cell r="N143">
            <v>2</v>
          </cell>
          <cell r="O143" t="str">
            <v>The painting of FF was found being blistered partially</v>
          </cell>
          <cell r="P143" t="str">
            <v>Bong s¬n</v>
          </cell>
          <cell r="Q143" t="str">
            <v>MAP</v>
          </cell>
          <cell r="R143" t="str">
            <v>FRONT FORK ASSY. R/L</v>
          </cell>
          <cell r="S143" t="str">
            <v>51400/51500-KFLG-8910-M1</v>
          </cell>
          <cell r="T143">
            <v>6</v>
          </cell>
        </row>
        <row r="144">
          <cell r="A144">
            <v>6</v>
          </cell>
          <cell r="B144">
            <v>2001</v>
          </cell>
          <cell r="C144">
            <v>37048</v>
          </cell>
          <cell r="D144">
            <v>36982</v>
          </cell>
          <cell r="E144" t="str">
            <v>33V-04-239</v>
          </cell>
          <cell r="F144">
            <v>1071800</v>
          </cell>
          <cell r="G144" t="str">
            <v>5301045</v>
          </cell>
          <cell r="H144" t="str">
            <v>KFLG</v>
          </cell>
          <cell r="I144" t="str">
            <v>FF</v>
          </cell>
          <cell r="J144">
            <v>36657</v>
          </cell>
          <cell r="K144">
            <v>49001</v>
          </cell>
          <cell r="L144" t="str">
            <v>an giang</v>
          </cell>
          <cell r="M144">
            <v>51044</v>
          </cell>
          <cell r="N144">
            <v>2</v>
          </cell>
          <cell r="O144" t="str">
            <v>The painting of FF was found being blistered partially</v>
          </cell>
          <cell r="P144" t="str">
            <v>Bong s¬n</v>
          </cell>
          <cell r="Q144" t="str">
            <v>MAP</v>
          </cell>
          <cell r="R144" t="str">
            <v>FRONT FORK ASSY. R/L</v>
          </cell>
          <cell r="S144" t="str">
            <v>51400/51500-KFLG-8910-M1</v>
          </cell>
          <cell r="T144">
            <v>5</v>
          </cell>
        </row>
        <row r="145">
          <cell r="A145">
            <v>6</v>
          </cell>
          <cell r="B145">
            <v>2001</v>
          </cell>
          <cell r="C145">
            <v>37048</v>
          </cell>
          <cell r="D145">
            <v>36982</v>
          </cell>
          <cell r="E145" t="str">
            <v>33V-04-248</v>
          </cell>
          <cell r="F145">
            <v>1071800</v>
          </cell>
          <cell r="G145" t="str">
            <v>5301045</v>
          </cell>
          <cell r="H145" t="str">
            <v>KFLG</v>
          </cell>
          <cell r="I145" t="str">
            <v>FF</v>
          </cell>
          <cell r="J145">
            <v>36760</v>
          </cell>
          <cell r="K145">
            <v>50001</v>
          </cell>
          <cell r="L145" t="str">
            <v>can tho</v>
          </cell>
          <cell r="M145">
            <v>64319</v>
          </cell>
          <cell r="N145">
            <v>2</v>
          </cell>
          <cell r="O145" t="str">
            <v>The painting of FF was found being blistered partially</v>
          </cell>
          <cell r="P145" t="str">
            <v>Bong s¬n</v>
          </cell>
          <cell r="Q145" t="str">
            <v>MAP</v>
          </cell>
          <cell r="R145" t="str">
            <v>FRONT FORK ASSY. R/L</v>
          </cell>
          <cell r="S145" t="str">
            <v>51400/51500-KFLG-8910-M1</v>
          </cell>
          <cell r="T145">
            <v>8</v>
          </cell>
        </row>
        <row r="146">
          <cell r="A146">
            <v>6</v>
          </cell>
          <cell r="B146">
            <v>2001</v>
          </cell>
          <cell r="C146">
            <v>37048</v>
          </cell>
          <cell r="D146">
            <v>36982</v>
          </cell>
          <cell r="E146" t="str">
            <v>33V-04-285</v>
          </cell>
          <cell r="F146">
            <v>457000</v>
          </cell>
          <cell r="G146" t="str">
            <v>510105</v>
          </cell>
          <cell r="H146" t="str">
            <v>GBGT</v>
          </cell>
          <cell r="I146" t="str">
            <v>FF</v>
          </cell>
          <cell r="J146">
            <v>36600</v>
          </cell>
          <cell r="K146">
            <v>11001</v>
          </cell>
          <cell r="L146" t="str">
            <v>vinh phuc</v>
          </cell>
          <cell r="M146">
            <v>7685</v>
          </cell>
          <cell r="N146">
            <v>1</v>
          </cell>
          <cell r="O146" t="str">
            <v>BÞ sïi Êm tÊm trªm vÊu b¾t trôc b¸nh xe</v>
          </cell>
          <cell r="P146" t="str">
            <v>Bong s¬n</v>
          </cell>
          <cell r="Q146" t="str">
            <v>MAP</v>
          </cell>
          <cell r="R146" t="str">
            <v>FRONT FORK ASSY. LEFT</v>
          </cell>
          <cell r="S146" t="str">
            <v>51500-GBG-B110-M1-01</v>
          </cell>
          <cell r="T146">
            <v>3</v>
          </cell>
        </row>
        <row r="147">
          <cell r="A147">
            <v>6</v>
          </cell>
          <cell r="B147">
            <v>2001</v>
          </cell>
          <cell r="C147">
            <v>37048</v>
          </cell>
          <cell r="D147">
            <v>36982</v>
          </cell>
          <cell r="E147" t="str">
            <v>33V-04-305</v>
          </cell>
          <cell r="G147" t="str">
            <v>530108</v>
          </cell>
          <cell r="H147" t="str">
            <v>KFLG</v>
          </cell>
          <cell r="I147" t="str">
            <v>RC</v>
          </cell>
          <cell r="J147">
            <v>36948</v>
          </cell>
          <cell r="M147">
            <v>203840</v>
          </cell>
          <cell r="N147">
            <v>1</v>
          </cell>
          <cell r="O147" t="str">
            <v>Oil leak from OS</v>
          </cell>
          <cell r="P147" t="str">
            <v>ChÈy dÇu</v>
          </cell>
          <cell r="Q147" t="str">
            <v>USER</v>
          </cell>
          <cell r="R147" t="str">
            <v>REAR CUSHION ASSY</v>
          </cell>
          <cell r="S147" t="str">
            <v>52400-KFLG-8910-M1</v>
          </cell>
          <cell r="T147">
            <v>2</v>
          </cell>
        </row>
        <row r="148">
          <cell r="A148">
            <v>7</v>
          </cell>
          <cell r="B148">
            <v>2001</v>
          </cell>
          <cell r="C148">
            <v>37081</v>
          </cell>
          <cell r="D148">
            <v>37012</v>
          </cell>
          <cell r="E148" t="str">
            <v>33v-05-041,042</v>
          </cell>
          <cell r="F148">
            <v>894000</v>
          </cell>
          <cell r="G148" t="str">
            <v>5101045</v>
          </cell>
          <cell r="H148" t="str">
            <v>GBGT</v>
          </cell>
          <cell r="I148" t="str">
            <v>FF</v>
          </cell>
          <cell r="J148">
            <v>36664</v>
          </cell>
          <cell r="K148">
            <v>30001</v>
          </cell>
          <cell r="L148" t="str">
            <v>quy nhon</v>
          </cell>
          <cell r="M148">
            <v>202677</v>
          </cell>
          <cell r="N148">
            <v>2</v>
          </cell>
          <cell r="O148" t="str">
            <v>The painting of FF was peelled of partially</v>
          </cell>
          <cell r="P148" t="str">
            <v>Bong s¬n</v>
          </cell>
          <cell r="Q148" t="str">
            <v>MAP</v>
          </cell>
          <cell r="R148" t="str">
            <v>FRONT FORK ASSY. R/L</v>
          </cell>
          <cell r="S148" t="str">
            <v>51400/51500-GBG-B110-M1-01</v>
          </cell>
          <cell r="T148">
            <v>5</v>
          </cell>
        </row>
        <row r="149">
          <cell r="A149">
            <v>7</v>
          </cell>
          <cell r="B149">
            <v>2001</v>
          </cell>
          <cell r="C149">
            <v>37081</v>
          </cell>
          <cell r="D149">
            <v>37012</v>
          </cell>
          <cell r="E149" t="str">
            <v>33v-05-247</v>
          </cell>
          <cell r="F149">
            <v>581600</v>
          </cell>
          <cell r="G149" t="str">
            <v>580110</v>
          </cell>
          <cell r="H149" t="str">
            <v>KFVN</v>
          </cell>
          <cell r="I149" t="str">
            <v>SM</v>
          </cell>
          <cell r="J149">
            <v>36924</v>
          </cell>
          <cell r="K149">
            <v>22001</v>
          </cell>
          <cell r="L149" t="str">
            <v>nghe an</v>
          </cell>
          <cell r="M149">
            <v>11506</v>
          </cell>
          <cell r="N149">
            <v>1</v>
          </cell>
          <cell r="O149" t="str">
            <v>Kim nhiªn liÖu kh«ng ho¹t ®éng do dÝnh keo 575</v>
          </cell>
          <cell r="P149" t="str">
            <v>Ho¹t ®éng</v>
          </cell>
          <cell r="Q149" t="str">
            <v>MAP</v>
          </cell>
          <cell r="R149" t="str">
            <v>SPEEDOMETER ASSY</v>
          </cell>
          <cell r="S149" t="str">
            <v>37200-GN5-9013-M1-02</v>
          </cell>
          <cell r="T149">
            <v>2</v>
          </cell>
        </row>
        <row r="150">
          <cell r="A150">
            <v>7</v>
          </cell>
          <cell r="B150">
            <v>2001</v>
          </cell>
          <cell r="C150">
            <v>37081</v>
          </cell>
          <cell r="D150">
            <v>37012</v>
          </cell>
          <cell r="E150" t="str">
            <v>33v-05-118</v>
          </cell>
          <cell r="F150">
            <v>1071800</v>
          </cell>
          <cell r="G150" t="str">
            <v>5301045</v>
          </cell>
          <cell r="H150" t="str">
            <v>KFLG</v>
          </cell>
          <cell r="I150" t="str">
            <v>FF</v>
          </cell>
          <cell r="J150">
            <v>36782</v>
          </cell>
          <cell r="K150">
            <v>18002</v>
          </cell>
          <cell r="L150" t="str">
            <v>nam dinh</v>
          </cell>
          <cell r="M150">
            <v>68697</v>
          </cell>
          <cell r="N150">
            <v>2</v>
          </cell>
          <cell r="O150" t="str">
            <v>The painting of FF was peelled of partially</v>
          </cell>
          <cell r="P150" t="str">
            <v>Bong s¬n</v>
          </cell>
          <cell r="Q150" t="str">
            <v>MAP</v>
          </cell>
          <cell r="R150" t="str">
            <v>FRONT FORK ASSY. R/L</v>
          </cell>
          <cell r="S150" t="str">
            <v>51400/51500-KFLG-8910-M1</v>
          </cell>
          <cell r="T150">
            <v>9</v>
          </cell>
        </row>
        <row r="151">
          <cell r="A151">
            <v>7</v>
          </cell>
          <cell r="B151">
            <v>2001</v>
          </cell>
          <cell r="C151">
            <v>37081</v>
          </cell>
          <cell r="D151">
            <v>37012</v>
          </cell>
          <cell r="E151" t="str">
            <v>33v-05-128</v>
          </cell>
          <cell r="F151">
            <v>1071800</v>
          </cell>
          <cell r="G151" t="str">
            <v>5301045</v>
          </cell>
          <cell r="H151" t="str">
            <v>KFLG</v>
          </cell>
          <cell r="I151" t="str">
            <v>FF</v>
          </cell>
          <cell r="J151">
            <v>36634</v>
          </cell>
          <cell r="K151">
            <v>30001</v>
          </cell>
          <cell r="L151" t="str">
            <v>quy nhon</v>
          </cell>
          <cell r="M151">
            <v>37838</v>
          </cell>
          <cell r="N151">
            <v>2</v>
          </cell>
          <cell r="O151" t="str">
            <v>The painting of FF was peelled of partially</v>
          </cell>
          <cell r="P151" t="str">
            <v>Bong s¬n</v>
          </cell>
          <cell r="Q151" t="str">
            <v>MAP</v>
          </cell>
          <cell r="R151" t="str">
            <v>FRONT FORK ASSY. R/L</v>
          </cell>
          <cell r="S151" t="str">
            <v>51400/51500-KFLG-8910-M1</v>
          </cell>
          <cell r="T151">
            <v>4</v>
          </cell>
        </row>
        <row r="152">
          <cell r="A152">
            <v>7</v>
          </cell>
          <cell r="B152">
            <v>2001</v>
          </cell>
          <cell r="C152">
            <v>37081</v>
          </cell>
          <cell r="D152">
            <v>37012</v>
          </cell>
          <cell r="E152" t="str">
            <v>33v-05-133</v>
          </cell>
          <cell r="F152">
            <v>1071800</v>
          </cell>
          <cell r="G152" t="str">
            <v>5301045</v>
          </cell>
          <cell r="H152" t="str">
            <v>KFLG</v>
          </cell>
          <cell r="I152" t="str">
            <v>FF</v>
          </cell>
          <cell r="J152">
            <v>36704</v>
          </cell>
          <cell r="K152">
            <v>30001</v>
          </cell>
          <cell r="L152" t="str">
            <v>quy nhon</v>
          </cell>
          <cell r="M152">
            <v>53262</v>
          </cell>
          <cell r="N152">
            <v>2</v>
          </cell>
          <cell r="O152" t="str">
            <v>The painting of FF was peelled of partially</v>
          </cell>
          <cell r="P152" t="str">
            <v>Bong s¬n</v>
          </cell>
          <cell r="Q152" t="str">
            <v>MAP</v>
          </cell>
          <cell r="R152" t="str">
            <v>FRONT FORK ASSY. R/L</v>
          </cell>
          <cell r="S152" t="str">
            <v>51400/51500-KFLG-8910-M1</v>
          </cell>
          <cell r="T152">
            <v>6</v>
          </cell>
        </row>
        <row r="153">
          <cell r="A153">
            <v>7</v>
          </cell>
          <cell r="B153">
            <v>2001</v>
          </cell>
          <cell r="C153">
            <v>37081</v>
          </cell>
          <cell r="D153">
            <v>37012</v>
          </cell>
          <cell r="E153" t="str">
            <v>33v-05-144</v>
          </cell>
          <cell r="F153">
            <v>1071800</v>
          </cell>
          <cell r="G153" t="str">
            <v>5301045</v>
          </cell>
          <cell r="H153" t="str">
            <v>KFLG</v>
          </cell>
          <cell r="I153" t="str">
            <v>FF</v>
          </cell>
          <cell r="J153">
            <v>36685</v>
          </cell>
          <cell r="K153">
            <v>41001</v>
          </cell>
          <cell r="L153" t="str">
            <v>vung tau</v>
          </cell>
          <cell r="M153">
            <v>49178</v>
          </cell>
          <cell r="N153">
            <v>2</v>
          </cell>
          <cell r="O153" t="str">
            <v>The painting of FF was peelled of partially</v>
          </cell>
          <cell r="P153" t="str">
            <v>Bong s¬n</v>
          </cell>
          <cell r="Q153" t="str">
            <v>MAP</v>
          </cell>
          <cell r="R153" t="str">
            <v>FRONT FORK ASSY. R/L</v>
          </cell>
          <cell r="S153" t="str">
            <v>51400/51500-KFLG-8910-M1</v>
          </cell>
          <cell r="T153">
            <v>6</v>
          </cell>
        </row>
        <row r="154">
          <cell r="A154">
            <v>7</v>
          </cell>
          <cell r="B154">
            <v>2001</v>
          </cell>
          <cell r="C154">
            <v>37081</v>
          </cell>
          <cell r="D154">
            <v>37012</v>
          </cell>
          <cell r="E154" t="str">
            <v>33v-05-208</v>
          </cell>
          <cell r="F154">
            <v>1071800</v>
          </cell>
          <cell r="G154" t="str">
            <v>5301045</v>
          </cell>
          <cell r="H154" t="str">
            <v>KFLG</v>
          </cell>
          <cell r="I154" t="str">
            <v>FF</v>
          </cell>
          <cell r="J154">
            <v>36682</v>
          </cell>
          <cell r="K154">
            <v>45001</v>
          </cell>
          <cell r="L154" t="str">
            <v>My tho</v>
          </cell>
          <cell r="M154">
            <v>47966</v>
          </cell>
          <cell r="N154">
            <v>2</v>
          </cell>
          <cell r="O154" t="str">
            <v>The painting of FF was peelled of partially</v>
          </cell>
          <cell r="P154" t="str">
            <v>Bong s¬n</v>
          </cell>
          <cell r="Q154" t="str">
            <v>MAP</v>
          </cell>
          <cell r="R154" t="str">
            <v>FRONT FORK ASSY. R/L</v>
          </cell>
          <cell r="S154" t="str">
            <v>51400/51500-KFLG-8910-M1</v>
          </cell>
          <cell r="T154">
            <v>6</v>
          </cell>
        </row>
        <row r="155">
          <cell r="A155">
            <v>7</v>
          </cell>
          <cell r="B155">
            <v>2001</v>
          </cell>
          <cell r="C155">
            <v>37081</v>
          </cell>
          <cell r="D155">
            <v>37012</v>
          </cell>
          <cell r="E155" t="str">
            <v>33v-05-012</v>
          </cell>
          <cell r="F155">
            <v>457000</v>
          </cell>
          <cell r="G155" t="str">
            <v>510104</v>
          </cell>
          <cell r="H155" t="str">
            <v>GBGT</v>
          </cell>
          <cell r="I155" t="str">
            <v>FF</v>
          </cell>
          <cell r="J155">
            <v>36424</v>
          </cell>
          <cell r="K155">
            <v>14026</v>
          </cell>
          <cell r="L155" t="str">
            <v>ha noi</v>
          </cell>
          <cell r="M155">
            <v>144607</v>
          </cell>
          <cell r="N155">
            <v>1</v>
          </cell>
          <cell r="O155" t="str">
            <v>The plating of F/P was rusted</v>
          </cell>
          <cell r="P155" t="str">
            <v>RØ</v>
          </cell>
          <cell r="Q155" t="str">
            <v>SHOWA Claim</v>
          </cell>
          <cell r="R155" t="str">
            <v>FRONT FORK ASSY. RIGHT</v>
          </cell>
          <cell r="S155" t="str">
            <v>51400-GBG-B110-M1-01</v>
          </cell>
          <cell r="T155">
            <v>9</v>
          </cell>
        </row>
        <row r="156">
          <cell r="A156">
            <v>8</v>
          </cell>
          <cell r="B156">
            <v>2001</v>
          </cell>
          <cell r="C156">
            <v>37105</v>
          </cell>
          <cell r="D156">
            <v>37043</v>
          </cell>
          <cell r="E156" t="str">
            <v>33v-06-072</v>
          </cell>
          <cell r="F156">
            <v>894000</v>
          </cell>
          <cell r="G156" t="str">
            <v>5101045</v>
          </cell>
          <cell r="H156" t="str">
            <v>GBGT</v>
          </cell>
          <cell r="I156" t="str">
            <v>FF</v>
          </cell>
          <cell r="J156">
            <v>36616</v>
          </cell>
          <cell r="K156">
            <v>32001</v>
          </cell>
          <cell r="L156" t="str">
            <v>phu yen</v>
          </cell>
          <cell r="M156">
            <v>188483</v>
          </cell>
          <cell r="N156">
            <v>2</v>
          </cell>
          <cell r="O156" t="str">
            <v>The painting of FF was peelled of partially</v>
          </cell>
          <cell r="P156" t="str">
            <v>Bong s¬n</v>
          </cell>
          <cell r="Q156" t="str">
            <v>MAP</v>
          </cell>
          <cell r="R156" t="str">
            <v>FRONT FORK ASSY. R/L</v>
          </cell>
          <cell r="S156" t="str">
            <v>51400/51500-GBG-B110-M1-01</v>
          </cell>
          <cell r="T156">
            <v>3</v>
          </cell>
        </row>
        <row r="157">
          <cell r="A157">
            <v>8</v>
          </cell>
          <cell r="B157">
            <v>2001</v>
          </cell>
          <cell r="C157">
            <v>37105</v>
          </cell>
          <cell r="D157">
            <v>37043</v>
          </cell>
          <cell r="E157" t="str">
            <v>33v-06-075</v>
          </cell>
          <cell r="F157">
            <v>894000</v>
          </cell>
          <cell r="G157" t="str">
            <v>5101045</v>
          </cell>
          <cell r="H157" t="str">
            <v>GBGT</v>
          </cell>
          <cell r="I157" t="str">
            <v>FF</v>
          </cell>
          <cell r="J157">
            <v>36826</v>
          </cell>
          <cell r="K157">
            <v>32001</v>
          </cell>
          <cell r="L157" t="str">
            <v>phu yen</v>
          </cell>
          <cell r="M157">
            <v>235845</v>
          </cell>
          <cell r="N157">
            <v>2</v>
          </cell>
          <cell r="O157" t="str">
            <v>The painting of FF was peelled of partially</v>
          </cell>
          <cell r="P157" t="str">
            <v>Bong s¬n</v>
          </cell>
          <cell r="Q157" t="str">
            <v>MAP</v>
          </cell>
          <cell r="R157" t="str">
            <v>FRONT FORK ASSY. R/L</v>
          </cell>
          <cell r="S157" t="str">
            <v>51400/51500-GBG-B110-M1-01</v>
          </cell>
          <cell r="T157">
            <v>10</v>
          </cell>
        </row>
        <row r="158">
          <cell r="A158">
            <v>8</v>
          </cell>
          <cell r="B158">
            <v>2001</v>
          </cell>
          <cell r="C158">
            <v>37105</v>
          </cell>
          <cell r="D158">
            <v>37043</v>
          </cell>
          <cell r="E158" t="str">
            <v>33v-06-078</v>
          </cell>
          <cell r="F158">
            <v>894000</v>
          </cell>
          <cell r="G158" t="str">
            <v>5101045</v>
          </cell>
          <cell r="H158" t="str">
            <v>GBGT</v>
          </cell>
          <cell r="I158" t="str">
            <v>FF</v>
          </cell>
          <cell r="J158">
            <v>36759</v>
          </cell>
          <cell r="K158">
            <v>32001</v>
          </cell>
          <cell r="L158" t="str">
            <v>phu yen</v>
          </cell>
          <cell r="M158">
            <v>224764</v>
          </cell>
          <cell r="N158">
            <v>2</v>
          </cell>
          <cell r="O158" t="str">
            <v>The painting of FF was peelled of partially</v>
          </cell>
          <cell r="P158" t="str">
            <v>Bong s¬n</v>
          </cell>
          <cell r="Q158" t="str">
            <v>MAP</v>
          </cell>
          <cell r="R158" t="str">
            <v>FRONT FORK ASSY. R/L</v>
          </cell>
          <cell r="S158" t="str">
            <v>51400/51500-GBG-B110-M1-01</v>
          </cell>
          <cell r="T158">
            <v>8</v>
          </cell>
        </row>
        <row r="159">
          <cell r="A159">
            <v>8</v>
          </cell>
          <cell r="B159">
            <v>2001</v>
          </cell>
          <cell r="C159">
            <v>37105</v>
          </cell>
          <cell r="D159">
            <v>37043</v>
          </cell>
          <cell r="E159" t="str">
            <v>33v-06-128</v>
          </cell>
          <cell r="F159">
            <v>894000</v>
          </cell>
          <cell r="G159" t="str">
            <v>5101045</v>
          </cell>
          <cell r="H159" t="str">
            <v>GBGT</v>
          </cell>
          <cell r="I159" t="str">
            <v>FF</v>
          </cell>
          <cell r="J159">
            <v>36760</v>
          </cell>
          <cell r="K159">
            <v>50001</v>
          </cell>
          <cell r="L159" t="str">
            <v>can tho</v>
          </cell>
          <cell r="M159">
            <v>225275</v>
          </cell>
          <cell r="N159">
            <v>2</v>
          </cell>
          <cell r="O159" t="str">
            <v>The painting of FF was peelled of partially</v>
          </cell>
          <cell r="P159" t="str">
            <v>Bong s¬n</v>
          </cell>
          <cell r="Q159" t="str">
            <v>MAP</v>
          </cell>
          <cell r="R159" t="str">
            <v>FRONT FORK ASSY. R/L</v>
          </cell>
          <cell r="S159" t="str">
            <v>51400/51500-GBG-B110-M1-01</v>
          </cell>
          <cell r="T159">
            <v>8</v>
          </cell>
        </row>
        <row r="160">
          <cell r="A160">
            <v>8</v>
          </cell>
          <cell r="B160">
            <v>2001</v>
          </cell>
          <cell r="C160">
            <v>37105</v>
          </cell>
          <cell r="D160">
            <v>37043</v>
          </cell>
          <cell r="E160" t="str">
            <v>33v-06-163</v>
          </cell>
          <cell r="F160">
            <v>1071800</v>
          </cell>
          <cell r="G160" t="str">
            <v>5301045</v>
          </cell>
          <cell r="H160" t="str">
            <v>KFLG</v>
          </cell>
          <cell r="I160" t="str">
            <v>FF</v>
          </cell>
          <cell r="J160">
            <v>36671</v>
          </cell>
          <cell r="K160">
            <v>30001</v>
          </cell>
          <cell r="L160" t="str">
            <v>quy nhon</v>
          </cell>
          <cell r="M160">
            <v>45820</v>
          </cell>
          <cell r="N160">
            <v>2</v>
          </cell>
          <cell r="O160" t="str">
            <v>The painting of FF was peelled of partially</v>
          </cell>
          <cell r="P160" t="str">
            <v>Bong s¬n</v>
          </cell>
          <cell r="Q160" t="str">
            <v>MAP</v>
          </cell>
          <cell r="R160" t="str">
            <v>FRONT FORK ASSY. R/L</v>
          </cell>
          <cell r="S160" t="str">
            <v>51400/51500-KFLG-8910-M1</v>
          </cell>
          <cell r="T160">
            <v>5</v>
          </cell>
        </row>
        <row r="161">
          <cell r="A161">
            <v>8</v>
          </cell>
          <cell r="B161">
            <v>2001</v>
          </cell>
          <cell r="C161">
            <v>37105</v>
          </cell>
          <cell r="D161">
            <v>37043</v>
          </cell>
          <cell r="E161" t="str">
            <v>33v-06-164</v>
          </cell>
          <cell r="F161">
            <v>1071800</v>
          </cell>
          <cell r="G161" t="str">
            <v>5301045</v>
          </cell>
          <cell r="H161" t="str">
            <v>KFLG</v>
          </cell>
          <cell r="I161" t="str">
            <v>FF</v>
          </cell>
          <cell r="J161">
            <v>36774</v>
          </cell>
          <cell r="K161">
            <v>30001</v>
          </cell>
          <cell r="L161" t="str">
            <v>quy nhon</v>
          </cell>
          <cell r="M161">
            <v>65685</v>
          </cell>
          <cell r="N161">
            <v>2</v>
          </cell>
          <cell r="O161" t="str">
            <v>The painting of FF was peelled of partially</v>
          </cell>
          <cell r="P161" t="str">
            <v>Bong s¬n</v>
          </cell>
          <cell r="Q161" t="str">
            <v>MAP</v>
          </cell>
          <cell r="R161" t="str">
            <v>FRONT FORK ASSY. R/L</v>
          </cell>
          <cell r="S161" t="str">
            <v>51400/51500-KFLG-8910-M1</v>
          </cell>
          <cell r="T161">
            <v>9</v>
          </cell>
        </row>
        <row r="162">
          <cell r="A162">
            <v>8</v>
          </cell>
          <cell r="B162">
            <v>2001</v>
          </cell>
          <cell r="C162">
            <v>37105</v>
          </cell>
          <cell r="D162">
            <v>37043</v>
          </cell>
          <cell r="E162" t="str">
            <v>33v-06-165</v>
          </cell>
          <cell r="F162">
            <v>543400</v>
          </cell>
          <cell r="G162" t="str">
            <v>530104</v>
          </cell>
          <cell r="H162" t="str">
            <v>KFLG</v>
          </cell>
          <cell r="I162" t="str">
            <v>FF</v>
          </cell>
          <cell r="J162">
            <v>36717</v>
          </cell>
          <cell r="K162">
            <v>30001</v>
          </cell>
          <cell r="L162" t="str">
            <v>quy nhon</v>
          </cell>
          <cell r="M162">
            <v>55355</v>
          </cell>
          <cell r="N162">
            <v>1</v>
          </cell>
          <cell r="O162" t="str">
            <v>The painting of FF was peelled of partially</v>
          </cell>
          <cell r="P162" t="str">
            <v>Bong s¬n</v>
          </cell>
          <cell r="Q162" t="str">
            <v>MAP</v>
          </cell>
          <cell r="R162" t="str">
            <v>FRONT FORK ASSY. RIGHT</v>
          </cell>
          <cell r="S162" t="str">
            <v>51400-KFLG-8910-M1</v>
          </cell>
          <cell r="T162">
            <v>7</v>
          </cell>
        </row>
        <row r="163">
          <cell r="A163">
            <v>8</v>
          </cell>
          <cell r="B163">
            <v>2001</v>
          </cell>
          <cell r="C163">
            <v>37105</v>
          </cell>
          <cell r="D163">
            <v>37043</v>
          </cell>
          <cell r="E163" t="str">
            <v>33v-06-166</v>
          </cell>
          <cell r="F163">
            <v>1071800</v>
          </cell>
          <cell r="G163" t="str">
            <v>5301045</v>
          </cell>
          <cell r="H163" t="str">
            <v>KFLG</v>
          </cell>
          <cell r="I163" t="str">
            <v>FF</v>
          </cell>
          <cell r="J163">
            <v>36848</v>
          </cell>
          <cell r="K163">
            <v>30001</v>
          </cell>
          <cell r="L163" t="str">
            <v>quy nhon</v>
          </cell>
          <cell r="M163">
            <v>85778</v>
          </cell>
          <cell r="N163">
            <v>2</v>
          </cell>
          <cell r="O163" t="str">
            <v>The painting of FF was peelled of partially</v>
          </cell>
          <cell r="P163" t="str">
            <v>Bong s¬n</v>
          </cell>
          <cell r="Q163" t="str">
            <v>MAP</v>
          </cell>
          <cell r="R163" t="str">
            <v>FRONT FORK ASSY. R/L</v>
          </cell>
          <cell r="S163" t="str">
            <v>51400/51500-KFLG-8910-M1</v>
          </cell>
          <cell r="T163">
            <v>11</v>
          </cell>
        </row>
        <row r="164">
          <cell r="A164">
            <v>8</v>
          </cell>
          <cell r="B164">
            <v>2001</v>
          </cell>
          <cell r="C164">
            <v>37105</v>
          </cell>
          <cell r="D164">
            <v>37043</v>
          </cell>
          <cell r="E164" t="str">
            <v>33v-06-167</v>
          </cell>
          <cell r="F164">
            <v>1071800</v>
          </cell>
          <cell r="G164" t="str">
            <v>5301045</v>
          </cell>
          <cell r="H164" t="str">
            <v>KFLG</v>
          </cell>
          <cell r="I164" t="str">
            <v>FF</v>
          </cell>
          <cell r="J164">
            <v>36708</v>
          </cell>
          <cell r="K164">
            <v>30001</v>
          </cell>
          <cell r="L164" t="str">
            <v>quy nhon</v>
          </cell>
          <cell r="M164">
            <v>82280</v>
          </cell>
          <cell r="N164">
            <v>2</v>
          </cell>
          <cell r="O164" t="str">
            <v>The painting of FF was peelled of partially</v>
          </cell>
          <cell r="P164" t="str">
            <v>Bong s¬n</v>
          </cell>
          <cell r="Q164" t="str">
            <v>MAP</v>
          </cell>
          <cell r="R164" t="str">
            <v>FRONT FORK ASSY. R/L</v>
          </cell>
          <cell r="S164" t="str">
            <v>51400/51500-KFLG-8910-M1</v>
          </cell>
          <cell r="T164">
            <v>7</v>
          </cell>
        </row>
        <row r="165">
          <cell r="A165">
            <v>8</v>
          </cell>
          <cell r="B165">
            <v>2001</v>
          </cell>
          <cell r="C165">
            <v>37105</v>
          </cell>
          <cell r="D165">
            <v>37043</v>
          </cell>
          <cell r="E165" t="str">
            <v>33v-06-208</v>
          </cell>
          <cell r="F165">
            <v>1071800</v>
          </cell>
          <cell r="G165" t="str">
            <v>5301045</v>
          </cell>
          <cell r="H165" t="str">
            <v>KFLG</v>
          </cell>
          <cell r="I165" t="str">
            <v>FF</v>
          </cell>
          <cell r="J165">
            <v>36797</v>
          </cell>
          <cell r="K165">
            <v>42014</v>
          </cell>
          <cell r="L165" t="str">
            <v>hcm</v>
          </cell>
          <cell r="M165">
            <v>71775</v>
          </cell>
          <cell r="N165">
            <v>2</v>
          </cell>
          <cell r="O165" t="str">
            <v>The painting of FF was peelled of partially</v>
          </cell>
          <cell r="P165" t="str">
            <v>Bong s¬n</v>
          </cell>
          <cell r="Q165" t="str">
            <v>MAP</v>
          </cell>
          <cell r="R165" t="str">
            <v>FRONT FORK ASSY. R/L</v>
          </cell>
          <cell r="S165" t="str">
            <v>51400/51500-KFLG-8910-M1</v>
          </cell>
          <cell r="T165">
            <v>9</v>
          </cell>
        </row>
        <row r="166">
          <cell r="A166">
            <v>8</v>
          </cell>
          <cell r="B166">
            <v>2001</v>
          </cell>
          <cell r="C166">
            <v>37105</v>
          </cell>
          <cell r="D166">
            <v>37043</v>
          </cell>
          <cell r="E166" t="str">
            <v>33v-06-234</v>
          </cell>
          <cell r="F166">
            <v>1071800</v>
          </cell>
          <cell r="G166" t="str">
            <v>5301045</v>
          </cell>
          <cell r="H166" t="str">
            <v>KFLG</v>
          </cell>
          <cell r="I166" t="str">
            <v>FF</v>
          </cell>
          <cell r="J166">
            <v>36682</v>
          </cell>
          <cell r="K166">
            <v>45001</v>
          </cell>
          <cell r="L166" t="str">
            <v>My tho</v>
          </cell>
          <cell r="M166">
            <v>47733</v>
          </cell>
          <cell r="N166">
            <v>2</v>
          </cell>
          <cell r="O166" t="str">
            <v>The painting of FF was peelled of partially</v>
          </cell>
          <cell r="P166" t="str">
            <v>Bong s¬n</v>
          </cell>
          <cell r="Q166" t="str">
            <v>MAP</v>
          </cell>
          <cell r="R166" t="str">
            <v>FRONT FORK ASSY. R/L</v>
          </cell>
          <cell r="S166" t="str">
            <v>51400/51500-KFLG-8910-M1</v>
          </cell>
          <cell r="T166">
            <v>6</v>
          </cell>
        </row>
        <row r="167">
          <cell r="A167">
            <v>8</v>
          </cell>
          <cell r="B167">
            <v>2001</v>
          </cell>
          <cell r="C167">
            <v>37105</v>
          </cell>
          <cell r="D167">
            <v>37043</v>
          </cell>
          <cell r="E167" t="str">
            <v>33v-06-235</v>
          </cell>
          <cell r="F167">
            <v>1071800</v>
          </cell>
          <cell r="G167" t="str">
            <v>5301045</v>
          </cell>
          <cell r="H167" t="str">
            <v>KFLG</v>
          </cell>
          <cell r="I167" t="str">
            <v>FF</v>
          </cell>
          <cell r="J167">
            <v>36809</v>
          </cell>
          <cell r="K167">
            <v>45001</v>
          </cell>
          <cell r="L167" t="str">
            <v>My tho</v>
          </cell>
          <cell r="M167">
            <v>75951</v>
          </cell>
          <cell r="N167">
            <v>2</v>
          </cell>
          <cell r="O167" t="str">
            <v>The painting of FF was peelled of partially</v>
          </cell>
          <cell r="P167" t="str">
            <v>Bong s¬n</v>
          </cell>
          <cell r="Q167" t="str">
            <v>MAP</v>
          </cell>
          <cell r="R167" t="str">
            <v>FRONT FORK ASSY. R/L</v>
          </cell>
          <cell r="S167" t="str">
            <v>51400/51500-KFLG-8910-M1</v>
          </cell>
          <cell r="T167">
            <v>10</v>
          </cell>
        </row>
        <row r="168">
          <cell r="A168">
            <v>8</v>
          </cell>
          <cell r="B168">
            <v>2001</v>
          </cell>
          <cell r="C168">
            <v>37121</v>
          </cell>
          <cell r="G168" t="str">
            <v>510104</v>
          </cell>
          <cell r="H168" t="str">
            <v>GBGT</v>
          </cell>
          <cell r="I168" t="str">
            <v>FF</v>
          </cell>
          <cell r="J168">
            <v>36690</v>
          </cell>
          <cell r="M168">
            <v>209778</v>
          </cell>
          <cell r="N168">
            <v>1</v>
          </cell>
          <cell r="O168" t="str">
            <v>Oil leak from OS</v>
          </cell>
          <cell r="P168" t="str">
            <v>ChÈy dÇu</v>
          </cell>
          <cell r="Q168" t="str">
            <v>USER</v>
          </cell>
          <cell r="R168" t="str">
            <v>FRONT FORK ASSY. RIGHT</v>
          </cell>
          <cell r="S168" t="str">
            <v>51400-GBG-B110-M1-01</v>
          </cell>
          <cell r="T168">
            <v>6</v>
          </cell>
        </row>
        <row r="169">
          <cell r="A169">
            <v>8</v>
          </cell>
          <cell r="B169">
            <v>2001</v>
          </cell>
          <cell r="C169">
            <v>37121</v>
          </cell>
          <cell r="G169" t="str">
            <v>510104</v>
          </cell>
          <cell r="H169" t="str">
            <v>GBGT</v>
          </cell>
          <cell r="I169" t="str">
            <v>FF</v>
          </cell>
          <cell r="J169">
            <v>36683</v>
          </cell>
          <cell r="M169">
            <v>206756</v>
          </cell>
          <cell r="N169">
            <v>1</v>
          </cell>
          <cell r="O169" t="str">
            <v>Oil leak from OS</v>
          </cell>
          <cell r="P169" t="str">
            <v>ChÈy dÇu</v>
          </cell>
          <cell r="Q169" t="str">
            <v>USER</v>
          </cell>
          <cell r="R169" t="str">
            <v>FRONT FORK ASSY. RIGHT</v>
          </cell>
          <cell r="S169" t="str">
            <v>51400-GBG-B110-M1-01</v>
          </cell>
          <cell r="T169">
            <v>6</v>
          </cell>
        </row>
        <row r="170">
          <cell r="A170">
            <v>8</v>
          </cell>
          <cell r="B170">
            <v>2001</v>
          </cell>
          <cell r="C170">
            <v>37121</v>
          </cell>
          <cell r="G170" t="str">
            <v>510105</v>
          </cell>
          <cell r="H170" t="str">
            <v>GBGT</v>
          </cell>
          <cell r="I170" t="str">
            <v>FF</v>
          </cell>
          <cell r="J170">
            <v>36813</v>
          </cell>
          <cell r="M170">
            <v>233991</v>
          </cell>
          <cell r="N170">
            <v>1</v>
          </cell>
          <cell r="O170" t="str">
            <v>Oil leak from OS</v>
          </cell>
          <cell r="P170" t="str">
            <v>ChÈy dÇu</v>
          </cell>
          <cell r="Q170" t="str">
            <v>USER</v>
          </cell>
          <cell r="R170" t="str">
            <v>FRONT FORK ASSY. LEFT</v>
          </cell>
          <cell r="S170" t="str">
            <v>51500-GBG-B110-M1-01</v>
          </cell>
          <cell r="T170">
            <v>10</v>
          </cell>
        </row>
        <row r="171">
          <cell r="A171">
            <v>8</v>
          </cell>
          <cell r="B171">
            <v>2001</v>
          </cell>
          <cell r="C171">
            <v>37121</v>
          </cell>
          <cell r="G171" t="str">
            <v>510105</v>
          </cell>
          <cell r="H171" t="str">
            <v>GBGT</v>
          </cell>
          <cell r="I171" t="str">
            <v>FF</v>
          </cell>
          <cell r="J171">
            <v>36826</v>
          </cell>
          <cell r="M171">
            <v>235784</v>
          </cell>
          <cell r="N171">
            <v>1</v>
          </cell>
          <cell r="O171" t="str">
            <v>Oil leak from OS</v>
          </cell>
          <cell r="P171" t="str">
            <v>ChÈy dÇu</v>
          </cell>
          <cell r="Q171" t="str">
            <v>USER</v>
          </cell>
          <cell r="R171" t="str">
            <v>FRONT FORK ASSY. LEFT</v>
          </cell>
          <cell r="S171" t="str">
            <v>51500-GBG-B110-M1-01</v>
          </cell>
          <cell r="T171">
            <v>10</v>
          </cell>
        </row>
        <row r="172">
          <cell r="A172">
            <v>8</v>
          </cell>
          <cell r="B172">
            <v>2001</v>
          </cell>
          <cell r="C172">
            <v>37121</v>
          </cell>
          <cell r="G172" t="str">
            <v>510104</v>
          </cell>
          <cell r="H172" t="str">
            <v>GBGT</v>
          </cell>
          <cell r="I172" t="str">
            <v>FF</v>
          </cell>
          <cell r="J172">
            <v>36945</v>
          </cell>
          <cell r="M172">
            <v>2723</v>
          </cell>
          <cell r="N172">
            <v>1</v>
          </cell>
          <cell r="O172" t="str">
            <v>Oil leak from OS</v>
          </cell>
          <cell r="P172" t="str">
            <v>ChÈy dÇu</v>
          </cell>
          <cell r="Q172" t="str">
            <v>USER</v>
          </cell>
          <cell r="R172" t="str">
            <v>FRONT FORK ASSY. RIGHT</v>
          </cell>
          <cell r="S172" t="str">
            <v>51400-GBG-B110-M1-01</v>
          </cell>
          <cell r="T172">
            <v>2</v>
          </cell>
        </row>
        <row r="173">
          <cell r="A173">
            <v>8</v>
          </cell>
          <cell r="B173">
            <v>2001</v>
          </cell>
          <cell r="C173">
            <v>37121</v>
          </cell>
          <cell r="G173" t="str">
            <v>510104</v>
          </cell>
          <cell r="H173" t="str">
            <v>GBGT</v>
          </cell>
          <cell r="I173" t="str">
            <v>FF</v>
          </cell>
          <cell r="J173">
            <v>36792</v>
          </cell>
          <cell r="M173">
            <v>230121</v>
          </cell>
          <cell r="N173">
            <v>1</v>
          </cell>
          <cell r="O173" t="str">
            <v>Oil leak from OS</v>
          </cell>
          <cell r="P173" t="str">
            <v>ChÈy dÇu</v>
          </cell>
          <cell r="Q173" t="str">
            <v>USER</v>
          </cell>
          <cell r="R173" t="str">
            <v>FRONT FORK ASSY. RIGHT</v>
          </cell>
          <cell r="S173" t="str">
            <v>51400-GBG-B110-M1-01</v>
          </cell>
          <cell r="T173">
            <v>9</v>
          </cell>
        </row>
        <row r="174">
          <cell r="A174">
            <v>8</v>
          </cell>
          <cell r="B174">
            <v>2001</v>
          </cell>
          <cell r="C174">
            <v>37121</v>
          </cell>
          <cell r="G174" t="str">
            <v>510105</v>
          </cell>
          <cell r="H174" t="str">
            <v>GBGT</v>
          </cell>
          <cell r="I174" t="str">
            <v>FF</v>
          </cell>
          <cell r="J174">
            <v>36784</v>
          </cell>
          <cell r="M174">
            <v>229630</v>
          </cell>
          <cell r="N174">
            <v>1</v>
          </cell>
          <cell r="O174" t="str">
            <v>Oil leak from OS</v>
          </cell>
          <cell r="P174" t="str">
            <v>ChÈy dÇu</v>
          </cell>
          <cell r="Q174" t="str">
            <v>USER</v>
          </cell>
          <cell r="R174" t="str">
            <v>FRONT FORK ASSY. LEFT</v>
          </cell>
          <cell r="S174" t="str">
            <v>51500-GBG-B110-M1-01</v>
          </cell>
          <cell r="T174">
            <v>9</v>
          </cell>
        </row>
        <row r="175">
          <cell r="A175">
            <v>10</v>
          </cell>
          <cell r="B175">
            <v>2001</v>
          </cell>
          <cell r="C175">
            <v>37121</v>
          </cell>
          <cell r="D175">
            <v>37104</v>
          </cell>
          <cell r="E175" t="str">
            <v>33V-08-025</v>
          </cell>
          <cell r="F175">
            <v>457000</v>
          </cell>
          <cell r="G175" t="str">
            <v>510105</v>
          </cell>
          <cell r="H175" t="str">
            <v>GBGT</v>
          </cell>
          <cell r="I175" t="str">
            <v>FF</v>
          </cell>
          <cell r="J175">
            <v>36874</v>
          </cell>
          <cell r="M175">
            <v>247179</v>
          </cell>
          <cell r="N175">
            <v>1</v>
          </cell>
          <cell r="O175" t="str">
            <v>Oil leak from OS ( DÝnh tãc - Good will)</v>
          </cell>
          <cell r="P175" t="str">
            <v>ChÈy dÇu</v>
          </cell>
          <cell r="Q175" t="str">
            <v>MAP</v>
          </cell>
          <cell r="R175" t="str">
            <v>FRONT FORK ASSY. LEFT</v>
          </cell>
          <cell r="S175" t="str">
            <v>51500-GBG-B110-M1-01</v>
          </cell>
          <cell r="T175">
            <v>12</v>
          </cell>
        </row>
        <row r="176">
          <cell r="A176">
            <v>8</v>
          </cell>
          <cell r="B176">
            <v>2001</v>
          </cell>
          <cell r="C176">
            <v>37121</v>
          </cell>
          <cell r="G176" t="str">
            <v>510104</v>
          </cell>
          <cell r="H176" t="str">
            <v>GBGT</v>
          </cell>
          <cell r="I176" t="str">
            <v>FF</v>
          </cell>
          <cell r="J176">
            <v>36911</v>
          </cell>
          <cell r="M176">
            <v>257864</v>
          </cell>
          <cell r="N176">
            <v>1</v>
          </cell>
          <cell r="O176" t="str">
            <v>Oil leak from OS</v>
          </cell>
          <cell r="P176" t="str">
            <v>ChÈy dÇu</v>
          </cell>
          <cell r="Q176" t="str">
            <v>USER</v>
          </cell>
          <cell r="R176" t="str">
            <v>FRONT FORK ASSY. RIGHT</v>
          </cell>
          <cell r="S176" t="str">
            <v>51400-GBG-B110-M1-01</v>
          </cell>
          <cell r="T176">
            <v>1</v>
          </cell>
        </row>
        <row r="177">
          <cell r="A177">
            <v>8</v>
          </cell>
          <cell r="B177">
            <v>2001</v>
          </cell>
          <cell r="C177">
            <v>37121</v>
          </cell>
          <cell r="G177" t="str">
            <v>510105</v>
          </cell>
          <cell r="H177" t="str">
            <v>GBGT</v>
          </cell>
          <cell r="I177" t="str">
            <v>FF</v>
          </cell>
          <cell r="J177">
            <v>36790</v>
          </cell>
          <cell r="M177">
            <v>70639</v>
          </cell>
          <cell r="N177">
            <v>1</v>
          </cell>
          <cell r="O177" t="str">
            <v>Oil leak from OS</v>
          </cell>
          <cell r="P177" t="str">
            <v>ChÈy dÇu</v>
          </cell>
          <cell r="Q177" t="str">
            <v>USER</v>
          </cell>
          <cell r="R177" t="str">
            <v>FRONT FORK ASSY. LEFT</v>
          </cell>
          <cell r="S177" t="str">
            <v>51500-GBG-B110-M1-01</v>
          </cell>
          <cell r="T177">
            <v>9</v>
          </cell>
        </row>
        <row r="178">
          <cell r="A178">
            <v>8</v>
          </cell>
          <cell r="B178">
            <v>2001</v>
          </cell>
          <cell r="C178">
            <v>37121</v>
          </cell>
          <cell r="G178" t="str">
            <v>510104</v>
          </cell>
          <cell r="H178" t="str">
            <v>GBGT</v>
          </cell>
          <cell r="I178" t="str">
            <v>FF</v>
          </cell>
          <cell r="J178">
            <v>36881</v>
          </cell>
          <cell r="M178">
            <v>95757</v>
          </cell>
          <cell r="N178">
            <v>1</v>
          </cell>
          <cell r="O178" t="str">
            <v>Oil leak from OS</v>
          </cell>
          <cell r="P178" t="str">
            <v>ChÈy dÇu</v>
          </cell>
          <cell r="Q178" t="str">
            <v>USER</v>
          </cell>
          <cell r="R178" t="str">
            <v>FRONT FORK ASSY. RIGHT</v>
          </cell>
          <cell r="S178" t="str">
            <v>51400-GBG-B110-M1-01</v>
          </cell>
          <cell r="T178">
            <v>12</v>
          </cell>
        </row>
        <row r="179">
          <cell r="A179">
            <v>8</v>
          </cell>
          <cell r="B179">
            <v>2001</v>
          </cell>
          <cell r="C179">
            <v>37121</v>
          </cell>
          <cell r="G179" t="str">
            <v>510105</v>
          </cell>
          <cell r="H179" t="str">
            <v>GBGT</v>
          </cell>
          <cell r="I179" t="str">
            <v>FF</v>
          </cell>
          <cell r="J179">
            <v>36876</v>
          </cell>
          <cell r="M179">
            <v>94930</v>
          </cell>
          <cell r="N179">
            <v>1</v>
          </cell>
          <cell r="O179" t="str">
            <v>Oil leak from OS</v>
          </cell>
          <cell r="P179" t="str">
            <v>ChÈy dÇu</v>
          </cell>
          <cell r="Q179" t="str">
            <v>USER</v>
          </cell>
          <cell r="R179" t="str">
            <v>FRONT FORK ASSY. LEFT</v>
          </cell>
          <cell r="S179" t="str">
            <v>51500-GBG-B110-M1-01</v>
          </cell>
          <cell r="T179">
            <v>12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3"/>
      <sheetName val="Sheet2"/>
      <sheetName val="Input"/>
      <sheetName val="maket"/>
      <sheetName val="Code"/>
      <sheetName val="INVOICE "/>
      <sheetName val="Sheet1"/>
    </sheetNames>
    <sheetDataSet>
      <sheetData sheetId="0"/>
      <sheetData sheetId="1"/>
      <sheetData sheetId="2">
        <row r="5">
          <cell r="A5" t="str">
            <v>Month</v>
          </cell>
          <cell r="B5" t="str">
            <v>Year</v>
          </cell>
          <cell r="C5" t="str">
            <v>Date MAP</v>
          </cell>
          <cell r="D5" t="str">
            <v>Date HVN</v>
          </cell>
          <cell r="E5" t="str">
            <v>No W/C</v>
          </cell>
          <cell r="F5" t="str">
            <v>Map Date</v>
          </cell>
          <cell r="G5" t="str">
            <v>Fr No</v>
          </cell>
          <cell r="H5" t="str">
            <v>Show Model</v>
          </cell>
          <cell r="I5" t="str">
            <v>Code</v>
          </cell>
          <cell r="J5" t="str">
            <v>Parts name</v>
          </cell>
          <cell r="K5" t="str">
            <v>Parts number</v>
          </cell>
          <cell r="L5" t="str">
            <v>Claim content</v>
          </cell>
          <cell r="M5" t="str">
            <v>Mileage</v>
          </cell>
          <cell r="N5" t="str">
            <v>Qty</v>
          </cell>
          <cell r="O5" t="str">
            <v>Respon</v>
          </cell>
          <cell r="P5" t="str">
            <v>Copm parts</v>
          </cell>
          <cell r="Q5" t="str">
            <v>Model</v>
          </cell>
          <cell r="R5" t="str">
            <v>Total Price</v>
          </cell>
        </row>
        <row r="6">
          <cell r="A6">
            <v>2</v>
          </cell>
          <cell r="B6">
            <v>1996</v>
          </cell>
          <cell r="C6">
            <v>35124</v>
          </cell>
          <cell r="D6">
            <v>35064</v>
          </cell>
          <cell r="E6" t="str">
            <v>33v-01-010</v>
          </cell>
          <cell r="H6" t="str">
            <v>GBGT</v>
          </cell>
          <cell r="I6" t="str">
            <v>0014</v>
          </cell>
          <cell r="J6" t="str">
            <v>SPG, FR. FORK</v>
          </cell>
          <cell r="K6" t="str">
            <v>1-51401-GN5-9010-M1</v>
          </cell>
          <cell r="L6" t="str">
            <v>There was an adnormal from the front fork after checking found that the SPG a was broken</v>
          </cell>
          <cell r="N6">
            <v>1</v>
          </cell>
          <cell r="O6" t="str">
            <v>THAI Claim</v>
          </cell>
          <cell r="P6" t="str">
            <v>FF</v>
          </cell>
          <cell r="Q6" t="str">
            <v>GBGT</v>
          </cell>
          <cell r="R6">
            <v>44376</v>
          </cell>
        </row>
        <row r="7">
          <cell r="A7">
            <v>2</v>
          </cell>
          <cell r="B7">
            <v>1996</v>
          </cell>
          <cell r="C7">
            <v>35124</v>
          </cell>
          <cell r="D7">
            <v>35064</v>
          </cell>
          <cell r="E7" t="str">
            <v>33v-01-029</v>
          </cell>
          <cell r="H7" t="str">
            <v>GBGT</v>
          </cell>
          <cell r="I7" t="str">
            <v>6002</v>
          </cell>
          <cell r="J7" t="str">
            <v>CASE, L FR. BOTTOM</v>
          </cell>
          <cell r="K7" t="str">
            <v>1-51520-GBG-B110-M1</v>
          </cell>
          <cell r="L7" t="str">
            <v>The painting of the left front fork assy was peeled off partially</v>
          </cell>
          <cell r="N7">
            <v>1</v>
          </cell>
          <cell r="O7" t="str">
            <v>USER</v>
          </cell>
          <cell r="P7" t="str">
            <v>FF</v>
          </cell>
          <cell r="Q7" t="str">
            <v>GBGT</v>
          </cell>
          <cell r="R7">
            <v>0</v>
          </cell>
        </row>
        <row r="8">
          <cell r="A8">
            <v>2</v>
          </cell>
          <cell r="B8">
            <v>1996</v>
          </cell>
          <cell r="C8">
            <v>35124</v>
          </cell>
          <cell r="D8">
            <v>35064</v>
          </cell>
          <cell r="E8" t="str">
            <v>33v-01-061</v>
          </cell>
          <cell r="H8" t="str">
            <v>GBGT</v>
          </cell>
          <cell r="I8">
            <v>105</v>
          </cell>
          <cell r="J8" t="str">
            <v>CUSHION ASSY R REAR</v>
          </cell>
          <cell r="K8" t="str">
            <v>52400-GBG-B211-M1</v>
          </cell>
          <cell r="L8" t="str">
            <v>The plating of the L&amp;R rear cushion assy was rusted partially</v>
          </cell>
          <cell r="N8">
            <v>1</v>
          </cell>
          <cell r="O8" t="str">
            <v>USER</v>
          </cell>
          <cell r="P8" t="str">
            <v>RC</v>
          </cell>
          <cell r="Q8" t="str">
            <v>GBGT</v>
          </cell>
          <cell r="R8">
            <v>0</v>
          </cell>
        </row>
        <row r="9">
          <cell r="A9">
            <v>2</v>
          </cell>
          <cell r="B9">
            <v>1996</v>
          </cell>
          <cell r="C9">
            <v>35124</v>
          </cell>
          <cell r="D9">
            <v>35064</v>
          </cell>
          <cell r="E9" t="str">
            <v>33v-01-090</v>
          </cell>
          <cell r="H9" t="str">
            <v>GBGT</v>
          </cell>
          <cell r="I9" t="str">
            <v>0001</v>
          </cell>
          <cell r="J9" t="str">
            <v>TUBE, FR. FORK</v>
          </cell>
          <cell r="K9" t="str">
            <v>1-51410-GN5-9000-AA</v>
          </cell>
          <cell r="L9" t="str">
            <v>Oil leaked from Oil seal</v>
          </cell>
          <cell r="N9">
            <v>1</v>
          </cell>
          <cell r="O9" t="str">
            <v>USER</v>
          </cell>
          <cell r="P9" t="str">
            <v>FF</v>
          </cell>
          <cell r="Q9" t="str">
            <v>GBGT</v>
          </cell>
          <cell r="R9">
            <v>0</v>
          </cell>
        </row>
        <row r="10">
          <cell r="A10">
            <v>2</v>
          </cell>
          <cell r="B10">
            <v>1996</v>
          </cell>
          <cell r="C10">
            <v>35124</v>
          </cell>
          <cell r="D10">
            <v>35064</v>
          </cell>
          <cell r="E10" t="str">
            <v>33v-01-098</v>
          </cell>
          <cell r="H10" t="str">
            <v>GBGT</v>
          </cell>
          <cell r="I10" t="str">
            <v>0014</v>
          </cell>
          <cell r="J10" t="str">
            <v>SPG, FR. FORK</v>
          </cell>
          <cell r="K10" t="str">
            <v>1-51401-GN5-9010-M1</v>
          </cell>
          <cell r="L10" t="str">
            <v>Adnormal noise from Front fork</v>
          </cell>
          <cell r="N10">
            <v>1</v>
          </cell>
          <cell r="O10" t="str">
            <v>USER</v>
          </cell>
          <cell r="P10" t="str">
            <v>FF</v>
          </cell>
          <cell r="Q10" t="str">
            <v>GBGT</v>
          </cell>
          <cell r="R10">
            <v>0</v>
          </cell>
        </row>
        <row r="11">
          <cell r="A11">
            <v>2</v>
          </cell>
          <cell r="B11">
            <v>1996</v>
          </cell>
          <cell r="C11">
            <v>35124</v>
          </cell>
          <cell r="D11">
            <v>35064</v>
          </cell>
          <cell r="E11" t="str">
            <v>33v-01-177</v>
          </cell>
          <cell r="H11" t="str">
            <v>GBGT</v>
          </cell>
          <cell r="I11" t="str">
            <v>0001</v>
          </cell>
          <cell r="J11" t="str">
            <v>TUBE, FR. FORK</v>
          </cell>
          <cell r="K11" t="str">
            <v>1-51410-GN5-9000-AA</v>
          </cell>
          <cell r="L11" t="str">
            <v>Oil leaked from Oil seal</v>
          </cell>
          <cell r="N11">
            <v>1</v>
          </cell>
          <cell r="O11" t="str">
            <v>USER</v>
          </cell>
          <cell r="P11" t="str">
            <v>FF</v>
          </cell>
          <cell r="Q11" t="str">
            <v>GBGT</v>
          </cell>
          <cell r="R11">
            <v>0</v>
          </cell>
        </row>
        <row r="12">
          <cell r="A12">
            <v>2</v>
          </cell>
          <cell r="B12">
            <v>1996</v>
          </cell>
          <cell r="C12">
            <v>35124</v>
          </cell>
          <cell r="D12">
            <v>35064</v>
          </cell>
          <cell r="E12" t="str">
            <v>33v-01-273</v>
          </cell>
          <cell r="H12" t="str">
            <v>KFLG</v>
          </cell>
          <cell r="I12">
            <v>305</v>
          </cell>
          <cell r="J12" t="str">
            <v xml:space="preserve">REAR CUSHION ASSY </v>
          </cell>
          <cell r="K12" t="str">
            <v>52400-KFLG-8910-M1</v>
          </cell>
          <cell r="L12" t="str">
            <v>Oil leaked from Oil seal</v>
          </cell>
          <cell r="N12">
            <v>1</v>
          </cell>
          <cell r="O12" t="str">
            <v>MAP</v>
          </cell>
          <cell r="P12" t="str">
            <v>RC</v>
          </cell>
          <cell r="Q12" t="str">
            <v>KFLG</v>
          </cell>
          <cell r="R12">
            <v>307052</v>
          </cell>
        </row>
        <row r="13">
          <cell r="A13">
            <v>3</v>
          </cell>
          <cell r="B13">
            <v>1996</v>
          </cell>
          <cell r="C13">
            <v>35155</v>
          </cell>
          <cell r="D13">
            <v>35095</v>
          </cell>
          <cell r="E13" t="str">
            <v>33v-02-154</v>
          </cell>
          <cell r="H13" t="str">
            <v>GBGT</v>
          </cell>
          <cell r="I13" t="str">
            <v>0001</v>
          </cell>
          <cell r="J13" t="str">
            <v>TUBE, FR. FORK</v>
          </cell>
          <cell r="K13" t="str">
            <v>1-51410-GN5-9000-AA</v>
          </cell>
          <cell r="L13" t="str">
            <v>Oil leaked from Oil seal</v>
          </cell>
          <cell r="N13">
            <v>1</v>
          </cell>
          <cell r="O13" t="str">
            <v>USER</v>
          </cell>
          <cell r="P13" t="str">
            <v>FF</v>
          </cell>
          <cell r="Q13" t="str">
            <v>GBGT</v>
          </cell>
          <cell r="R13">
            <v>0</v>
          </cell>
        </row>
        <row r="14">
          <cell r="A14">
            <v>3</v>
          </cell>
          <cell r="B14">
            <v>1996</v>
          </cell>
          <cell r="C14">
            <v>35155</v>
          </cell>
          <cell r="D14">
            <v>35095</v>
          </cell>
          <cell r="E14" t="str">
            <v>33v-02-155</v>
          </cell>
          <cell r="H14" t="str">
            <v>GBGT</v>
          </cell>
          <cell r="I14" t="str">
            <v>0008</v>
          </cell>
          <cell r="J14" t="str">
            <v>SEAL, OIL</v>
          </cell>
          <cell r="K14" t="str">
            <v>1-91255-GN5-9010-M1</v>
          </cell>
          <cell r="L14" t="str">
            <v>Oil leaked from Oil seal</v>
          </cell>
          <cell r="N14">
            <v>1</v>
          </cell>
          <cell r="O14" t="str">
            <v>USER</v>
          </cell>
          <cell r="P14" t="str">
            <v>FF</v>
          </cell>
          <cell r="Q14" t="str">
            <v>GBGT</v>
          </cell>
          <cell r="R14">
            <v>0</v>
          </cell>
        </row>
        <row r="15">
          <cell r="A15">
            <v>3</v>
          </cell>
          <cell r="B15">
            <v>1996</v>
          </cell>
          <cell r="C15">
            <v>35155</v>
          </cell>
          <cell r="D15">
            <v>35095</v>
          </cell>
          <cell r="E15" t="str">
            <v>33v-02-232</v>
          </cell>
          <cell r="H15" t="str">
            <v>KFLG</v>
          </cell>
          <cell r="I15">
            <v>302</v>
          </cell>
          <cell r="J15" t="str">
            <v>FORK ASSY R FR</v>
          </cell>
          <cell r="K15" t="str">
            <v>51400-KFLG-8910-M1</v>
          </cell>
          <cell r="L15" t="str">
            <v>The painting was peeled off partially</v>
          </cell>
          <cell r="N15">
            <v>1</v>
          </cell>
          <cell r="O15" t="str">
            <v>INDO Claim</v>
          </cell>
          <cell r="P15" t="str">
            <v>FF</v>
          </cell>
          <cell r="Q15" t="str">
            <v>KFLG</v>
          </cell>
          <cell r="R15">
            <v>543400</v>
          </cell>
        </row>
        <row r="16">
          <cell r="A16">
            <v>3</v>
          </cell>
          <cell r="B16">
            <v>1996</v>
          </cell>
          <cell r="C16">
            <v>35155</v>
          </cell>
          <cell r="D16">
            <v>35095</v>
          </cell>
          <cell r="E16" t="str">
            <v>33v-02-233</v>
          </cell>
          <cell r="H16" t="str">
            <v>GBGT</v>
          </cell>
          <cell r="I16" t="str">
            <v>0008</v>
          </cell>
          <cell r="J16" t="str">
            <v>SEAL, OIL</v>
          </cell>
          <cell r="K16" t="str">
            <v>1-91255-GN5-9010-M1</v>
          </cell>
          <cell r="L16" t="str">
            <v>Oil leaked from Oil seal</v>
          </cell>
          <cell r="N16">
            <v>1</v>
          </cell>
          <cell r="O16" t="str">
            <v>USER</v>
          </cell>
          <cell r="P16" t="str">
            <v>FF</v>
          </cell>
          <cell r="Q16" t="str">
            <v>GBGT</v>
          </cell>
          <cell r="R16">
            <v>0</v>
          </cell>
        </row>
        <row r="17">
          <cell r="A17">
            <v>4</v>
          </cell>
          <cell r="B17">
            <v>1996</v>
          </cell>
          <cell r="C17">
            <v>35185</v>
          </cell>
          <cell r="D17">
            <v>35124</v>
          </cell>
          <cell r="E17" t="str">
            <v>33V-03-11</v>
          </cell>
          <cell r="H17" t="str">
            <v>GBGT</v>
          </cell>
          <cell r="I17" t="str">
            <v>0001</v>
          </cell>
          <cell r="J17" t="str">
            <v>TUBE, FR. FORK</v>
          </cell>
          <cell r="K17" t="str">
            <v>1-51410-GN5-9000-AA</v>
          </cell>
          <cell r="L17" t="str">
            <v>Fork pipe was rusted partially</v>
          </cell>
          <cell r="N17">
            <v>1</v>
          </cell>
          <cell r="O17" t="str">
            <v>SHOWA Claim</v>
          </cell>
          <cell r="P17" t="str">
            <v>FF</v>
          </cell>
          <cell r="Q17" t="str">
            <v>GBGT</v>
          </cell>
          <cell r="R17">
            <v>612808</v>
          </cell>
        </row>
        <row r="18">
          <cell r="A18">
            <v>4</v>
          </cell>
          <cell r="B18">
            <v>1996</v>
          </cell>
          <cell r="C18">
            <v>35185</v>
          </cell>
          <cell r="D18">
            <v>35124</v>
          </cell>
          <cell r="E18" t="str">
            <v>33v-03-082</v>
          </cell>
          <cell r="H18" t="str">
            <v>GBGT</v>
          </cell>
          <cell r="I18">
            <v>103</v>
          </cell>
          <cell r="J18" t="str">
            <v>FORK ASSY L FR</v>
          </cell>
          <cell r="K18" t="str">
            <v>51500-GBG-B110-M1-01</v>
          </cell>
          <cell r="L18" t="str">
            <v>Fork pipe was rusted partially</v>
          </cell>
          <cell r="N18">
            <v>1</v>
          </cell>
          <cell r="O18" t="str">
            <v>SHOWA Claim</v>
          </cell>
          <cell r="P18" t="str">
            <v>FF</v>
          </cell>
          <cell r="Q18" t="str">
            <v>GBGT</v>
          </cell>
          <cell r="R18">
            <v>586600</v>
          </cell>
        </row>
        <row r="19">
          <cell r="A19">
            <v>4</v>
          </cell>
          <cell r="B19">
            <v>1996</v>
          </cell>
          <cell r="C19">
            <v>35185</v>
          </cell>
          <cell r="D19">
            <v>35124</v>
          </cell>
          <cell r="E19" t="str">
            <v>33v-03-084</v>
          </cell>
          <cell r="H19" t="str">
            <v>GBGT</v>
          </cell>
          <cell r="I19">
            <v>1023</v>
          </cell>
          <cell r="J19" t="str">
            <v>FORK ASSY R/ L FR</v>
          </cell>
          <cell r="K19" t="str">
            <v>51400/51500-GBG-B110-M1-01</v>
          </cell>
          <cell r="L19" t="str">
            <v>Fork pipe was rusted partially</v>
          </cell>
          <cell r="N19">
            <v>2</v>
          </cell>
          <cell r="O19" t="str">
            <v>SHOWA Claim</v>
          </cell>
          <cell r="P19" t="str">
            <v>FF</v>
          </cell>
          <cell r="Q19" t="str">
            <v>GBGT</v>
          </cell>
          <cell r="R19">
            <v>1153200</v>
          </cell>
        </row>
        <row r="20">
          <cell r="A20">
            <v>4</v>
          </cell>
          <cell r="B20">
            <v>1996</v>
          </cell>
          <cell r="C20">
            <v>35185</v>
          </cell>
          <cell r="D20">
            <v>35124</v>
          </cell>
          <cell r="E20" t="str">
            <v>33v-03-094</v>
          </cell>
          <cell r="H20" t="str">
            <v>GBGT</v>
          </cell>
          <cell r="I20">
            <v>1023</v>
          </cell>
          <cell r="J20" t="str">
            <v>FORK ASSY R/ L FR</v>
          </cell>
          <cell r="K20" t="str">
            <v>51400/51500-GBG-B110-M1-01</v>
          </cell>
          <cell r="L20" t="str">
            <v>Oil leaked from Oil seal</v>
          </cell>
          <cell r="N20">
            <v>2</v>
          </cell>
          <cell r="O20" t="str">
            <v>MAP</v>
          </cell>
          <cell r="P20" t="str">
            <v>FF</v>
          </cell>
          <cell r="Q20" t="str">
            <v>GBGT</v>
          </cell>
          <cell r="R20">
            <v>1153200</v>
          </cell>
        </row>
        <row r="21">
          <cell r="A21">
            <v>4</v>
          </cell>
          <cell r="B21">
            <v>1996</v>
          </cell>
          <cell r="C21">
            <v>35185</v>
          </cell>
          <cell r="D21">
            <v>35124</v>
          </cell>
          <cell r="E21" t="str">
            <v>33v-03-122</v>
          </cell>
          <cell r="H21" t="str">
            <v>GBGT</v>
          </cell>
          <cell r="I21">
            <v>105</v>
          </cell>
          <cell r="J21" t="str">
            <v>CUSHION ASSY R REAR</v>
          </cell>
          <cell r="K21" t="str">
            <v>52400-GBG-B211-M1</v>
          </cell>
          <cell r="L21" t="str">
            <v>The plating was peeled off partially</v>
          </cell>
          <cell r="N21">
            <v>1</v>
          </cell>
          <cell r="O21" t="str">
            <v>THAI Claim</v>
          </cell>
          <cell r="P21" t="str">
            <v>RC</v>
          </cell>
          <cell r="Q21" t="str">
            <v>GBGT</v>
          </cell>
          <cell r="R21">
            <v>282052</v>
          </cell>
        </row>
        <row r="22">
          <cell r="A22">
            <v>4</v>
          </cell>
          <cell r="B22">
            <v>1996</v>
          </cell>
          <cell r="C22">
            <v>35185</v>
          </cell>
          <cell r="D22">
            <v>35124</v>
          </cell>
          <cell r="E22" t="str">
            <v>33v-03-159</v>
          </cell>
          <cell r="H22" t="str">
            <v>GBGT</v>
          </cell>
          <cell r="I22">
            <v>105</v>
          </cell>
          <cell r="J22" t="str">
            <v>CUSHION ASSY R REAR</v>
          </cell>
          <cell r="K22" t="str">
            <v>52400-GBG-B211-M1</v>
          </cell>
          <cell r="L22" t="str">
            <v>Oil leaked from Oil seal</v>
          </cell>
          <cell r="N22">
            <v>1</v>
          </cell>
          <cell r="O22" t="str">
            <v>MAP</v>
          </cell>
          <cell r="P22" t="str">
            <v>RC</v>
          </cell>
          <cell r="Q22" t="str">
            <v>GBGT</v>
          </cell>
          <cell r="R22">
            <v>282052</v>
          </cell>
        </row>
        <row r="23">
          <cell r="A23">
            <v>4</v>
          </cell>
          <cell r="B23">
            <v>1996</v>
          </cell>
          <cell r="C23">
            <v>35185</v>
          </cell>
          <cell r="D23">
            <v>35124</v>
          </cell>
          <cell r="E23" t="str">
            <v>33v-03-461</v>
          </cell>
          <cell r="H23" t="str">
            <v>KFLG</v>
          </cell>
          <cell r="I23">
            <v>304</v>
          </cell>
          <cell r="J23" t="str">
            <v>FUEL UNIT</v>
          </cell>
          <cell r="K23" t="str">
            <v>37800-KFLG-8900</v>
          </cell>
          <cell r="L23" t="str">
            <v>The fuel meter comp was indicated incorrectly</v>
          </cell>
          <cell r="N23">
            <v>1</v>
          </cell>
          <cell r="O23" t="str">
            <v>USER</v>
          </cell>
          <cell r="P23" t="str">
            <v>FF</v>
          </cell>
          <cell r="Q23" t="str">
            <v>KFLG</v>
          </cell>
          <cell r="R23">
            <v>0</v>
          </cell>
        </row>
        <row r="24">
          <cell r="A24">
            <v>4</v>
          </cell>
          <cell r="B24">
            <v>1996</v>
          </cell>
          <cell r="C24">
            <v>35185</v>
          </cell>
          <cell r="D24">
            <v>35124</v>
          </cell>
          <cell r="E24" t="str">
            <v>33v-03-471</v>
          </cell>
          <cell r="H24" t="str">
            <v>KFLG</v>
          </cell>
          <cell r="I24">
            <v>3023</v>
          </cell>
          <cell r="J24" t="str">
            <v>FORK ASSY R/L FR</v>
          </cell>
          <cell r="K24" t="str">
            <v>51400/51500-KFLG-8910-M1</v>
          </cell>
          <cell r="L24" t="str">
            <v>Oil leaked from Oil seal</v>
          </cell>
          <cell r="N24">
            <v>2</v>
          </cell>
          <cell r="O24" t="str">
            <v>MAP</v>
          </cell>
          <cell r="P24" t="str">
            <v>FF</v>
          </cell>
          <cell r="Q24" t="str">
            <v>KFLG</v>
          </cell>
          <cell r="R24">
            <v>1071800</v>
          </cell>
        </row>
        <row r="25">
          <cell r="A25">
            <v>4</v>
          </cell>
          <cell r="B25">
            <v>1996</v>
          </cell>
          <cell r="C25">
            <v>35185</v>
          </cell>
          <cell r="D25">
            <v>35124</v>
          </cell>
          <cell r="E25" t="str">
            <v>33v-03-472</v>
          </cell>
          <cell r="H25" t="str">
            <v>KFLG</v>
          </cell>
          <cell r="I25">
            <v>302</v>
          </cell>
          <cell r="J25" t="str">
            <v>FORK ASSY R FR</v>
          </cell>
          <cell r="K25" t="str">
            <v>51400-KFLG-8910-M1</v>
          </cell>
          <cell r="L25" t="str">
            <v>The plating was peeled off partially</v>
          </cell>
          <cell r="N25">
            <v>1</v>
          </cell>
          <cell r="O25" t="str">
            <v>INDO Claim</v>
          </cell>
          <cell r="P25" t="str">
            <v>FF</v>
          </cell>
          <cell r="Q25" t="str">
            <v>KFLG</v>
          </cell>
          <cell r="R25">
            <v>543400</v>
          </cell>
        </row>
        <row r="26">
          <cell r="A26">
            <v>4</v>
          </cell>
          <cell r="B26">
            <v>1996</v>
          </cell>
          <cell r="C26">
            <v>35185</v>
          </cell>
          <cell r="D26">
            <v>35124</v>
          </cell>
          <cell r="E26" t="str">
            <v>33v-03-474</v>
          </cell>
          <cell r="H26" t="str">
            <v>KFLG</v>
          </cell>
          <cell r="I26" t="str">
            <v>0067</v>
          </cell>
          <cell r="J26" t="str">
            <v xml:space="preserve">CASE, R FR. BOTTOM </v>
          </cell>
          <cell r="K26" t="str">
            <v>1-51420-KEV-6510-M1</v>
          </cell>
          <cell r="L26" t="str">
            <v>The plating was peeled off partially</v>
          </cell>
          <cell r="N26">
            <v>1</v>
          </cell>
          <cell r="O26" t="str">
            <v>INDO Claim</v>
          </cell>
          <cell r="P26" t="str">
            <v>FF</v>
          </cell>
          <cell r="Q26" t="str">
            <v>KFLG</v>
          </cell>
          <cell r="R26">
            <v>174600</v>
          </cell>
        </row>
        <row r="27">
          <cell r="A27">
            <v>4</v>
          </cell>
          <cell r="B27">
            <v>1996</v>
          </cell>
          <cell r="C27">
            <v>35185</v>
          </cell>
          <cell r="D27">
            <v>35124</v>
          </cell>
          <cell r="E27" t="str">
            <v>33v-03-477</v>
          </cell>
          <cell r="H27" t="str">
            <v>KFLG</v>
          </cell>
          <cell r="I27">
            <v>305</v>
          </cell>
          <cell r="J27" t="str">
            <v xml:space="preserve">REAR CUSHION ASSY </v>
          </cell>
          <cell r="K27" t="str">
            <v>52400-KFLG-8910-M1</v>
          </cell>
          <cell r="L27" t="str">
            <v>Oil leaked from Oil seal</v>
          </cell>
          <cell r="N27">
            <v>1</v>
          </cell>
          <cell r="O27" t="str">
            <v>MAP</v>
          </cell>
          <cell r="P27" t="str">
            <v>RC</v>
          </cell>
          <cell r="Q27" t="str">
            <v>KFLG</v>
          </cell>
          <cell r="R27">
            <v>579104</v>
          </cell>
        </row>
        <row r="28">
          <cell r="A28">
            <v>4</v>
          </cell>
          <cell r="B28">
            <v>1996</v>
          </cell>
          <cell r="C28">
            <v>35185</v>
          </cell>
          <cell r="D28">
            <v>35124</v>
          </cell>
          <cell r="E28" t="str">
            <v>33v-03-241</v>
          </cell>
          <cell r="H28" t="str">
            <v>GBGT</v>
          </cell>
          <cell r="I28">
            <v>102</v>
          </cell>
          <cell r="J28" t="str">
            <v>FORK ASSY R FR</v>
          </cell>
          <cell r="K28" t="str">
            <v>51400-GBG-B110-M1-01</v>
          </cell>
          <cell r="L28" t="str">
            <v>Oil leaked from Oil seal</v>
          </cell>
          <cell r="N28">
            <v>1</v>
          </cell>
          <cell r="O28" t="str">
            <v>MAP</v>
          </cell>
          <cell r="P28" t="str">
            <v>FF</v>
          </cell>
          <cell r="Q28" t="str">
            <v>GBGT</v>
          </cell>
          <cell r="R28">
            <v>586600</v>
          </cell>
        </row>
        <row r="29">
          <cell r="A29">
            <v>4</v>
          </cell>
          <cell r="B29">
            <v>1996</v>
          </cell>
          <cell r="C29">
            <v>35185</v>
          </cell>
          <cell r="D29">
            <v>35124</v>
          </cell>
          <cell r="E29" t="str">
            <v>33v-03-011</v>
          </cell>
          <cell r="H29" t="str">
            <v>GBGT</v>
          </cell>
          <cell r="I29" t="str">
            <v>0001</v>
          </cell>
          <cell r="J29" t="str">
            <v>TUBE, FR. FORK</v>
          </cell>
          <cell r="K29" t="str">
            <v>1-51410-GN5-9000-AA</v>
          </cell>
          <cell r="L29" t="str">
            <v>Fork pipe was rusted partially</v>
          </cell>
          <cell r="N29">
            <v>1</v>
          </cell>
          <cell r="O29" t="str">
            <v>SHOWA Claim</v>
          </cell>
          <cell r="P29" t="str">
            <v>FF</v>
          </cell>
          <cell r="Q29" t="str">
            <v>GBGT</v>
          </cell>
          <cell r="R29">
            <v>586600</v>
          </cell>
        </row>
        <row r="30">
          <cell r="A30">
            <v>5</v>
          </cell>
          <cell r="B30">
            <v>1996</v>
          </cell>
          <cell r="C30">
            <v>35216</v>
          </cell>
          <cell r="D30">
            <v>35155</v>
          </cell>
          <cell r="E30" t="str">
            <v>33v-04-372</v>
          </cell>
          <cell r="H30" t="str">
            <v>KFLG</v>
          </cell>
          <cell r="I30">
            <v>302</v>
          </cell>
          <cell r="J30" t="str">
            <v>FORK ASSY R FR</v>
          </cell>
          <cell r="K30" t="str">
            <v>51400-KFLG-8910-M1</v>
          </cell>
          <cell r="L30" t="str">
            <v>Oil leaked from Oil seal</v>
          </cell>
          <cell r="N30">
            <v>1</v>
          </cell>
          <cell r="O30" t="str">
            <v>MAP</v>
          </cell>
          <cell r="P30" t="str">
            <v>FF</v>
          </cell>
          <cell r="Q30" t="str">
            <v>KFLG</v>
          </cell>
          <cell r="R30">
            <v>543400</v>
          </cell>
        </row>
        <row r="31">
          <cell r="A31">
            <v>5</v>
          </cell>
          <cell r="B31">
            <v>1996</v>
          </cell>
          <cell r="C31">
            <v>35216</v>
          </cell>
          <cell r="D31">
            <v>35155</v>
          </cell>
          <cell r="E31" t="str">
            <v>33v-04-215</v>
          </cell>
          <cell r="G31">
            <v>144376</v>
          </cell>
          <cell r="H31" t="str">
            <v>GBGT</v>
          </cell>
          <cell r="I31">
            <v>1023</v>
          </cell>
          <cell r="J31" t="str">
            <v>FORK ASSY R/ L FR</v>
          </cell>
          <cell r="K31" t="str">
            <v>51400/51500-GBG-B110-M1-01</v>
          </cell>
          <cell r="L31" t="str">
            <v>Fork pipe was rusted partially</v>
          </cell>
          <cell r="N31">
            <v>2</v>
          </cell>
          <cell r="O31" t="str">
            <v>SHOWA Claim</v>
          </cell>
          <cell r="P31" t="str">
            <v>FF</v>
          </cell>
          <cell r="Q31" t="str">
            <v>GBGT</v>
          </cell>
          <cell r="R31">
            <v>1153200</v>
          </cell>
        </row>
        <row r="32">
          <cell r="A32">
            <v>5</v>
          </cell>
          <cell r="B32">
            <v>1996</v>
          </cell>
          <cell r="C32">
            <v>35216</v>
          </cell>
          <cell r="D32">
            <v>35155</v>
          </cell>
          <cell r="E32" t="str">
            <v>33v-04-224</v>
          </cell>
          <cell r="G32">
            <v>148107</v>
          </cell>
          <cell r="H32" t="str">
            <v>GBGT</v>
          </cell>
          <cell r="I32">
            <v>103</v>
          </cell>
          <cell r="J32" t="str">
            <v>FORK ASSY L FR</v>
          </cell>
          <cell r="K32" t="str">
            <v>51500-GBG-B110-M1-01</v>
          </cell>
          <cell r="L32" t="str">
            <v>Fork pipe was rusted partially</v>
          </cell>
          <cell r="N32">
            <v>1</v>
          </cell>
          <cell r="O32" t="str">
            <v>SHOWA Claim</v>
          </cell>
          <cell r="P32" t="str">
            <v>FF</v>
          </cell>
          <cell r="Q32" t="str">
            <v>GBGT</v>
          </cell>
          <cell r="R32">
            <v>586600</v>
          </cell>
        </row>
        <row r="33">
          <cell r="A33">
            <v>5</v>
          </cell>
          <cell r="B33">
            <v>1996</v>
          </cell>
          <cell r="C33">
            <v>35216</v>
          </cell>
          <cell r="D33">
            <v>35155</v>
          </cell>
          <cell r="E33" t="str">
            <v>33v-04-226</v>
          </cell>
          <cell r="H33" t="str">
            <v>GBGT</v>
          </cell>
          <cell r="I33">
            <v>103</v>
          </cell>
          <cell r="J33" t="str">
            <v>FORK ASSY L FR</v>
          </cell>
          <cell r="K33" t="str">
            <v>51500-GBG-B110-M1-01</v>
          </cell>
          <cell r="L33" t="str">
            <v>The plating of Case was peeled off partially</v>
          </cell>
          <cell r="N33">
            <v>1</v>
          </cell>
          <cell r="O33" t="str">
            <v>THAI Claim</v>
          </cell>
          <cell r="P33" t="str">
            <v>FF</v>
          </cell>
          <cell r="Q33" t="str">
            <v>GBGT</v>
          </cell>
          <cell r="R33">
            <v>586600</v>
          </cell>
        </row>
        <row r="34">
          <cell r="A34">
            <v>5</v>
          </cell>
          <cell r="B34">
            <v>1996</v>
          </cell>
          <cell r="C34">
            <v>35216</v>
          </cell>
          <cell r="D34">
            <v>35155</v>
          </cell>
          <cell r="E34" t="str">
            <v>33v-04-228</v>
          </cell>
          <cell r="H34" t="str">
            <v>GBGT</v>
          </cell>
          <cell r="I34">
            <v>1056</v>
          </cell>
          <cell r="J34" t="str">
            <v>CUSHION ASSY R/L REAR</v>
          </cell>
          <cell r="K34" t="str">
            <v>52400/52500-GBG-B211-M1</v>
          </cell>
          <cell r="L34" t="str">
            <v>The plating was rusted partially</v>
          </cell>
          <cell r="N34">
            <v>2</v>
          </cell>
          <cell r="O34" t="str">
            <v>THAI Claim</v>
          </cell>
          <cell r="P34" t="str">
            <v>RC</v>
          </cell>
          <cell r="Q34" t="str">
            <v>GBGT</v>
          </cell>
          <cell r="R34">
            <v>554104</v>
          </cell>
        </row>
        <row r="35">
          <cell r="A35">
            <v>5</v>
          </cell>
          <cell r="B35">
            <v>1996</v>
          </cell>
          <cell r="C35">
            <v>35216</v>
          </cell>
          <cell r="D35">
            <v>35155</v>
          </cell>
          <cell r="E35" t="str">
            <v>33v-04-229</v>
          </cell>
          <cell r="H35" t="str">
            <v>GBGT</v>
          </cell>
          <cell r="I35">
            <v>105</v>
          </cell>
          <cell r="J35" t="str">
            <v>CUSHION ASSY R REAR</v>
          </cell>
          <cell r="K35" t="str">
            <v>52400-GBG-B211-M1</v>
          </cell>
          <cell r="L35" t="str">
            <v>Oil leaked from Oil seal</v>
          </cell>
          <cell r="N35">
            <v>1</v>
          </cell>
          <cell r="O35" t="str">
            <v>MAP</v>
          </cell>
          <cell r="P35" t="str">
            <v>RC</v>
          </cell>
          <cell r="Q35" t="str">
            <v>GBGT</v>
          </cell>
          <cell r="R35">
            <v>282052</v>
          </cell>
        </row>
        <row r="36">
          <cell r="A36">
            <v>5</v>
          </cell>
          <cell r="B36">
            <v>1996</v>
          </cell>
          <cell r="C36">
            <v>35216</v>
          </cell>
          <cell r="D36">
            <v>35155</v>
          </cell>
          <cell r="H36" t="str">
            <v>KFLG</v>
          </cell>
          <cell r="I36">
            <v>305</v>
          </cell>
          <cell r="J36" t="str">
            <v xml:space="preserve">REAR CUSHION ASSY </v>
          </cell>
          <cell r="K36" t="str">
            <v>52400-KFLG-8910-M1</v>
          </cell>
          <cell r="L36" t="str">
            <v>Cong tôc ROD</v>
          </cell>
          <cell r="N36">
            <v>1</v>
          </cell>
          <cell r="O36" t="str">
            <v>USER</v>
          </cell>
          <cell r="P36" t="str">
            <v>RC</v>
          </cell>
          <cell r="Q36" t="str">
            <v>KFLG</v>
          </cell>
          <cell r="R36">
            <v>0</v>
          </cell>
        </row>
        <row r="37">
          <cell r="A37">
            <v>5</v>
          </cell>
          <cell r="B37">
            <v>1996</v>
          </cell>
          <cell r="C37">
            <v>35216</v>
          </cell>
          <cell r="D37">
            <v>35155</v>
          </cell>
          <cell r="H37" t="str">
            <v>GBGT</v>
          </cell>
          <cell r="I37">
            <v>102</v>
          </cell>
          <cell r="J37" t="str">
            <v>FORK ASSY R FR</v>
          </cell>
          <cell r="K37" t="str">
            <v>51400-GBG-B110-M1-01</v>
          </cell>
          <cell r="L37" t="str">
            <v>Oil leaked from Oil seal</v>
          </cell>
          <cell r="N37">
            <v>1</v>
          </cell>
          <cell r="O37" t="str">
            <v>USER</v>
          </cell>
          <cell r="P37" t="str">
            <v>FF</v>
          </cell>
          <cell r="Q37" t="str">
            <v>GBGT</v>
          </cell>
          <cell r="R37">
            <v>0</v>
          </cell>
        </row>
        <row r="38">
          <cell r="A38">
            <v>5</v>
          </cell>
          <cell r="B38">
            <v>1996</v>
          </cell>
          <cell r="C38">
            <v>35216</v>
          </cell>
          <cell r="D38">
            <v>35155</v>
          </cell>
          <cell r="H38" t="str">
            <v>GBGT</v>
          </cell>
          <cell r="I38">
            <v>106</v>
          </cell>
          <cell r="J38" t="str">
            <v>CUSHION ASSY L REAR</v>
          </cell>
          <cell r="K38" t="str">
            <v>52500-GBG-B211-M1</v>
          </cell>
          <cell r="L38" t="str">
            <v>Cong tôc ROD</v>
          </cell>
          <cell r="N38">
            <v>1</v>
          </cell>
          <cell r="O38" t="str">
            <v>USER</v>
          </cell>
          <cell r="P38" t="str">
            <v>RC</v>
          </cell>
          <cell r="Q38" t="str">
            <v>GBGT</v>
          </cell>
          <cell r="R38">
            <v>0</v>
          </cell>
        </row>
        <row r="39">
          <cell r="A39">
            <v>5</v>
          </cell>
          <cell r="B39">
            <v>1996</v>
          </cell>
          <cell r="C39">
            <v>35216</v>
          </cell>
          <cell r="D39">
            <v>35155</v>
          </cell>
          <cell r="H39" t="str">
            <v>GBGT</v>
          </cell>
          <cell r="I39">
            <v>102</v>
          </cell>
          <cell r="J39" t="str">
            <v>FORK ASSY R FR</v>
          </cell>
          <cell r="K39" t="str">
            <v>51400-GBG-B110-M1-01</v>
          </cell>
          <cell r="L39" t="str">
            <v>Oil leaked from Oil seal</v>
          </cell>
          <cell r="N39">
            <v>1</v>
          </cell>
          <cell r="O39" t="str">
            <v>USER</v>
          </cell>
          <cell r="P39" t="str">
            <v>FF</v>
          </cell>
          <cell r="Q39" t="str">
            <v>GBGT</v>
          </cell>
          <cell r="R39">
            <v>0</v>
          </cell>
        </row>
        <row r="40">
          <cell r="A40">
            <v>5</v>
          </cell>
          <cell r="B40">
            <v>1996</v>
          </cell>
          <cell r="C40">
            <v>35216</v>
          </cell>
          <cell r="D40">
            <v>35155</v>
          </cell>
          <cell r="H40" t="str">
            <v>GBGT</v>
          </cell>
          <cell r="I40">
            <v>103</v>
          </cell>
          <cell r="J40" t="str">
            <v>FORK ASSY L FR</v>
          </cell>
          <cell r="K40" t="str">
            <v>51500-GBG-B110-M1-01</v>
          </cell>
          <cell r="L40" t="str">
            <v>Oil leaked from Oil seal</v>
          </cell>
          <cell r="N40">
            <v>1</v>
          </cell>
          <cell r="O40" t="str">
            <v>USER</v>
          </cell>
          <cell r="P40" t="str">
            <v>FF</v>
          </cell>
          <cell r="Q40" t="str">
            <v>GBGT</v>
          </cell>
          <cell r="R40">
            <v>0</v>
          </cell>
        </row>
        <row r="41">
          <cell r="A41">
            <v>5</v>
          </cell>
          <cell r="B41">
            <v>1996</v>
          </cell>
          <cell r="C41">
            <v>35216</v>
          </cell>
          <cell r="D41">
            <v>35155</v>
          </cell>
          <cell r="H41" t="str">
            <v>GBGT</v>
          </cell>
          <cell r="I41">
            <v>102</v>
          </cell>
          <cell r="J41" t="str">
            <v>FORK ASSY R FR</v>
          </cell>
          <cell r="K41" t="str">
            <v>51400-GBG-B110-M1-01</v>
          </cell>
          <cell r="L41" t="str">
            <v>Oil leaked from Oil seal</v>
          </cell>
          <cell r="N41">
            <v>1</v>
          </cell>
          <cell r="O41" t="str">
            <v>USER</v>
          </cell>
          <cell r="P41" t="str">
            <v>FF</v>
          </cell>
          <cell r="Q41" t="str">
            <v>GBGT</v>
          </cell>
          <cell r="R41">
            <v>0</v>
          </cell>
        </row>
        <row r="42">
          <cell r="A42">
            <v>5</v>
          </cell>
          <cell r="B42">
            <v>1996</v>
          </cell>
          <cell r="C42">
            <v>35216</v>
          </cell>
          <cell r="D42">
            <v>35155</v>
          </cell>
          <cell r="H42" t="str">
            <v>GBGT</v>
          </cell>
          <cell r="I42">
            <v>102</v>
          </cell>
          <cell r="J42" t="str">
            <v>FORK ASSY R FR</v>
          </cell>
          <cell r="K42" t="str">
            <v>51400-GBG-B110-M1-01</v>
          </cell>
          <cell r="L42" t="str">
            <v>Oil leaked from Oil seal</v>
          </cell>
          <cell r="N42">
            <v>1</v>
          </cell>
          <cell r="O42" t="str">
            <v>USER</v>
          </cell>
          <cell r="P42" t="str">
            <v>FF</v>
          </cell>
          <cell r="Q42" t="str">
            <v>GBGT</v>
          </cell>
          <cell r="R42">
            <v>0</v>
          </cell>
        </row>
        <row r="43">
          <cell r="A43">
            <v>5</v>
          </cell>
          <cell r="B43">
            <v>1996</v>
          </cell>
          <cell r="C43">
            <v>35216</v>
          </cell>
          <cell r="D43">
            <v>35155</v>
          </cell>
          <cell r="H43" t="str">
            <v>KFLG</v>
          </cell>
          <cell r="I43">
            <v>302</v>
          </cell>
          <cell r="J43" t="str">
            <v>FORK ASSY R FR</v>
          </cell>
          <cell r="K43" t="str">
            <v>51400-KFLG-8910-M1</v>
          </cell>
          <cell r="L43" t="str">
            <v>Oil leaked from Oil seal</v>
          </cell>
          <cell r="N43">
            <v>1</v>
          </cell>
          <cell r="O43" t="str">
            <v>USER</v>
          </cell>
          <cell r="P43" t="str">
            <v>FF</v>
          </cell>
          <cell r="Q43" t="str">
            <v>KFLG</v>
          </cell>
          <cell r="R43">
            <v>0</v>
          </cell>
        </row>
        <row r="44">
          <cell r="A44">
            <v>5</v>
          </cell>
          <cell r="B44">
            <v>1996</v>
          </cell>
          <cell r="C44">
            <v>35216</v>
          </cell>
          <cell r="D44">
            <v>35155</v>
          </cell>
          <cell r="H44" t="str">
            <v>GBGT</v>
          </cell>
          <cell r="I44">
            <v>102</v>
          </cell>
          <cell r="J44" t="str">
            <v>FORK ASSY R FR</v>
          </cell>
          <cell r="K44" t="str">
            <v>51400-GBG-B110-M1-01</v>
          </cell>
          <cell r="L44" t="str">
            <v>Phat sinh tiÕng kªu</v>
          </cell>
          <cell r="N44">
            <v>1</v>
          </cell>
          <cell r="O44" t="str">
            <v>USER</v>
          </cell>
          <cell r="P44" t="str">
            <v>FF</v>
          </cell>
          <cell r="Q44" t="str">
            <v>GBGT</v>
          </cell>
          <cell r="R44">
            <v>0</v>
          </cell>
        </row>
        <row r="45">
          <cell r="A45">
            <v>6</v>
          </cell>
          <cell r="B45">
            <v>1996</v>
          </cell>
          <cell r="C45">
            <v>35246</v>
          </cell>
          <cell r="D45">
            <v>35185</v>
          </cell>
          <cell r="E45" t="str">
            <v>33v-05-571</v>
          </cell>
          <cell r="H45" t="str">
            <v>KFLG</v>
          </cell>
          <cell r="I45">
            <v>302</v>
          </cell>
          <cell r="J45" t="str">
            <v>FORK ASSY R FR</v>
          </cell>
          <cell r="K45" t="str">
            <v>51400-KFLG-8910-M1</v>
          </cell>
          <cell r="L45" t="str">
            <v>Fork pipe was rusted partially</v>
          </cell>
          <cell r="N45">
            <v>1</v>
          </cell>
          <cell r="O45" t="str">
            <v>SHOWA Claim</v>
          </cell>
          <cell r="P45" t="str">
            <v>FF</v>
          </cell>
          <cell r="Q45" t="str">
            <v>KFLG</v>
          </cell>
          <cell r="R45">
            <v>543400</v>
          </cell>
        </row>
        <row r="46">
          <cell r="A46">
            <v>6</v>
          </cell>
          <cell r="B46">
            <v>1996</v>
          </cell>
          <cell r="C46">
            <v>35246</v>
          </cell>
          <cell r="D46">
            <v>35185</v>
          </cell>
          <cell r="E46" t="str">
            <v>33v-05-572</v>
          </cell>
          <cell r="H46" t="str">
            <v>KFLG</v>
          </cell>
          <cell r="I46">
            <v>302</v>
          </cell>
          <cell r="J46" t="str">
            <v>FORK ASSY R FR</v>
          </cell>
          <cell r="K46" t="str">
            <v>51400-KFLG-8910-M1</v>
          </cell>
          <cell r="L46" t="str">
            <v>Oil leaked from Oil seal</v>
          </cell>
          <cell r="N46">
            <v>1</v>
          </cell>
          <cell r="O46" t="str">
            <v>USER</v>
          </cell>
          <cell r="P46" t="str">
            <v>FF</v>
          </cell>
          <cell r="Q46" t="str">
            <v>KFLG</v>
          </cell>
          <cell r="R46">
            <v>0</v>
          </cell>
        </row>
        <row r="47">
          <cell r="A47">
            <v>6</v>
          </cell>
          <cell r="B47">
            <v>1996</v>
          </cell>
          <cell r="C47">
            <v>35246</v>
          </cell>
          <cell r="D47">
            <v>35185</v>
          </cell>
          <cell r="E47" t="str">
            <v>33v-05-573</v>
          </cell>
          <cell r="H47" t="str">
            <v>KFLG</v>
          </cell>
          <cell r="I47">
            <v>3023</v>
          </cell>
          <cell r="J47" t="str">
            <v>FORK ASSY R/L FR</v>
          </cell>
          <cell r="K47" t="str">
            <v>51400/51500-KFLG-8910-M1</v>
          </cell>
          <cell r="L47" t="str">
            <v>The painting of B/C was rusted partially</v>
          </cell>
          <cell r="N47">
            <v>2</v>
          </cell>
          <cell r="O47" t="str">
            <v>INDO Claim</v>
          </cell>
          <cell r="P47" t="str">
            <v>FF</v>
          </cell>
          <cell r="Q47" t="str">
            <v>KFLG</v>
          </cell>
          <cell r="R47">
            <v>1071800</v>
          </cell>
        </row>
        <row r="48">
          <cell r="A48">
            <v>6</v>
          </cell>
          <cell r="B48">
            <v>1996</v>
          </cell>
          <cell r="C48">
            <v>35246</v>
          </cell>
          <cell r="D48">
            <v>35185</v>
          </cell>
          <cell r="E48" t="str">
            <v>33v-05-383</v>
          </cell>
          <cell r="G48">
            <v>143916</v>
          </cell>
          <cell r="H48" t="str">
            <v>GBGT</v>
          </cell>
          <cell r="I48">
            <v>102</v>
          </cell>
          <cell r="J48" t="str">
            <v>FORK ASSY R FR</v>
          </cell>
          <cell r="K48" t="str">
            <v>51400-GBG-B110-M1-01</v>
          </cell>
          <cell r="L48" t="str">
            <v>Fork pipe was rusted partially</v>
          </cell>
          <cell r="N48">
            <v>1</v>
          </cell>
          <cell r="O48" t="str">
            <v>SHOWA Claim</v>
          </cell>
          <cell r="P48" t="str">
            <v>FF</v>
          </cell>
          <cell r="Q48" t="str">
            <v>GBGT</v>
          </cell>
          <cell r="R48">
            <v>586600</v>
          </cell>
        </row>
        <row r="49">
          <cell r="A49">
            <v>6</v>
          </cell>
          <cell r="B49">
            <v>1996</v>
          </cell>
          <cell r="C49">
            <v>35246</v>
          </cell>
          <cell r="D49">
            <v>35185</v>
          </cell>
          <cell r="E49" t="str">
            <v>33v-05-384</v>
          </cell>
          <cell r="G49">
            <v>144368</v>
          </cell>
          <cell r="H49" t="str">
            <v>GBGT</v>
          </cell>
          <cell r="I49">
            <v>1023</v>
          </cell>
          <cell r="J49" t="str">
            <v>FORK ASSY R/ L FR</v>
          </cell>
          <cell r="K49" t="str">
            <v>51400/51500-GBG-B110-M1-01</v>
          </cell>
          <cell r="L49" t="str">
            <v>Fork pipe was rusted partially</v>
          </cell>
          <cell r="N49">
            <v>2</v>
          </cell>
          <cell r="O49" t="str">
            <v>SHOWA Claim</v>
          </cell>
          <cell r="P49" t="str">
            <v>FF</v>
          </cell>
          <cell r="Q49" t="str">
            <v>GBGT</v>
          </cell>
          <cell r="R49">
            <v>1153200</v>
          </cell>
        </row>
        <row r="50">
          <cell r="A50">
            <v>6</v>
          </cell>
          <cell r="B50">
            <v>1996</v>
          </cell>
          <cell r="C50">
            <v>35246</v>
          </cell>
          <cell r="D50">
            <v>35185</v>
          </cell>
          <cell r="E50" t="str">
            <v>33v-05-385</v>
          </cell>
          <cell r="H50" t="str">
            <v>GBGT</v>
          </cell>
          <cell r="I50">
            <v>102</v>
          </cell>
          <cell r="J50" t="str">
            <v>FORK ASSY R FR</v>
          </cell>
          <cell r="K50" t="str">
            <v>51400-GBG-B110-M1-01</v>
          </cell>
          <cell r="L50" t="str">
            <v>Oil leaked from Oil seal</v>
          </cell>
          <cell r="N50">
            <v>1</v>
          </cell>
          <cell r="O50" t="str">
            <v>USER</v>
          </cell>
          <cell r="P50" t="str">
            <v>FF</v>
          </cell>
          <cell r="Q50" t="str">
            <v>GBGT</v>
          </cell>
          <cell r="R50">
            <v>0</v>
          </cell>
        </row>
        <row r="51">
          <cell r="A51">
            <v>6</v>
          </cell>
          <cell r="B51">
            <v>1996</v>
          </cell>
          <cell r="C51">
            <v>35246</v>
          </cell>
          <cell r="D51">
            <v>35185</v>
          </cell>
          <cell r="E51" t="str">
            <v>33v-05-386</v>
          </cell>
          <cell r="H51" t="str">
            <v>GBGT</v>
          </cell>
          <cell r="I51">
            <v>102</v>
          </cell>
          <cell r="J51" t="str">
            <v>FORK ASSY R FR</v>
          </cell>
          <cell r="K51" t="str">
            <v>51400-GBG-B110-M1-01</v>
          </cell>
          <cell r="L51" t="str">
            <v>Oil leaked from Oil seal</v>
          </cell>
          <cell r="N51">
            <v>1</v>
          </cell>
          <cell r="O51" t="str">
            <v>USER</v>
          </cell>
          <cell r="P51" t="str">
            <v>FF</v>
          </cell>
          <cell r="Q51" t="str">
            <v>GBGT</v>
          </cell>
          <cell r="R51">
            <v>0</v>
          </cell>
        </row>
        <row r="52">
          <cell r="A52">
            <v>6</v>
          </cell>
          <cell r="B52">
            <v>1996</v>
          </cell>
          <cell r="C52">
            <v>35246</v>
          </cell>
          <cell r="D52">
            <v>35185</v>
          </cell>
          <cell r="E52" t="str">
            <v>33v-05-387</v>
          </cell>
          <cell r="H52" t="str">
            <v>GBGT</v>
          </cell>
          <cell r="I52">
            <v>102</v>
          </cell>
          <cell r="J52" t="str">
            <v>FORK ASSY R FR</v>
          </cell>
          <cell r="K52" t="str">
            <v>51400-GBG-B110-M1-01</v>
          </cell>
          <cell r="L52" t="str">
            <v>Oil leaked from Oil seal</v>
          </cell>
          <cell r="N52">
            <v>1</v>
          </cell>
          <cell r="O52" t="str">
            <v>USER</v>
          </cell>
          <cell r="P52" t="str">
            <v>FF</v>
          </cell>
          <cell r="Q52" t="str">
            <v>GBGT</v>
          </cell>
          <cell r="R52">
            <v>0</v>
          </cell>
        </row>
        <row r="53">
          <cell r="A53">
            <v>6</v>
          </cell>
          <cell r="B53">
            <v>1996</v>
          </cell>
          <cell r="C53">
            <v>35246</v>
          </cell>
          <cell r="D53">
            <v>35185</v>
          </cell>
          <cell r="E53" t="str">
            <v>33v-05-397</v>
          </cell>
          <cell r="G53">
            <v>148193</v>
          </cell>
          <cell r="H53" t="str">
            <v>GBGT</v>
          </cell>
          <cell r="I53">
            <v>103</v>
          </cell>
          <cell r="J53" t="str">
            <v>FORK ASSY L FR</v>
          </cell>
          <cell r="K53" t="str">
            <v>51500-GBG-B110-M1-01</v>
          </cell>
          <cell r="L53" t="str">
            <v>Fork pipe was rusted partially</v>
          </cell>
          <cell r="N53">
            <v>1</v>
          </cell>
          <cell r="O53" t="str">
            <v>SHOWA Claim</v>
          </cell>
          <cell r="P53" t="str">
            <v>FF</v>
          </cell>
          <cell r="Q53" t="str">
            <v>GBGT</v>
          </cell>
          <cell r="R53">
            <v>586600</v>
          </cell>
        </row>
        <row r="54">
          <cell r="A54">
            <v>6</v>
          </cell>
          <cell r="B54">
            <v>1996</v>
          </cell>
          <cell r="C54">
            <v>35246</v>
          </cell>
          <cell r="D54">
            <v>35185</v>
          </cell>
          <cell r="E54" t="str">
            <v>33v-05-398</v>
          </cell>
          <cell r="G54">
            <v>148759</v>
          </cell>
          <cell r="H54" t="str">
            <v>GBGT</v>
          </cell>
          <cell r="I54">
            <v>1023</v>
          </cell>
          <cell r="J54" t="str">
            <v>FORK ASSY R/ L FR</v>
          </cell>
          <cell r="K54" t="str">
            <v>51400/51500-GBG-B110-M1-01</v>
          </cell>
          <cell r="L54" t="str">
            <v>Fork pipe was rusted partially</v>
          </cell>
          <cell r="N54">
            <v>2</v>
          </cell>
          <cell r="O54" t="str">
            <v>SHOWA Claim</v>
          </cell>
          <cell r="P54" t="str">
            <v>FF</v>
          </cell>
          <cell r="Q54" t="str">
            <v>GBGT</v>
          </cell>
          <cell r="R54">
            <v>1153200</v>
          </cell>
        </row>
        <row r="55">
          <cell r="A55">
            <v>6</v>
          </cell>
          <cell r="B55">
            <v>1996</v>
          </cell>
          <cell r="C55">
            <v>35246</v>
          </cell>
          <cell r="D55">
            <v>35185</v>
          </cell>
          <cell r="E55" t="str">
            <v>33v-05-399</v>
          </cell>
          <cell r="G55">
            <v>144351</v>
          </cell>
          <cell r="H55" t="str">
            <v>GBGT</v>
          </cell>
          <cell r="I55">
            <v>1023</v>
          </cell>
          <cell r="J55" t="str">
            <v>FORK ASSY R/ L FR</v>
          </cell>
          <cell r="K55" t="str">
            <v>51400/51500-GBG-B110-M1-01</v>
          </cell>
          <cell r="L55" t="str">
            <v>Fork pipe was rusted partially</v>
          </cell>
          <cell r="N55">
            <v>2</v>
          </cell>
          <cell r="O55" t="str">
            <v>SHOWA Claim</v>
          </cell>
          <cell r="P55" t="str">
            <v>FF</v>
          </cell>
          <cell r="Q55" t="str">
            <v>GBGT</v>
          </cell>
          <cell r="R55">
            <v>1153200</v>
          </cell>
        </row>
        <row r="56">
          <cell r="A56">
            <v>6</v>
          </cell>
          <cell r="B56">
            <v>1996</v>
          </cell>
          <cell r="C56">
            <v>35246</v>
          </cell>
          <cell r="D56">
            <v>35185</v>
          </cell>
          <cell r="E56" t="str">
            <v>33v-05-401</v>
          </cell>
          <cell r="G56">
            <v>142718</v>
          </cell>
          <cell r="H56" t="str">
            <v>GBGT</v>
          </cell>
          <cell r="I56">
            <v>1023</v>
          </cell>
          <cell r="J56" t="str">
            <v>FORK ASSY R/ L FR</v>
          </cell>
          <cell r="K56" t="str">
            <v>51400/51500-GBG-B110-M1-01</v>
          </cell>
          <cell r="L56" t="str">
            <v>Fork pipe was rusted partially</v>
          </cell>
          <cell r="N56">
            <v>2</v>
          </cell>
          <cell r="O56" t="str">
            <v>SHOWA Claim</v>
          </cell>
          <cell r="P56" t="str">
            <v>FF</v>
          </cell>
          <cell r="Q56" t="str">
            <v>GBGT</v>
          </cell>
          <cell r="R56">
            <v>1153200</v>
          </cell>
        </row>
        <row r="57">
          <cell r="A57">
            <v>6</v>
          </cell>
          <cell r="B57">
            <v>1996</v>
          </cell>
          <cell r="C57">
            <v>35246</v>
          </cell>
          <cell r="D57">
            <v>35185</v>
          </cell>
          <cell r="E57" t="str">
            <v>HVN-605</v>
          </cell>
          <cell r="H57" t="str">
            <v>GBGT</v>
          </cell>
          <cell r="I57">
            <v>1023</v>
          </cell>
          <cell r="J57" t="str">
            <v>FORK ASSY R/ L FR</v>
          </cell>
          <cell r="K57" t="str">
            <v>51400/51500-GBG-B110-M1-01</v>
          </cell>
          <cell r="L57" t="str">
            <v>Check FF assy (F/P rusted)</v>
          </cell>
          <cell r="N57">
            <v>798</v>
          </cell>
          <cell r="O57" t="str">
            <v>SHOWA Claim</v>
          </cell>
          <cell r="P57" t="str">
            <v>FF</v>
          </cell>
          <cell r="Q57" t="str">
            <v>GBGT</v>
          </cell>
          <cell r="R57">
            <v>33516000</v>
          </cell>
        </row>
        <row r="58">
          <cell r="A58">
            <v>6</v>
          </cell>
          <cell r="B58">
            <v>1996</v>
          </cell>
          <cell r="C58">
            <v>35246</v>
          </cell>
          <cell r="D58">
            <v>35185</v>
          </cell>
          <cell r="E58" t="str">
            <v>HVN-605</v>
          </cell>
          <cell r="H58" t="str">
            <v>GBGT</v>
          </cell>
          <cell r="I58">
            <v>1023</v>
          </cell>
          <cell r="J58" t="str">
            <v>FORK ASSY R/ L FR</v>
          </cell>
          <cell r="K58" t="str">
            <v>51400/51500-GBG-B110-M1-01</v>
          </cell>
          <cell r="L58" t="str">
            <v>Replace FF Assy (Goodwill)</v>
          </cell>
          <cell r="N58">
            <v>11</v>
          </cell>
          <cell r="O58" t="str">
            <v>SHOWA Claim</v>
          </cell>
          <cell r="P58" t="str">
            <v>FF</v>
          </cell>
          <cell r="Q58" t="str">
            <v>GBGT</v>
          </cell>
          <cell r="R58">
            <v>297000</v>
          </cell>
        </row>
        <row r="59">
          <cell r="A59">
            <v>6</v>
          </cell>
          <cell r="B59">
            <v>1996</v>
          </cell>
          <cell r="C59">
            <v>35246</v>
          </cell>
          <cell r="D59">
            <v>35185</v>
          </cell>
          <cell r="E59" t="str">
            <v>HVN-605</v>
          </cell>
          <cell r="H59" t="str">
            <v>GBGT</v>
          </cell>
          <cell r="I59">
            <v>1023</v>
          </cell>
          <cell r="J59" t="str">
            <v>FORK ASSY R/ L FR</v>
          </cell>
          <cell r="K59" t="str">
            <v>51400/51500-GBG-B110-M1-01</v>
          </cell>
          <cell r="L59" t="str">
            <v>Replace FF Assy</v>
          </cell>
          <cell r="N59">
            <v>68</v>
          </cell>
          <cell r="O59" t="str">
            <v>SHOWA Claim</v>
          </cell>
          <cell r="P59" t="str">
            <v>FF</v>
          </cell>
          <cell r="Q59" t="str">
            <v>GBGT</v>
          </cell>
          <cell r="R59">
            <v>3686008</v>
          </cell>
        </row>
        <row r="60">
          <cell r="A60">
            <v>6</v>
          </cell>
          <cell r="B60">
            <v>1996</v>
          </cell>
          <cell r="C60">
            <v>35246</v>
          </cell>
          <cell r="D60">
            <v>35185</v>
          </cell>
          <cell r="E60" t="str">
            <v>33v-05-388</v>
          </cell>
          <cell r="G60">
            <v>145223</v>
          </cell>
          <cell r="H60" t="str">
            <v>GBGT</v>
          </cell>
          <cell r="I60" t="str">
            <v>0001</v>
          </cell>
          <cell r="J60" t="str">
            <v>TUBE, FR. FORK</v>
          </cell>
          <cell r="K60" t="str">
            <v>1-51410-GN5-9000-AA</v>
          </cell>
          <cell r="L60" t="str">
            <v>Fork pipe was rusted partially</v>
          </cell>
          <cell r="N60">
            <v>1</v>
          </cell>
          <cell r="O60" t="str">
            <v>SHOWA Claim</v>
          </cell>
          <cell r="P60" t="str">
            <v>FF</v>
          </cell>
          <cell r="Q60" t="str">
            <v>GBGT</v>
          </cell>
          <cell r="R60">
            <v>345888</v>
          </cell>
        </row>
        <row r="61">
          <cell r="A61">
            <v>6</v>
          </cell>
          <cell r="B61">
            <v>1996</v>
          </cell>
          <cell r="C61">
            <v>35246</v>
          </cell>
          <cell r="D61">
            <v>35185</v>
          </cell>
          <cell r="E61" t="str">
            <v>33v-05-395</v>
          </cell>
          <cell r="G61">
            <v>148504</v>
          </cell>
          <cell r="H61" t="str">
            <v>GBGT</v>
          </cell>
          <cell r="I61" t="str">
            <v>0001</v>
          </cell>
          <cell r="J61" t="str">
            <v>TUBE, FR. FORK</v>
          </cell>
          <cell r="K61" t="str">
            <v>1-51410-GN5-9000-AA</v>
          </cell>
          <cell r="L61" t="str">
            <v>Fork pipe was rusted partially</v>
          </cell>
          <cell r="N61">
            <v>1</v>
          </cell>
          <cell r="O61" t="str">
            <v>SHOWA Claim</v>
          </cell>
          <cell r="P61" t="str">
            <v>FF</v>
          </cell>
          <cell r="Q61" t="str">
            <v>GBGT</v>
          </cell>
          <cell r="R61">
            <v>429856</v>
          </cell>
        </row>
        <row r="62">
          <cell r="A62">
            <v>6</v>
          </cell>
          <cell r="B62">
            <v>1996</v>
          </cell>
          <cell r="C62">
            <v>35246</v>
          </cell>
          <cell r="D62">
            <v>35185</v>
          </cell>
          <cell r="E62" t="str">
            <v>38v-05-390</v>
          </cell>
          <cell r="G62">
            <v>148399</v>
          </cell>
          <cell r="H62" t="str">
            <v>GBGT</v>
          </cell>
          <cell r="I62" t="str">
            <v>0001</v>
          </cell>
          <cell r="J62" t="str">
            <v>TUBE, FR. FORK</v>
          </cell>
          <cell r="K62" t="str">
            <v>1-51410-GN5-9000-AA</v>
          </cell>
          <cell r="L62" t="str">
            <v>Fork pipe was rusted partially</v>
          </cell>
          <cell r="N62">
            <v>2</v>
          </cell>
          <cell r="O62" t="str">
            <v>SHOWA Claim</v>
          </cell>
          <cell r="P62" t="str">
            <v>FF</v>
          </cell>
          <cell r="Q62" t="str">
            <v>GBGT</v>
          </cell>
          <cell r="R62">
            <v>661776</v>
          </cell>
        </row>
        <row r="63">
          <cell r="A63">
            <v>6</v>
          </cell>
          <cell r="B63">
            <v>1996</v>
          </cell>
          <cell r="C63">
            <v>35246</v>
          </cell>
          <cell r="D63">
            <v>35185</v>
          </cell>
          <cell r="E63" t="str">
            <v>33v-05-389</v>
          </cell>
          <cell r="G63">
            <v>148370</v>
          </cell>
          <cell r="H63" t="str">
            <v>GBGT</v>
          </cell>
          <cell r="I63" t="str">
            <v>0001</v>
          </cell>
          <cell r="J63" t="str">
            <v>TUBE, FR. FORK</v>
          </cell>
          <cell r="K63" t="str">
            <v>1-51410-GN5-9000-AA</v>
          </cell>
          <cell r="L63" t="str">
            <v>Fork pipe was rusted partially</v>
          </cell>
          <cell r="N63">
            <v>2</v>
          </cell>
          <cell r="O63" t="str">
            <v>SHOWA Claim</v>
          </cell>
          <cell r="P63" t="str">
            <v>FF</v>
          </cell>
          <cell r="Q63" t="str">
            <v>GBGT</v>
          </cell>
          <cell r="R63">
            <v>646776</v>
          </cell>
        </row>
        <row r="64">
          <cell r="A64">
            <v>6</v>
          </cell>
          <cell r="B64">
            <v>1996</v>
          </cell>
          <cell r="C64">
            <v>35246</v>
          </cell>
          <cell r="D64">
            <v>35185</v>
          </cell>
          <cell r="E64" t="str">
            <v>33v-05-402</v>
          </cell>
          <cell r="G64">
            <v>167292</v>
          </cell>
          <cell r="H64" t="str">
            <v>GBGT</v>
          </cell>
          <cell r="I64" t="str">
            <v>6002</v>
          </cell>
          <cell r="J64" t="str">
            <v>CASE, L FR. BOTTOM</v>
          </cell>
          <cell r="K64" t="str">
            <v>1-51520-GBG-B110-M1</v>
          </cell>
          <cell r="L64" t="str">
            <v>The painting of B/C was peeled off partially</v>
          </cell>
          <cell r="N64">
            <v>1</v>
          </cell>
          <cell r="O64" t="str">
            <v>THAI Claim</v>
          </cell>
          <cell r="P64" t="str">
            <v>FF</v>
          </cell>
          <cell r="Q64" t="str">
            <v>GBGT</v>
          </cell>
          <cell r="R64">
            <v>298692</v>
          </cell>
        </row>
        <row r="65">
          <cell r="A65">
            <v>6</v>
          </cell>
          <cell r="B65">
            <v>1996</v>
          </cell>
          <cell r="C65">
            <v>35246</v>
          </cell>
          <cell r="D65">
            <v>35185</v>
          </cell>
          <cell r="E65" t="str">
            <v>33v-05-574</v>
          </cell>
          <cell r="G65">
            <v>2605</v>
          </cell>
          <cell r="H65" t="str">
            <v>KFLG</v>
          </cell>
          <cell r="I65" t="str">
            <v>0068</v>
          </cell>
          <cell r="J65" t="str">
            <v xml:space="preserve">CASE, L FR. BOTTOM </v>
          </cell>
          <cell r="K65" t="str">
            <v>1-51520-KEV-6510-M1</v>
          </cell>
          <cell r="L65" t="str">
            <v>The painting of B/C was peeled off partially</v>
          </cell>
          <cell r="N65">
            <v>1</v>
          </cell>
          <cell r="O65" t="str">
            <v>INDO Claim</v>
          </cell>
          <cell r="P65" t="str">
            <v>FF</v>
          </cell>
          <cell r="Q65" t="str">
            <v>KFLG</v>
          </cell>
          <cell r="R65">
            <v>233568</v>
          </cell>
        </row>
        <row r="66">
          <cell r="A66">
            <v>7</v>
          </cell>
          <cell r="B66">
            <v>1996</v>
          </cell>
          <cell r="C66">
            <v>35277</v>
          </cell>
          <cell r="D66">
            <v>35216</v>
          </cell>
          <cell r="E66" t="str">
            <v>33V-06-288</v>
          </cell>
          <cell r="G66">
            <v>143949</v>
          </cell>
          <cell r="H66" t="str">
            <v>GBGT</v>
          </cell>
          <cell r="I66">
            <v>102</v>
          </cell>
          <cell r="J66" t="str">
            <v>FORK ASSY R FR</v>
          </cell>
          <cell r="K66" t="str">
            <v>51400-GBG-B110-M1-01</v>
          </cell>
          <cell r="L66" t="str">
            <v>Fork pipe was rusted partially</v>
          </cell>
          <cell r="N66">
            <v>1</v>
          </cell>
          <cell r="O66" t="str">
            <v>SHOWA Claim</v>
          </cell>
          <cell r="P66" t="str">
            <v>FF</v>
          </cell>
          <cell r="Q66" t="str">
            <v>GBGT</v>
          </cell>
          <cell r="R66">
            <v>566600</v>
          </cell>
        </row>
        <row r="67">
          <cell r="A67">
            <v>7</v>
          </cell>
          <cell r="B67">
            <v>1996</v>
          </cell>
          <cell r="C67">
            <v>35277</v>
          </cell>
          <cell r="D67">
            <v>35216</v>
          </cell>
          <cell r="E67" t="str">
            <v>33V-06-289</v>
          </cell>
          <cell r="G67">
            <v>148783</v>
          </cell>
          <cell r="H67" t="str">
            <v>GBGT</v>
          </cell>
          <cell r="I67">
            <v>102</v>
          </cell>
          <cell r="J67" t="str">
            <v>FORK ASSY R FR</v>
          </cell>
          <cell r="K67" t="str">
            <v>51400-GBG-B110-M1-01</v>
          </cell>
          <cell r="L67" t="str">
            <v>Fork pipe was rusted partially</v>
          </cell>
          <cell r="N67">
            <v>1</v>
          </cell>
          <cell r="O67" t="str">
            <v>SHOWA Claim</v>
          </cell>
          <cell r="P67" t="str">
            <v>FF</v>
          </cell>
          <cell r="Q67" t="str">
            <v>GBGT</v>
          </cell>
          <cell r="R67">
            <v>586600</v>
          </cell>
        </row>
        <row r="68">
          <cell r="A68">
            <v>7</v>
          </cell>
          <cell r="B68">
            <v>1996</v>
          </cell>
          <cell r="C68">
            <v>35277</v>
          </cell>
          <cell r="D68">
            <v>35216</v>
          </cell>
          <cell r="E68" t="str">
            <v>33V-06-293</v>
          </cell>
          <cell r="G68">
            <v>143949</v>
          </cell>
          <cell r="H68" t="str">
            <v>GBGT</v>
          </cell>
          <cell r="I68">
            <v>103</v>
          </cell>
          <cell r="J68" t="str">
            <v>FORK ASSY L FR</v>
          </cell>
          <cell r="K68" t="str">
            <v>51500-GBG-B110-M1-01</v>
          </cell>
          <cell r="L68" t="str">
            <v>Fork pipe was rusted partially</v>
          </cell>
          <cell r="N68">
            <v>1</v>
          </cell>
          <cell r="O68" t="str">
            <v>SHOWA Claim</v>
          </cell>
          <cell r="P68" t="str">
            <v>FF</v>
          </cell>
          <cell r="Q68" t="str">
            <v>GBGT</v>
          </cell>
          <cell r="R68">
            <v>586600</v>
          </cell>
        </row>
        <row r="69">
          <cell r="A69">
            <v>7</v>
          </cell>
          <cell r="B69">
            <v>1996</v>
          </cell>
          <cell r="C69">
            <v>35277</v>
          </cell>
          <cell r="D69">
            <v>35216</v>
          </cell>
          <cell r="E69" t="str">
            <v>33V-06-295</v>
          </cell>
          <cell r="G69">
            <v>163302</v>
          </cell>
          <cell r="H69" t="str">
            <v>GBGT</v>
          </cell>
          <cell r="I69" t="str">
            <v>6002</v>
          </cell>
          <cell r="J69" t="str">
            <v>CASE, L FR. BOTTOM</v>
          </cell>
          <cell r="K69" t="str">
            <v>1-51520-GBG-B110-M1</v>
          </cell>
          <cell r="L69" t="str">
            <v>The painting of B/C was peeled off partially</v>
          </cell>
          <cell r="N69">
            <v>1</v>
          </cell>
          <cell r="O69" t="str">
            <v>THAI Claim</v>
          </cell>
          <cell r="P69" t="str">
            <v>FF</v>
          </cell>
          <cell r="Q69" t="str">
            <v>GBGT</v>
          </cell>
          <cell r="R69">
            <v>298629</v>
          </cell>
        </row>
        <row r="70">
          <cell r="A70">
            <v>7</v>
          </cell>
          <cell r="B70">
            <v>1996</v>
          </cell>
          <cell r="C70">
            <v>35277</v>
          </cell>
          <cell r="D70">
            <v>35216</v>
          </cell>
          <cell r="E70" t="str">
            <v>33V-06-450</v>
          </cell>
          <cell r="G70">
            <v>3290</v>
          </cell>
          <cell r="H70" t="str">
            <v>KFLG</v>
          </cell>
          <cell r="I70">
            <v>302</v>
          </cell>
          <cell r="J70" t="str">
            <v>FORK ASSY R FR</v>
          </cell>
          <cell r="K70" t="str">
            <v>51400-KFLG-8910-M1</v>
          </cell>
          <cell r="L70" t="str">
            <v>The painting of B/C was peeled off partially</v>
          </cell>
          <cell r="N70">
            <v>1</v>
          </cell>
          <cell r="O70" t="str">
            <v>INDO Claim</v>
          </cell>
          <cell r="P70" t="str">
            <v>FF</v>
          </cell>
          <cell r="Q70" t="str">
            <v>KFLG</v>
          </cell>
          <cell r="R70">
            <v>543400</v>
          </cell>
        </row>
        <row r="71">
          <cell r="A71">
            <v>7</v>
          </cell>
          <cell r="B71">
            <v>1996</v>
          </cell>
          <cell r="C71">
            <v>35277</v>
          </cell>
          <cell r="D71">
            <v>35216</v>
          </cell>
          <cell r="E71" t="str">
            <v>33V-06-455</v>
          </cell>
          <cell r="G71">
            <v>3087</v>
          </cell>
          <cell r="H71" t="str">
            <v>KFLG</v>
          </cell>
          <cell r="I71">
            <v>302</v>
          </cell>
          <cell r="J71" t="str">
            <v>FORK ASSY R FR</v>
          </cell>
          <cell r="K71" t="str">
            <v>51400-KFLG-8910-M1</v>
          </cell>
          <cell r="L71" t="str">
            <v>The painting of B/C was peeled off partially</v>
          </cell>
          <cell r="N71">
            <v>1</v>
          </cell>
          <cell r="O71" t="str">
            <v>INDO Claim</v>
          </cell>
          <cell r="P71" t="str">
            <v>FF</v>
          </cell>
          <cell r="Q71" t="str">
            <v>KFLG</v>
          </cell>
          <cell r="R71">
            <v>553400</v>
          </cell>
        </row>
        <row r="72">
          <cell r="A72">
            <v>7</v>
          </cell>
          <cell r="B72">
            <v>1996</v>
          </cell>
          <cell r="C72">
            <v>35277</v>
          </cell>
          <cell r="D72">
            <v>35216</v>
          </cell>
          <cell r="E72" t="str">
            <v>33V-06-456</v>
          </cell>
          <cell r="G72">
            <v>880</v>
          </cell>
          <cell r="H72" t="str">
            <v>KFLG</v>
          </cell>
          <cell r="I72">
            <v>302</v>
          </cell>
          <cell r="J72" t="str">
            <v>FORK ASSY R FR</v>
          </cell>
          <cell r="K72" t="str">
            <v>51400-KFLG-8910-M1</v>
          </cell>
          <cell r="L72" t="str">
            <v>The painting of B/C was peeled off partially</v>
          </cell>
          <cell r="N72">
            <v>1</v>
          </cell>
          <cell r="O72" t="str">
            <v>INDO Claim</v>
          </cell>
          <cell r="P72" t="str">
            <v>FF</v>
          </cell>
          <cell r="Q72" t="str">
            <v>KFLG</v>
          </cell>
          <cell r="R72">
            <v>1071800</v>
          </cell>
        </row>
        <row r="73">
          <cell r="A73">
            <v>7</v>
          </cell>
          <cell r="B73">
            <v>1996</v>
          </cell>
          <cell r="C73">
            <v>35277</v>
          </cell>
          <cell r="D73">
            <v>35216</v>
          </cell>
          <cell r="G73">
            <v>43966</v>
          </cell>
          <cell r="H73" t="str">
            <v>KFLG</v>
          </cell>
          <cell r="I73">
            <v>3023</v>
          </cell>
          <cell r="J73" t="str">
            <v>FORK ASSY R/L FR</v>
          </cell>
          <cell r="K73" t="str">
            <v>51400/51500-KFLG-8910-M1</v>
          </cell>
          <cell r="L73" t="str">
            <v>Oil leaked from Oil seal</v>
          </cell>
          <cell r="N73">
            <v>2</v>
          </cell>
          <cell r="O73" t="str">
            <v>USER</v>
          </cell>
          <cell r="P73" t="str">
            <v>FF</v>
          </cell>
          <cell r="Q73" t="str">
            <v>KFLG</v>
          </cell>
          <cell r="R73" t="e">
            <v>#REF!</v>
          </cell>
        </row>
        <row r="74">
          <cell r="A74">
            <v>7</v>
          </cell>
          <cell r="B74">
            <v>1996</v>
          </cell>
          <cell r="C74">
            <v>35277</v>
          </cell>
          <cell r="D74">
            <v>35216</v>
          </cell>
          <cell r="G74">
            <v>12842</v>
          </cell>
          <cell r="H74" t="str">
            <v>KFLG</v>
          </cell>
          <cell r="I74">
            <v>303</v>
          </cell>
          <cell r="J74" t="str">
            <v>FORK ASSY L FR</v>
          </cell>
          <cell r="K74" t="str">
            <v>51500-KFLG-8910-M1</v>
          </cell>
          <cell r="L74" t="str">
            <v>Oil leaked from Oil seal</v>
          </cell>
          <cell r="N74">
            <v>1</v>
          </cell>
          <cell r="O74" t="str">
            <v>USER</v>
          </cell>
          <cell r="P74" t="str">
            <v>FF</v>
          </cell>
          <cell r="Q74" t="str">
            <v>KFLG</v>
          </cell>
          <cell r="R74" t="e">
            <v>#REF!</v>
          </cell>
        </row>
        <row r="75">
          <cell r="A75">
            <v>7</v>
          </cell>
          <cell r="B75">
            <v>1996</v>
          </cell>
          <cell r="C75">
            <v>35277</v>
          </cell>
          <cell r="D75">
            <v>35216</v>
          </cell>
          <cell r="G75">
            <v>168163</v>
          </cell>
          <cell r="H75" t="str">
            <v>GBGT</v>
          </cell>
          <cell r="I75">
            <v>103</v>
          </cell>
          <cell r="J75" t="str">
            <v>FORK ASSY L FR</v>
          </cell>
          <cell r="K75" t="str">
            <v>51500-GBG-B110-M1-01</v>
          </cell>
          <cell r="L75" t="str">
            <v>Oil leaked from Oil seal</v>
          </cell>
          <cell r="N75">
            <v>1</v>
          </cell>
          <cell r="O75" t="str">
            <v>USER</v>
          </cell>
          <cell r="P75" t="str">
            <v>FF</v>
          </cell>
          <cell r="Q75" t="str">
            <v>GBGT</v>
          </cell>
          <cell r="R75" t="e">
            <v>#REF!</v>
          </cell>
        </row>
        <row r="76">
          <cell r="A76">
            <v>7</v>
          </cell>
          <cell r="B76">
            <v>1996</v>
          </cell>
          <cell r="C76">
            <v>35277</v>
          </cell>
          <cell r="D76">
            <v>35216</v>
          </cell>
          <cell r="G76">
            <v>147910</v>
          </cell>
          <cell r="H76" t="str">
            <v>GBGT</v>
          </cell>
          <cell r="I76">
            <v>1023</v>
          </cell>
          <cell r="J76" t="str">
            <v>FORK ASSY R/ L FR</v>
          </cell>
          <cell r="K76" t="str">
            <v>51400/51500-GBG-B110-M1-01</v>
          </cell>
          <cell r="L76" t="str">
            <v>Damping force NG</v>
          </cell>
          <cell r="N76">
            <v>2</v>
          </cell>
          <cell r="O76" t="str">
            <v>USER</v>
          </cell>
          <cell r="P76" t="str">
            <v>FF</v>
          </cell>
          <cell r="Q76" t="str">
            <v>GBGT</v>
          </cell>
          <cell r="R76" t="e">
            <v>#REF!</v>
          </cell>
        </row>
        <row r="77">
          <cell r="A77">
            <v>7</v>
          </cell>
          <cell r="B77">
            <v>1996</v>
          </cell>
          <cell r="C77">
            <v>35277</v>
          </cell>
          <cell r="D77">
            <v>35216</v>
          </cell>
          <cell r="G77">
            <v>148404</v>
          </cell>
          <cell r="H77" t="str">
            <v>GBGT</v>
          </cell>
          <cell r="I77">
            <v>1023</v>
          </cell>
          <cell r="J77" t="str">
            <v>FORK ASSY R/ L FR</v>
          </cell>
          <cell r="K77" t="str">
            <v>51400/51500-GBG-B110-M1-01</v>
          </cell>
          <cell r="L77" t="str">
            <v>Damping force NG</v>
          </cell>
          <cell r="N77">
            <v>2</v>
          </cell>
          <cell r="O77" t="str">
            <v>USER</v>
          </cell>
          <cell r="P77" t="str">
            <v>FF</v>
          </cell>
          <cell r="Q77" t="str">
            <v>GBGT</v>
          </cell>
          <cell r="R77" t="e">
            <v>#REF!</v>
          </cell>
        </row>
        <row r="78">
          <cell r="A78">
            <v>7</v>
          </cell>
          <cell r="B78">
            <v>1996</v>
          </cell>
          <cell r="C78">
            <v>35277</v>
          </cell>
          <cell r="D78">
            <v>35216</v>
          </cell>
          <cell r="G78">
            <v>147446</v>
          </cell>
          <cell r="H78" t="str">
            <v>GBGT</v>
          </cell>
          <cell r="I78">
            <v>1023</v>
          </cell>
          <cell r="J78" t="str">
            <v>FORK ASSY R/ L FR</v>
          </cell>
          <cell r="K78" t="str">
            <v>51400/51500-GBG-B110-M1-01</v>
          </cell>
          <cell r="L78" t="str">
            <v>Damping force NG</v>
          </cell>
          <cell r="N78">
            <v>2</v>
          </cell>
          <cell r="O78" t="str">
            <v>USER</v>
          </cell>
          <cell r="P78" t="str">
            <v>FF</v>
          </cell>
          <cell r="Q78" t="str">
            <v>GBGT</v>
          </cell>
          <cell r="R78" t="e">
            <v>#REF!</v>
          </cell>
        </row>
        <row r="79">
          <cell r="A79">
            <v>7</v>
          </cell>
          <cell r="B79">
            <v>1996</v>
          </cell>
          <cell r="C79">
            <v>35277</v>
          </cell>
          <cell r="D79">
            <v>35216</v>
          </cell>
          <cell r="H79" t="str">
            <v>GBGT</v>
          </cell>
          <cell r="I79">
            <v>103</v>
          </cell>
          <cell r="J79" t="str">
            <v>FORK ASSY L FR</v>
          </cell>
          <cell r="K79" t="str">
            <v>51500-GBG-B110-M1-01</v>
          </cell>
          <cell r="L79" t="str">
            <v>Oil leaked from Oil seal</v>
          </cell>
          <cell r="N79">
            <v>1</v>
          </cell>
          <cell r="O79" t="str">
            <v>USER</v>
          </cell>
          <cell r="P79" t="str">
            <v>FF</v>
          </cell>
          <cell r="Q79" t="str">
            <v>GBGT</v>
          </cell>
          <cell r="R79" t="e">
            <v>#REF!</v>
          </cell>
        </row>
        <row r="80">
          <cell r="A80">
            <v>7</v>
          </cell>
          <cell r="B80">
            <v>1996</v>
          </cell>
          <cell r="C80">
            <v>35277</v>
          </cell>
          <cell r="D80">
            <v>35216</v>
          </cell>
          <cell r="G80">
            <v>17476</v>
          </cell>
          <cell r="H80" t="str">
            <v>KFLG</v>
          </cell>
          <cell r="I80">
            <v>303</v>
          </cell>
          <cell r="J80" t="str">
            <v>FORK ASSY L FR</v>
          </cell>
          <cell r="K80" t="str">
            <v>51500-KFLG-8910-M1</v>
          </cell>
          <cell r="L80" t="str">
            <v>Oil leaked from Oil seal</v>
          </cell>
          <cell r="N80">
            <v>1</v>
          </cell>
          <cell r="O80" t="str">
            <v>USER</v>
          </cell>
          <cell r="P80" t="str">
            <v>FF</v>
          </cell>
          <cell r="Q80" t="str">
            <v>KFLG</v>
          </cell>
          <cell r="R80" t="e">
            <v>#REF!</v>
          </cell>
        </row>
        <row r="81">
          <cell r="A81">
            <v>7</v>
          </cell>
          <cell r="B81">
            <v>1996</v>
          </cell>
          <cell r="C81">
            <v>35277</v>
          </cell>
          <cell r="D81">
            <v>35216</v>
          </cell>
          <cell r="G81">
            <v>105569</v>
          </cell>
          <cell r="H81" t="str">
            <v>GBGT</v>
          </cell>
          <cell r="I81">
            <v>105</v>
          </cell>
          <cell r="J81" t="str">
            <v>CUSHION ASSY R REAR</v>
          </cell>
          <cell r="K81" t="str">
            <v>52400-GBG-B211-M1</v>
          </cell>
          <cell r="L81" t="str">
            <v>Oil leaked from Oil seal</v>
          </cell>
          <cell r="N81">
            <v>1</v>
          </cell>
          <cell r="O81" t="str">
            <v>USER</v>
          </cell>
          <cell r="P81" t="str">
            <v>RC</v>
          </cell>
          <cell r="Q81" t="str">
            <v>GBGT</v>
          </cell>
          <cell r="R81" t="e">
            <v>#REF!</v>
          </cell>
        </row>
        <row r="82">
          <cell r="A82">
            <v>7</v>
          </cell>
          <cell r="B82">
            <v>1996</v>
          </cell>
          <cell r="C82">
            <v>35277</v>
          </cell>
          <cell r="D82">
            <v>35216</v>
          </cell>
          <cell r="G82">
            <v>168427</v>
          </cell>
          <cell r="H82" t="str">
            <v>GBGT</v>
          </cell>
          <cell r="I82">
            <v>105</v>
          </cell>
          <cell r="J82" t="str">
            <v>CUSHION ASSY R REAR</v>
          </cell>
          <cell r="K82" t="str">
            <v>52400-GBG-B211-M1</v>
          </cell>
          <cell r="L82" t="str">
            <v>Oil leaked from Oil seal</v>
          </cell>
          <cell r="N82">
            <v>1</v>
          </cell>
          <cell r="O82" t="str">
            <v>USER</v>
          </cell>
          <cell r="P82" t="str">
            <v>RC</v>
          </cell>
          <cell r="Q82" t="str">
            <v>GBGT</v>
          </cell>
          <cell r="R82" t="e">
            <v>#REF!</v>
          </cell>
        </row>
        <row r="83">
          <cell r="A83">
            <v>7</v>
          </cell>
          <cell r="B83">
            <v>1996</v>
          </cell>
          <cell r="C83">
            <v>35277</v>
          </cell>
          <cell r="D83">
            <v>35216</v>
          </cell>
          <cell r="G83">
            <v>139858</v>
          </cell>
          <cell r="H83" t="str">
            <v>GBGT</v>
          </cell>
          <cell r="I83">
            <v>1056</v>
          </cell>
          <cell r="J83" t="str">
            <v>CUSHION ASSY R/L REAR</v>
          </cell>
          <cell r="K83" t="str">
            <v>52400/52500-GBG-B211-M1</v>
          </cell>
          <cell r="L83" t="str">
            <v>Oil leaked from Oil seal</v>
          </cell>
          <cell r="N83">
            <v>2</v>
          </cell>
          <cell r="O83" t="str">
            <v>MAP</v>
          </cell>
          <cell r="P83" t="str">
            <v>RC</v>
          </cell>
          <cell r="Q83" t="str">
            <v>GBGT</v>
          </cell>
          <cell r="R83" t="e">
            <v>#REF!</v>
          </cell>
        </row>
        <row r="84">
          <cell r="A84">
            <v>7</v>
          </cell>
          <cell r="B84">
            <v>1996</v>
          </cell>
          <cell r="C84">
            <v>35277</v>
          </cell>
          <cell r="D84">
            <v>35216</v>
          </cell>
          <cell r="G84">
            <v>16404</v>
          </cell>
          <cell r="H84" t="str">
            <v>KFLG</v>
          </cell>
          <cell r="I84">
            <v>305</v>
          </cell>
          <cell r="J84" t="str">
            <v xml:space="preserve">REAR CUSHION ASSY </v>
          </cell>
          <cell r="K84" t="str">
            <v>52400-KFLG-8910-M1</v>
          </cell>
          <cell r="L84" t="str">
            <v>Oil leaked from Oil seal</v>
          </cell>
          <cell r="N84">
            <v>2</v>
          </cell>
          <cell r="O84" t="str">
            <v>MAP</v>
          </cell>
          <cell r="P84" t="str">
            <v>RC</v>
          </cell>
          <cell r="Q84" t="str">
            <v>KFLG</v>
          </cell>
          <cell r="R84" t="e">
            <v>#REF!</v>
          </cell>
        </row>
        <row r="85">
          <cell r="A85">
            <v>7</v>
          </cell>
          <cell r="B85">
            <v>1996</v>
          </cell>
          <cell r="C85">
            <v>35277</v>
          </cell>
          <cell r="D85">
            <v>35216</v>
          </cell>
          <cell r="G85">
            <v>18076</v>
          </cell>
          <cell r="H85" t="str">
            <v>KFLG</v>
          </cell>
          <cell r="I85">
            <v>305</v>
          </cell>
          <cell r="J85" t="str">
            <v xml:space="preserve">REAR CUSHION ASSY </v>
          </cell>
          <cell r="K85" t="str">
            <v>52400-KFLG-8910-M1</v>
          </cell>
          <cell r="L85" t="str">
            <v>Oil leaked from Oil seal</v>
          </cell>
          <cell r="N85">
            <v>2</v>
          </cell>
          <cell r="O85" t="str">
            <v>MAP</v>
          </cell>
          <cell r="P85" t="str">
            <v>RC</v>
          </cell>
          <cell r="Q85" t="str">
            <v>KFLG</v>
          </cell>
          <cell r="R85" t="e">
            <v>#REF!</v>
          </cell>
        </row>
        <row r="86">
          <cell r="A86">
            <v>8</v>
          </cell>
          <cell r="B86">
            <v>1996</v>
          </cell>
          <cell r="C86">
            <v>35308</v>
          </cell>
          <cell r="D86">
            <v>35246</v>
          </cell>
          <cell r="E86" t="str">
            <v>33V-07-443</v>
          </cell>
          <cell r="G86">
            <v>5909</v>
          </cell>
          <cell r="H86" t="str">
            <v>KFLG</v>
          </cell>
          <cell r="I86">
            <v>306</v>
          </cell>
          <cell r="J86" t="str">
            <v>SPEED METER ASSY COMB</v>
          </cell>
          <cell r="K86" t="str">
            <v>37200-KFLG-8920-M1</v>
          </cell>
          <cell r="L86" t="str">
            <v>The digits on the speedometer comp did not rotate</v>
          </cell>
          <cell r="M86">
            <v>10000</v>
          </cell>
          <cell r="N86">
            <v>1</v>
          </cell>
          <cell r="O86" t="str">
            <v>THAI Claim</v>
          </cell>
          <cell r="P86" t="str">
            <v>SM</v>
          </cell>
          <cell r="Q86" t="str">
            <v>KFLG</v>
          </cell>
          <cell r="R86">
            <v>873461</v>
          </cell>
        </row>
        <row r="87">
          <cell r="A87">
            <v>8</v>
          </cell>
          <cell r="B87">
            <v>1996</v>
          </cell>
          <cell r="C87">
            <v>35308</v>
          </cell>
          <cell r="D87">
            <v>35246</v>
          </cell>
          <cell r="E87" t="str">
            <v>33V-07-246</v>
          </cell>
          <cell r="G87">
            <v>168286</v>
          </cell>
          <cell r="H87" t="str">
            <v>GBGT</v>
          </cell>
          <cell r="I87">
            <v>107</v>
          </cell>
          <cell r="J87" t="str">
            <v>SPEEDOMETER ASSY</v>
          </cell>
          <cell r="K87" t="str">
            <v>37200-GN5-9013-M1-01</v>
          </cell>
          <cell r="L87" t="str">
            <v>The needle of the speedometer was stuck and did not return</v>
          </cell>
          <cell r="M87">
            <v>5970</v>
          </cell>
          <cell r="N87">
            <v>1</v>
          </cell>
          <cell r="O87" t="str">
            <v>THAI Claim</v>
          </cell>
          <cell r="P87" t="str">
            <v>SM</v>
          </cell>
          <cell r="Q87" t="str">
            <v>GBGT</v>
          </cell>
          <cell r="R87">
            <v>586600</v>
          </cell>
        </row>
        <row r="88">
          <cell r="A88">
            <v>8</v>
          </cell>
          <cell r="B88">
            <v>1996</v>
          </cell>
          <cell r="C88">
            <v>35308</v>
          </cell>
          <cell r="D88">
            <v>35246</v>
          </cell>
          <cell r="E88" t="str">
            <v>33V-07-445</v>
          </cell>
          <cell r="G88">
            <v>27947</v>
          </cell>
          <cell r="H88" t="str">
            <v>KFLG</v>
          </cell>
          <cell r="I88" t="str">
            <v>8003</v>
          </cell>
          <cell r="J88" t="str">
            <v>GLASS</v>
          </cell>
          <cell r="K88" t="str">
            <v>1-37211-KFLG-8910-H1</v>
          </cell>
          <cell r="L88" t="str">
            <v>The lend of speedometr was found peeled off partaly</v>
          </cell>
          <cell r="M88">
            <v>4763</v>
          </cell>
          <cell r="N88">
            <v>1</v>
          </cell>
          <cell r="O88" t="str">
            <v>THAI Claim</v>
          </cell>
          <cell r="P88" t="str">
            <v>SM</v>
          </cell>
          <cell r="Q88" t="str">
            <v>KFLG</v>
          </cell>
          <cell r="R88">
            <v>103224</v>
          </cell>
        </row>
        <row r="89">
          <cell r="A89">
            <v>8</v>
          </cell>
          <cell r="B89">
            <v>1996</v>
          </cell>
          <cell r="C89">
            <v>35308</v>
          </cell>
          <cell r="D89">
            <v>35246</v>
          </cell>
          <cell r="E89" t="str">
            <v>33V-07-501,506</v>
          </cell>
          <cell r="G89">
            <v>24578</v>
          </cell>
          <cell r="H89" t="str">
            <v>KFLG</v>
          </cell>
          <cell r="I89">
            <v>3023</v>
          </cell>
          <cell r="J89" t="str">
            <v>FORK ASSY R/L FR</v>
          </cell>
          <cell r="K89" t="str">
            <v>51400/51500-KFLG-8910-M1</v>
          </cell>
          <cell r="L89" t="str">
            <v>The painting of the right front fork was blistered partially</v>
          </cell>
          <cell r="M89">
            <v>6754</v>
          </cell>
          <cell r="N89">
            <v>2</v>
          </cell>
          <cell r="O89" t="str">
            <v>MAP</v>
          </cell>
          <cell r="P89" t="str">
            <v>FF</v>
          </cell>
          <cell r="Q89" t="str">
            <v>KFLG</v>
          </cell>
          <cell r="R89">
            <v>1046800</v>
          </cell>
        </row>
        <row r="90">
          <cell r="A90">
            <v>8</v>
          </cell>
          <cell r="B90">
            <v>1996</v>
          </cell>
          <cell r="C90">
            <v>35308</v>
          </cell>
          <cell r="D90">
            <v>35246</v>
          </cell>
          <cell r="E90" t="str">
            <v>33V-07-500,505</v>
          </cell>
          <cell r="G90">
            <v>24279</v>
          </cell>
          <cell r="H90" t="str">
            <v>KFLG</v>
          </cell>
          <cell r="I90">
            <v>3023</v>
          </cell>
          <cell r="J90" t="str">
            <v>FORK ASSY R/L FR</v>
          </cell>
          <cell r="K90" t="str">
            <v>51400/51500-KFLG-8910-M1</v>
          </cell>
          <cell r="L90" t="str">
            <v>The painting of the right front fork was blistered partially</v>
          </cell>
          <cell r="M90">
            <v>1872</v>
          </cell>
          <cell r="N90">
            <v>2</v>
          </cell>
          <cell r="O90" t="str">
            <v>MAP</v>
          </cell>
          <cell r="P90" t="str">
            <v>FF</v>
          </cell>
          <cell r="Q90" t="str">
            <v>KFLG</v>
          </cell>
          <cell r="R90">
            <v>1046800</v>
          </cell>
        </row>
        <row r="91">
          <cell r="A91">
            <v>8</v>
          </cell>
          <cell r="B91">
            <v>1996</v>
          </cell>
          <cell r="C91">
            <v>35308</v>
          </cell>
          <cell r="D91">
            <v>35246</v>
          </cell>
          <cell r="E91" t="str">
            <v>33V-07-498,503</v>
          </cell>
          <cell r="G91">
            <v>1921</v>
          </cell>
          <cell r="H91" t="str">
            <v>KFLG</v>
          </cell>
          <cell r="I91">
            <v>3023</v>
          </cell>
          <cell r="J91" t="str">
            <v>FORK ASSY R/L FR</v>
          </cell>
          <cell r="K91" t="str">
            <v>51400/51500-KFLG-8910-M1</v>
          </cell>
          <cell r="L91" t="str">
            <v>The painting of the right front fork was blistered partially</v>
          </cell>
          <cell r="M91">
            <v>1913</v>
          </cell>
          <cell r="N91">
            <v>2</v>
          </cell>
          <cell r="O91" t="str">
            <v>INDO Claim</v>
          </cell>
          <cell r="P91" t="str">
            <v>FF</v>
          </cell>
          <cell r="Q91" t="str">
            <v>KFLG</v>
          </cell>
          <cell r="R91">
            <v>1046800</v>
          </cell>
        </row>
        <row r="92">
          <cell r="A92">
            <v>8</v>
          </cell>
          <cell r="B92">
            <v>1996</v>
          </cell>
          <cell r="C92">
            <v>35308</v>
          </cell>
          <cell r="D92">
            <v>35246</v>
          </cell>
          <cell r="E92" t="str">
            <v>33V-07-504</v>
          </cell>
          <cell r="G92">
            <v>3112</v>
          </cell>
          <cell r="H92" t="str">
            <v>KFLG</v>
          </cell>
          <cell r="I92">
            <v>303</v>
          </cell>
          <cell r="J92" t="str">
            <v>FORK ASSY L FR</v>
          </cell>
          <cell r="K92" t="str">
            <v>51500-KFLG-8910-M1</v>
          </cell>
          <cell r="L92" t="str">
            <v>The painting of the left front fork was peeled off partialy</v>
          </cell>
          <cell r="M92">
            <v>6272</v>
          </cell>
          <cell r="N92">
            <v>1</v>
          </cell>
          <cell r="O92" t="str">
            <v>INDO Claim</v>
          </cell>
          <cell r="P92" t="str">
            <v>FF</v>
          </cell>
          <cell r="Q92" t="str">
            <v>KFLG</v>
          </cell>
          <cell r="R92">
            <v>543400</v>
          </cell>
        </row>
        <row r="93">
          <cell r="A93">
            <v>8</v>
          </cell>
          <cell r="B93">
            <v>1996</v>
          </cell>
          <cell r="C93">
            <v>35308</v>
          </cell>
          <cell r="D93">
            <v>35246</v>
          </cell>
          <cell r="E93" t="str">
            <v>33V-07-499</v>
          </cell>
          <cell r="G93">
            <v>896</v>
          </cell>
          <cell r="H93" t="str">
            <v>KFLG</v>
          </cell>
          <cell r="I93">
            <v>302</v>
          </cell>
          <cell r="J93" t="str">
            <v>FORK ASSY R FR</v>
          </cell>
          <cell r="K93" t="str">
            <v>51400-KFLG-8910-M1</v>
          </cell>
          <cell r="L93" t="str">
            <v>The painting of the left front fork was peeled off partialy</v>
          </cell>
          <cell r="M93">
            <v>8579</v>
          </cell>
          <cell r="N93">
            <v>1</v>
          </cell>
          <cell r="O93" t="str">
            <v>INDO Claim</v>
          </cell>
          <cell r="P93" t="str">
            <v>FF</v>
          </cell>
          <cell r="Q93" t="str">
            <v>KFLG</v>
          </cell>
          <cell r="R93">
            <v>523400</v>
          </cell>
        </row>
        <row r="94">
          <cell r="A94">
            <v>8</v>
          </cell>
          <cell r="B94">
            <v>1996</v>
          </cell>
          <cell r="C94">
            <v>35308</v>
          </cell>
          <cell r="D94">
            <v>35246</v>
          </cell>
          <cell r="E94" t="str">
            <v>33V-07-497</v>
          </cell>
          <cell r="G94">
            <v>2719</v>
          </cell>
          <cell r="H94" t="str">
            <v>KFLG</v>
          </cell>
          <cell r="I94">
            <v>302</v>
          </cell>
          <cell r="J94" t="str">
            <v>FORK ASSY R FR</v>
          </cell>
          <cell r="K94" t="str">
            <v>51400-KFLG-8910-M1</v>
          </cell>
          <cell r="L94" t="str">
            <v>The painting of the left front fork was peeled off partialy</v>
          </cell>
          <cell r="M94">
            <v>5999</v>
          </cell>
          <cell r="N94">
            <v>1</v>
          </cell>
          <cell r="O94" t="str">
            <v>INDO Claim</v>
          </cell>
          <cell r="P94" t="str">
            <v>FF</v>
          </cell>
          <cell r="Q94" t="str">
            <v>KFLG</v>
          </cell>
          <cell r="R94">
            <v>543400</v>
          </cell>
        </row>
        <row r="95">
          <cell r="A95">
            <v>8</v>
          </cell>
          <cell r="B95">
            <v>1996</v>
          </cell>
          <cell r="C95">
            <v>35308</v>
          </cell>
          <cell r="D95">
            <v>35246</v>
          </cell>
          <cell r="E95" t="str">
            <v>33V-07-354</v>
          </cell>
          <cell r="G95">
            <v>122222</v>
          </cell>
          <cell r="H95" t="str">
            <v>GBGT</v>
          </cell>
          <cell r="I95">
            <v>106</v>
          </cell>
          <cell r="J95" t="str">
            <v>CUSHION ASSY L REAR</v>
          </cell>
          <cell r="K95" t="str">
            <v>52500-GBG-B211-M1</v>
          </cell>
          <cell r="L95" t="str">
            <v>ADJ CASE was rusted partialy</v>
          </cell>
          <cell r="M95">
            <v>11000</v>
          </cell>
          <cell r="N95">
            <v>1</v>
          </cell>
          <cell r="O95" t="str">
            <v>THAI Claim</v>
          </cell>
          <cell r="P95" t="str">
            <v>RC</v>
          </cell>
          <cell r="Q95" t="str">
            <v>GBGT</v>
          </cell>
          <cell r="R95">
            <v>282052</v>
          </cell>
        </row>
        <row r="96">
          <cell r="A96">
            <v>8</v>
          </cell>
          <cell r="B96">
            <v>1996</v>
          </cell>
          <cell r="C96">
            <v>35308</v>
          </cell>
          <cell r="D96">
            <v>35246</v>
          </cell>
          <cell r="G96">
            <v>136861</v>
          </cell>
          <cell r="H96" t="str">
            <v>GBGT</v>
          </cell>
          <cell r="I96">
            <v>103</v>
          </cell>
          <cell r="J96" t="str">
            <v>FORK ASSY L FR</v>
          </cell>
          <cell r="K96" t="str">
            <v>51500-GBG-B110-M1-01</v>
          </cell>
          <cell r="L96" t="str">
            <v>Oil leaked from Oil seal</v>
          </cell>
          <cell r="M96">
            <v>10612</v>
          </cell>
          <cell r="N96">
            <v>1</v>
          </cell>
          <cell r="O96" t="str">
            <v>USER</v>
          </cell>
          <cell r="P96" t="str">
            <v>FF</v>
          </cell>
          <cell r="Q96" t="str">
            <v>GBGT</v>
          </cell>
          <cell r="R96" t="e">
            <v>#REF!</v>
          </cell>
        </row>
        <row r="97">
          <cell r="A97">
            <v>8</v>
          </cell>
          <cell r="B97">
            <v>1996</v>
          </cell>
          <cell r="C97">
            <v>35308</v>
          </cell>
          <cell r="D97">
            <v>35246</v>
          </cell>
          <cell r="G97">
            <v>177027</v>
          </cell>
          <cell r="H97" t="str">
            <v>GBGT</v>
          </cell>
          <cell r="I97">
            <v>102</v>
          </cell>
          <cell r="J97" t="str">
            <v>FORK ASSY R FR</v>
          </cell>
          <cell r="K97" t="str">
            <v>51400-GBG-B110-M1-01</v>
          </cell>
          <cell r="L97" t="str">
            <v>Oil leaked from Oil seal</v>
          </cell>
          <cell r="M97">
            <v>10448</v>
          </cell>
          <cell r="N97">
            <v>1</v>
          </cell>
          <cell r="O97" t="str">
            <v>USER</v>
          </cell>
          <cell r="P97" t="str">
            <v>FF</v>
          </cell>
          <cell r="Q97" t="str">
            <v>GBGT</v>
          </cell>
          <cell r="R97" t="e">
            <v>#REF!</v>
          </cell>
        </row>
        <row r="98">
          <cell r="A98">
            <v>8</v>
          </cell>
          <cell r="B98">
            <v>1996</v>
          </cell>
          <cell r="C98">
            <v>35308</v>
          </cell>
          <cell r="D98">
            <v>35246</v>
          </cell>
          <cell r="G98">
            <v>55303</v>
          </cell>
          <cell r="H98" t="str">
            <v>KFLG</v>
          </cell>
          <cell r="I98">
            <v>305</v>
          </cell>
          <cell r="J98" t="str">
            <v xml:space="preserve">REAR CUSHION ASSY </v>
          </cell>
          <cell r="K98" t="str">
            <v>52400-KFLG-8910-M1</v>
          </cell>
          <cell r="L98" t="str">
            <v>Oil leaked from Oil seal</v>
          </cell>
          <cell r="M98">
            <v>229</v>
          </cell>
          <cell r="N98">
            <v>1</v>
          </cell>
          <cell r="O98" t="str">
            <v>USER</v>
          </cell>
          <cell r="P98" t="str">
            <v>RC</v>
          </cell>
          <cell r="Q98" t="str">
            <v>KFLG</v>
          </cell>
          <cell r="R98" t="e">
            <v>#REF!</v>
          </cell>
        </row>
        <row r="99">
          <cell r="A99">
            <v>8</v>
          </cell>
          <cell r="B99">
            <v>1996</v>
          </cell>
          <cell r="C99">
            <v>35308</v>
          </cell>
          <cell r="D99">
            <v>35246</v>
          </cell>
          <cell r="G99">
            <v>187634</v>
          </cell>
          <cell r="H99" t="str">
            <v>GBGT</v>
          </cell>
          <cell r="I99">
            <v>1056</v>
          </cell>
          <cell r="J99" t="str">
            <v>CUSHION ASSY R/L REAR</v>
          </cell>
          <cell r="K99" t="str">
            <v>52400/52500-GBG-B211-M1</v>
          </cell>
          <cell r="L99" t="str">
            <v>Damping force NG</v>
          </cell>
          <cell r="M99">
            <v>4953</v>
          </cell>
          <cell r="N99">
            <v>2</v>
          </cell>
          <cell r="O99" t="str">
            <v>USER</v>
          </cell>
          <cell r="P99" t="str">
            <v>RC</v>
          </cell>
          <cell r="Q99" t="str">
            <v>GBGT</v>
          </cell>
          <cell r="R99" t="e">
            <v>#REF!</v>
          </cell>
        </row>
        <row r="100">
          <cell r="A100">
            <v>8</v>
          </cell>
          <cell r="B100">
            <v>1996</v>
          </cell>
          <cell r="C100">
            <v>35308</v>
          </cell>
          <cell r="D100">
            <v>35246</v>
          </cell>
          <cell r="G100">
            <v>46894</v>
          </cell>
          <cell r="H100" t="str">
            <v>KFLG</v>
          </cell>
          <cell r="I100">
            <v>305</v>
          </cell>
          <cell r="J100" t="str">
            <v xml:space="preserve">REAR CUSHION ASSY </v>
          </cell>
          <cell r="K100" t="str">
            <v>52400-KFLG-8910-M1</v>
          </cell>
          <cell r="L100" t="str">
            <v>Damping force NG</v>
          </cell>
          <cell r="M100">
            <v>1215</v>
          </cell>
          <cell r="N100">
            <v>2</v>
          </cell>
          <cell r="O100" t="str">
            <v>USER</v>
          </cell>
          <cell r="P100" t="str">
            <v>RC</v>
          </cell>
          <cell r="Q100" t="str">
            <v>KFLG</v>
          </cell>
          <cell r="R100" t="e">
            <v>#REF!</v>
          </cell>
        </row>
        <row r="101">
          <cell r="A101">
            <v>8</v>
          </cell>
          <cell r="B101">
            <v>1996</v>
          </cell>
          <cell r="C101">
            <v>35308</v>
          </cell>
          <cell r="D101">
            <v>35246</v>
          </cell>
          <cell r="G101">
            <v>185427</v>
          </cell>
          <cell r="H101" t="str">
            <v>GBGT</v>
          </cell>
          <cell r="I101">
            <v>103</v>
          </cell>
          <cell r="J101" t="str">
            <v>FORK ASSY L FR</v>
          </cell>
          <cell r="K101" t="str">
            <v>51500-GBG-B110-M1-01</v>
          </cell>
          <cell r="L101" t="str">
            <v>Had noise</v>
          </cell>
          <cell r="M101">
            <v>1000</v>
          </cell>
          <cell r="N101">
            <v>1</v>
          </cell>
          <cell r="O101" t="str">
            <v>USER</v>
          </cell>
          <cell r="P101" t="str">
            <v>FF</v>
          </cell>
          <cell r="Q101" t="str">
            <v>GBGT</v>
          </cell>
          <cell r="R101" t="e">
            <v>#REF!</v>
          </cell>
        </row>
        <row r="102">
          <cell r="A102">
            <v>9</v>
          </cell>
          <cell r="B102">
            <v>1996</v>
          </cell>
          <cell r="C102">
            <v>35338</v>
          </cell>
          <cell r="D102">
            <v>35277</v>
          </cell>
          <cell r="G102">
            <v>145253</v>
          </cell>
          <cell r="H102" t="str">
            <v>GBGT</v>
          </cell>
          <cell r="I102">
            <v>1023</v>
          </cell>
          <cell r="J102" t="str">
            <v>FORK ASSY R/ L FR</v>
          </cell>
          <cell r="K102" t="str">
            <v>51400/51500-GBG-B110-M1-01</v>
          </cell>
          <cell r="L102" t="str">
            <v>BÞ nÆng khi chuyÓn ®éng</v>
          </cell>
          <cell r="M102">
            <v>8750</v>
          </cell>
          <cell r="N102">
            <v>2</v>
          </cell>
          <cell r="O102" t="str">
            <v>USER</v>
          </cell>
          <cell r="P102" t="str">
            <v>FF</v>
          </cell>
          <cell r="Q102" t="str">
            <v>GBGT</v>
          </cell>
          <cell r="R102" t="e">
            <v>#REF!</v>
          </cell>
        </row>
        <row r="103">
          <cell r="A103">
            <v>9</v>
          </cell>
          <cell r="B103">
            <v>1996</v>
          </cell>
          <cell r="C103">
            <v>35338</v>
          </cell>
          <cell r="D103">
            <v>35277</v>
          </cell>
          <cell r="G103">
            <v>147236</v>
          </cell>
          <cell r="H103" t="str">
            <v>GBGT</v>
          </cell>
          <cell r="I103">
            <v>1023</v>
          </cell>
          <cell r="J103" t="str">
            <v>FORK ASSY R/ L FR</v>
          </cell>
          <cell r="K103" t="str">
            <v>51400/51500-GBG-B110-M1-01</v>
          </cell>
          <cell r="L103" t="str">
            <v>BÞ nÆng khi chuyÓn ®éng</v>
          </cell>
          <cell r="M103">
            <v>6680</v>
          </cell>
          <cell r="N103">
            <v>2</v>
          </cell>
          <cell r="O103" t="str">
            <v>USER</v>
          </cell>
          <cell r="P103" t="str">
            <v>FF</v>
          </cell>
          <cell r="Q103" t="str">
            <v>GBGT</v>
          </cell>
          <cell r="R103" t="e">
            <v>#REF!</v>
          </cell>
        </row>
        <row r="104">
          <cell r="A104">
            <v>9</v>
          </cell>
          <cell r="B104">
            <v>1996</v>
          </cell>
          <cell r="C104">
            <v>35338</v>
          </cell>
          <cell r="D104">
            <v>35277</v>
          </cell>
          <cell r="G104">
            <v>133703</v>
          </cell>
          <cell r="H104" t="str">
            <v>GBGT</v>
          </cell>
          <cell r="I104">
            <v>1023</v>
          </cell>
          <cell r="J104" t="str">
            <v>FORK ASSY R/ L FR</v>
          </cell>
          <cell r="K104" t="str">
            <v>51400/51500-GBG-B110-M1-01</v>
          </cell>
          <cell r="L104" t="str">
            <v>BÞ nÆng khi chuyÓn ®éng</v>
          </cell>
          <cell r="M104">
            <v>8531</v>
          </cell>
          <cell r="N104">
            <v>2</v>
          </cell>
          <cell r="O104" t="str">
            <v>USER</v>
          </cell>
          <cell r="P104" t="str">
            <v>FF</v>
          </cell>
          <cell r="Q104" t="str">
            <v>GBGT</v>
          </cell>
          <cell r="R104" t="e">
            <v>#REF!</v>
          </cell>
        </row>
        <row r="105">
          <cell r="A105">
            <v>9</v>
          </cell>
          <cell r="B105">
            <v>1996</v>
          </cell>
          <cell r="C105">
            <v>35338</v>
          </cell>
          <cell r="D105">
            <v>35277</v>
          </cell>
          <cell r="G105">
            <v>145025</v>
          </cell>
          <cell r="H105" t="str">
            <v>GBGT</v>
          </cell>
          <cell r="I105">
            <v>1023</v>
          </cell>
          <cell r="J105" t="str">
            <v>FORK ASSY R/ L FR</v>
          </cell>
          <cell r="K105" t="str">
            <v>51400/51500-GBG-B110-M1-01</v>
          </cell>
          <cell r="L105" t="str">
            <v>BÞ nÆng khi chuyÓn ®éng</v>
          </cell>
          <cell r="M105">
            <v>8012</v>
          </cell>
          <cell r="N105">
            <v>2</v>
          </cell>
          <cell r="O105" t="str">
            <v>USER</v>
          </cell>
          <cell r="P105" t="str">
            <v>FF</v>
          </cell>
          <cell r="Q105" t="str">
            <v>GBGT</v>
          </cell>
          <cell r="R105" t="e">
            <v>#REF!</v>
          </cell>
        </row>
        <row r="106">
          <cell r="A106">
            <v>9</v>
          </cell>
          <cell r="B106">
            <v>1996</v>
          </cell>
          <cell r="C106">
            <v>35338</v>
          </cell>
          <cell r="D106">
            <v>35277</v>
          </cell>
          <cell r="G106">
            <v>149652</v>
          </cell>
          <cell r="H106" t="str">
            <v>GBGT</v>
          </cell>
          <cell r="I106">
            <v>1023</v>
          </cell>
          <cell r="J106" t="str">
            <v>FORK ASSY R/ L FR</v>
          </cell>
          <cell r="K106" t="str">
            <v>51400/51500-GBG-B110-M1-01</v>
          </cell>
          <cell r="L106" t="str">
            <v>BÞ nÆng khi chuyÓn ®éng</v>
          </cell>
          <cell r="M106">
            <v>6520</v>
          </cell>
          <cell r="N106">
            <v>2</v>
          </cell>
          <cell r="O106" t="str">
            <v>USER</v>
          </cell>
          <cell r="P106" t="str">
            <v>FF</v>
          </cell>
          <cell r="Q106" t="str">
            <v>GBGT</v>
          </cell>
          <cell r="R106" t="e">
            <v>#REF!</v>
          </cell>
        </row>
        <row r="107">
          <cell r="A107">
            <v>9</v>
          </cell>
          <cell r="B107">
            <v>1996</v>
          </cell>
          <cell r="C107">
            <v>35338</v>
          </cell>
          <cell r="D107">
            <v>35277</v>
          </cell>
          <cell r="G107">
            <v>55051</v>
          </cell>
          <cell r="H107" t="str">
            <v>KFLG</v>
          </cell>
          <cell r="I107">
            <v>303</v>
          </cell>
          <cell r="J107" t="str">
            <v>FORK ASSY L FR</v>
          </cell>
          <cell r="K107" t="str">
            <v>51500-KFLG-8910-M1</v>
          </cell>
          <cell r="L107" t="str">
            <v>Oil leaked from Oil seal(Lâi s¾t Oil seal bÞ rØ)</v>
          </cell>
          <cell r="M107">
            <v>1052</v>
          </cell>
          <cell r="N107">
            <v>1</v>
          </cell>
          <cell r="O107" t="str">
            <v>SHOWA Claim</v>
          </cell>
          <cell r="P107" t="str">
            <v>FF</v>
          </cell>
          <cell r="Q107" t="str">
            <v>KFLG</v>
          </cell>
          <cell r="R107" t="e">
            <v>#REF!</v>
          </cell>
        </row>
        <row r="108">
          <cell r="A108">
            <v>9</v>
          </cell>
          <cell r="B108">
            <v>1996</v>
          </cell>
          <cell r="C108">
            <v>35338</v>
          </cell>
          <cell r="D108">
            <v>35277</v>
          </cell>
          <cell r="G108">
            <v>7461</v>
          </cell>
          <cell r="H108" t="str">
            <v>KFLG</v>
          </cell>
          <cell r="I108">
            <v>302</v>
          </cell>
          <cell r="J108" t="str">
            <v>FORK ASSY R FR</v>
          </cell>
          <cell r="K108" t="str">
            <v>51400-KFLG-8910-M1</v>
          </cell>
          <cell r="L108" t="str">
            <v>Oil leaked from Oil seal</v>
          </cell>
          <cell r="M108">
            <v>11056</v>
          </cell>
          <cell r="N108">
            <v>1</v>
          </cell>
          <cell r="O108" t="str">
            <v>USER</v>
          </cell>
          <cell r="P108" t="str">
            <v>FF</v>
          </cell>
          <cell r="Q108" t="str">
            <v>KFLG</v>
          </cell>
          <cell r="R108" t="e">
            <v>#REF!</v>
          </cell>
        </row>
        <row r="109">
          <cell r="A109">
            <v>9</v>
          </cell>
          <cell r="B109">
            <v>1996</v>
          </cell>
          <cell r="C109">
            <v>35338</v>
          </cell>
          <cell r="D109">
            <v>35277</v>
          </cell>
          <cell r="G109">
            <v>8555</v>
          </cell>
          <cell r="H109" t="str">
            <v>KFLG</v>
          </cell>
          <cell r="I109">
            <v>302</v>
          </cell>
          <cell r="J109" t="str">
            <v>FORK ASSY R FR</v>
          </cell>
          <cell r="K109" t="str">
            <v>51400-KFLG-8910-M1</v>
          </cell>
          <cell r="L109" t="str">
            <v>Oil leaked from Oil seal</v>
          </cell>
          <cell r="M109">
            <v>10034</v>
          </cell>
          <cell r="N109">
            <v>1</v>
          </cell>
          <cell r="O109" t="str">
            <v>USER</v>
          </cell>
          <cell r="P109" t="str">
            <v>FF</v>
          </cell>
          <cell r="Q109" t="str">
            <v>KFLG</v>
          </cell>
          <cell r="R109" t="e">
            <v>#REF!</v>
          </cell>
        </row>
        <row r="110">
          <cell r="A110">
            <v>9</v>
          </cell>
          <cell r="B110">
            <v>1996</v>
          </cell>
          <cell r="C110">
            <v>35338</v>
          </cell>
          <cell r="D110">
            <v>35277</v>
          </cell>
          <cell r="G110">
            <v>54254</v>
          </cell>
          <cell r="H110" t="str">
            <v>KFLG</v>
          </cell>
          <cell r="I110">
            <v>303</v>
          </cell>
          <cell r="J110" t="str">
            <v>FORK ASSY L FR</v>
          </cell>
          <cell r="K110" t="str">
            <v>51500-KFLG-8910-M1</v>
          </cell>
          <cell r="L110" t="str">
            <v>Oil leaked from Oil seal</v>
          </cell>
          <cell r="M110">
            <v>915</v>
          </cell>
          <cell r="N110">
            <v>1</v>
          </cell>
          <cell r="O110" t="str">
            <v>USER</v>
          </cell>
          <cell r="P110" t="str">
            <v>FF</v>
          </cell>
          <cell r="Q110" t="str">
            <v>KFLG</v>
          </cell>
          <cell r="R110" t="e">
            <v>#REF!</v>
          </cell>
        </row>
        <row r="111">
          <cell r="A111">
            <v>9</v>
          </cell>
          <cell r="B111">
            <v>1996</v>
          </cell>
          <cell r="C111">
            <v>35338</v>
          </cell>
          <cell r="D111">
            <v>35277</v>
          </cell>
          <cell r="G111">
            <v>2155</v>
          </cell>
          <cell r="H111" t="str">
            <v>KFLG</v>
          </cell>
          <cell r="I111">
            <v>302</v>
          </cell>
          <cell r="J111" t="str">
            <v>FORK ASSY R FR</v>
          </cell>
          <cell r="K111" t="str">
            <v>51400-KFLG-8910-M1</v>
          </cell>
          <cell r="L111" t="str">
            <v>Oil leaked from Oil seal</v>
          </cell>
          <cell r="M111">
            <v>4389</v>
          </cell>
          <cell r="N111">
            <v>1</v>
          </cell>
          <cell r="O111" t="str">
            <v>USER</v>
          </cell>
          <cell r="P111" t="str">
            <v>FF</v>
          </cell>
          <cell r="Q111" t="str">
            <v>KFLG</v>
          </cell>
          <cell r="R111" t="e">
            <v>#REF!</v>
          </cell>
        </row>
        <row r="112">
          <cell r="A112">
            <v>9</v>
          </cell>
          <cell r="B112">
            <v>1996</v>
          </cell>
          <cell r="C112">
            <v>35338</v>
          </cell>
          <cell r="D112">
            <v>35277</v>
          </cell>
          <cell r="G112">
            <v>44235</v>
          </cell>
          <cell r="H112" t="str">
            <v>KFLG</v>
          </cell>
          <cell r="I112">
            <v>302</v>
          </cell>
          <cell r="J112" t="str">
            <v>FORK ASSY R FR</v>
          </cell>
          <cell r="K112" t="str">
            <v>51400-KFLG-8910-M1</v>
          </cell>
          <cell r="L112" t="str">
            <v>Oil leaked from Oil seal</v>
          </cell>
          <cell r="M112">
            <v>4816</v>
          </cell>
          <cell r="N112">
            <v>1</v>
          </cell>
          <cell r="O112" t="str">
            <v>USER</v>
          </cell>
          <cell r="P112" t="str">
            <v>FF</v>
          </cell>
          <cell r="Q112" t="str">
            <v>KFLG</v>
          </cell>
          <cell r="R112" t="e">
            <v>#REF!</v>
          </cell>
        </row>
        <row r="113">
          <cell r="A113">
            <v>9</v>
          </cell>
          <cell r="B113">
            <v>1996</v>
          </cell>
          <cell r="C113">
            <v>35338</v>
          </cell>
          <cell r="D113">
            <v>35277</v>
          </cell>
          <cell r="G113">
            <v>12842</v>
          </cell>
          <cell r="H113" t="str">
            <v>KFLG</v>
          </cell>
          <cell r="I113">
            <v>303</v>
          </cell>
          <cell r="J113" t="str">
            <v>FORK ASSY L FR</v>
          </cell>
          <cell r="K113" t="str">
            <v>51500-KFLG-8910-M1</v>
          </cell>
          <cell r="L113" t="str">
            <v>Oil leaked from Oil seal</v>
          </cell>
          <cell r="M113">
            <v>3703</v>
          </cell>
          <cell r="N113">
            <v>1</v>
          </cell>
          <cell r="O113" t="str">
            <v>USER</v>
          </cell>
          <cell r="P113" t="str">
            <v>FF</v>
          </cell>
          <cell r="Q113" t="str">
            <v>KFLG</v>
          </cell>
          <cell r="R113" t="e">
            <v>#REF!</v>
          </cell>
        </row>
        <row r="114">
          <cell r="A114">
            <v>9</v>
          </cell>
          <cell r="B114">
            <v>1996</v>
          </cell>
          <cell r="C114">
            <v>35338</v>
          </cell>
          <cell r="D114">
            <v>35277</v>
          </cell>
          <cell r="G114">
            <v>45434</v>
          </cell>
          <cell r="H114" t="str">
            <v>KFLG</v>
          </cell>
          <cell r="I114">
            <v>302</v>
          </cell>
          <cell r="J114" t="str">
            <v>FORK ASSY R FR</v>
          </cell>
          <cell r="K114" t="str">
            <v>51400-KFLG-8910-M1</v>
          </cell>
          <cell r="L114" t="str">
            <v>Oil leaked from Oil seal</v>
          </cell>
          <cell r="M114">
            <v>6491</v>
          </cell>
          <cell r="N114">
            <v>1</v>
          </cell>
          <cell r="O114" t="str">
            <v>USER</v>
          </cell>
          <cell r="P114" t="str">
            <v>FF</v>
          </cell>
          <cell r="Q114" t="str">
            <v>KFLG</v>
          </cell>
          <cell r="R114" t="e">
            <v>#REF!</v>
          </cell>
        </row>
        <row r="115">
          <cell r="A115">
            <v>9</v>
          </cell>
          <cell r="B115">
            <v>1996</v>
          </cell>
          <cell r="C115">
            <v>35338</v>
          </cell>
          <cell r="D115">
            <v>35277</v>
          </cell>
          <cell r="G115">
            <v>50565</v>
          </cell>
          <cell r="H115" t="str">
            <v>KFLG</v>
          </cell>
          <cell r="I115">
            <v>302</v>
          </cell>
          <cell r="J115" t="str">
            <v>FORK ASSY R FR</v>
          </cell>
          <cell r="K115" t="str">
            <v>51400-KFLG-8910-M1</v>
          </cell>
          <cell r="L115" t="str">
            <v>Oil leaked from Oil seal</v>
          </cell>
          <cell r="M115">
            <v>2448</v>
          </cell>
          <cell r="N115">
            <v>1</v>
          </cell>
          <cell r="O115" t="str">
            <v>USER</v>
          </cell>
          <cell r="P115" t="str">
            <v>FF</v>
          </cell>
          <cell r="Q115" t="str">
            <v>KFLG</v>
          </cell>
          <cell r="R115" t="e">
            <v>#REF!</v>
          </cell>
        </row>
        <row r="116">
          <cell r="A116">
            <v>9</v>
          </cell>
          <cell r="B116">
            <v>1996</v>
          </cell>
          <cell r="C116">
            <v>35338</v>
          </cell>
          <cell r="D116">
            <v>35277</v>
          </cell>
          <cell r="G116">
            <v>183928</v>
          </cell>
          <cell r="H116" t="str">
            <v>GBGT</v>
          </cell>
          <cell r="I116">
            <v>102</v>
          </cell>
          <cell r="J116" t="str">
            <v>FORK ASSY R FR</v>
          </cell>
          <cell r="K116" t="str">
            <v>51400-GBG-B110-M1-01</v>
          </cell>
          <cell r="L116" t="str">
            <v>Oil leaked from Oil seal</v>
          </cell>
          <cell r="M116">
            <v>700</v>
          </cell>
          <cell r="N116">
            <v>1</v>
          </cell>
          <cell r="O116" t="str">
            <v>USER</v>
          </cell>
          <cell r="P116" t="str">
            <v>FF</v>
          </cell>
          <cell r="Q116" t="str">
            <v>GBGT</v>
          </cell>
          <cell r="R116" t="e">
            <v>#REF!</v>
          </cell>
        </row>
        <row r="117">
          <cell r="A117">
            <v>9</v>
          </cell>
          <cell r="B117">
            <v>1996</v>
          </cell>
          <cell r="C117">
            <v>35338</v>
          </cell>
          <cell r="D117">
            <v>35277</v>
          </cell>
          <cell r="G117">
            <v>39561</v>
          </cell>
          <cell r="H117" t="str">
            <v>KFLG</v>
          </cell>
          <cell r="I117">
            <v>3023</v>
          </cell>
          <cell r="J117" t="str">
            <v>FORK ASSY R/L FR</v>
          </cell>
          <cell r="K117" t="str">
            <v>51400/51500-KFLG-8910-M1</v>
          </cell>
          <cell r="L117" t="str">
            <v>Fork pipe was rusted partially</v>
          </cell>
          <cell r="M117">
            <v>3302</v>
          </cell>
          <cell r="N117">
            <v>2</v>
          </cell>
          <cell r="O117" t="str">
            <v>SHOWA Claim</v>
          </cell>
          <cell r="P117" t="str">
            <v>FF</v>
          </cell>
          <cell r="Q117" t="str">
            <v>KFLG</v>
          </cell>
          <cell r="R117" t="e">
            <v>#REF!</v>
          </cell>
        </row>
        <row r="118">
          <cell r="A118">
            <v>9</v>
          </cell>
          <cell r="B118">
            <v>1996</v>
          </cell>
          <cell r="C118">
            <v>35338</v>
          </cell>
          <cell r="D118">
            <v>35277</v>
          </cell>
          <cell r="G118">
            <v>248</v>
          </cell>
          <cell r="H118" t="str">
            <v>KFLG</v>
          </cell>
          <cell r="I118">
            <v>3023</v>
          </cell>
          <cell r="J118" t="str">
            <v>FORK ASSY R/L FR</v>
          </cell>
          <cell r="K118" t="str">
            <v>51400/51500-KFLG-8910-M1</v>
          </cell>
          <cell r="L118" t="str">
            <v>Fork pipe was rusted partially</v>
          </cell>
          <cell r="M118">
            <v>9103</v>
          </cell>
          <cell r="N118">
            <v>2</v>
          </cell>
          <cell r="O118" t="str">
            <v>SHOWA Claim</v>
          </cell>
          <cell r="P118" t="str">
            <v>FF</v>
          </cell>
          <cell r="Q118" t="str">
            <v>KFLG</v>
          </cell>
          <cell r="R118" t="e">
            <v>#REF!</v>
          </cell>
        </row>
        <row r="119">
          <cell r="A119">
            <v>9</v>
          </cell>
          <cell r="B119">
            <v>1996</v>
          </cell>
          <cell r="C119">
            <v>35338</v>
          </cell>
          <cell r="D119">
            <v>35277</v>
          </cell>
          <cell r="G119">
            <v>36624</v>
          </cell>
          <cell r="H119" t="str">
            <v>KFLG</v>
          </cell>
          <cell r="I119">
            <v>305</v>
          </cell>
          <cell r="J119" t="str">
            <v xml:space="preserve">REAR CUSHION ASSY </v>
          </cell>
          <cell r="K119" t="str">
            <v>52400-KFLG-8910-M1</v>
          </cell>
          <cell r="L119" t="str">
            <v>Oil leaked from Oil seal</v>
          </cell>
          <cell r="M119">
            <v>4981</v>
          </cell>
          <cell r="N119">
            <v>2</v>
          </cell>
          <cell r="O119" t="str">
            <v>USER</v>
          </cell>
          <cell r="P119" t="str">
            <v>RC</v>
          </cell>
          <cell r="Q119" t="str">
            <v>KFLG</v>
          </cell>
          <cell r="R119" t="e">
            <v>#REF!</v>
          </cell>
        </row>
        <row r="120">
          <cell r="A120">
            <v>9</v>
          </cell>
          <cell r="B120">
            <v>1996</v>
          </cell>
          <cell r="C120">
            <v>35338</v>
          </cell>
          <cell r="D120">
            <v>35277</v>
          </cell>
          <cell r="G120">
            <v>9807</v>
          </cell>
          <cell r="H120" t="str">
            <v>KFLG</v>
          </cell>
          <cell r="I120">
            <v>305</v>
          </cell>
          <cell r="J120" t="str">
            <v xml:space="preserve">REAR CUSHION ASSY </v>
          </cell>
          <cell r="K120" t="str">
            <v>52400-KFLG-8910-M1</v>
          </cell>
          <cell r="L120" t="str">
            <v>Oil leaked from Oil seal</v>
          </cell>
          <cell r="M120">
            <v>9425</v>
          </cell>
          <cell r="N120">
            <v>2</v>
          </cell>
          <cell r="O120" t="str">
            <v>USER</v>
          </cell>
          <cell r="P120" t="str">
            <v>RC</v>
          </cell>
          <cell r="Q120" t="str">
            <v>KFLG</v>
          </cell>
          <cell r="R120" t="e">
            <v>#REF!</v>
          </cell>
        </row>
        <row r="121">
          <cell r="A121">
            <v>9</v>
          </cell>
          <cell r="B121">
            <v>1996</v>
          </cell>
          <cell r="C121">
            <v>35338</v>
          </cell>
          <cell r="D121">
            <v>35277</v>
          </cell>
          <cell r="G121">
            <v>9606</v>
          </cell>
          <cell r="H121" t="str">
            <v>KFLG</v>
          </cell>
          <cell r="I121">
            <v>305</v>
          </cell>
          <cell r="J121" t="str">
            <v xml:space="preserve">REAR CUSHION ASSY </v>
          </cell>
          <cell r="K121" t="str">
            <v>52400-KFLG-8910-M1</v>
          </cell>
          <cell r="L121" t="str">
            <v>Oil leaked from Oil seal</v>
          </cell>
          <cell r="M121">
            <v>8800</v>
          </cell>
          <cell r="N121">
            <v>1</v>
          </cell>
          <cell r="O121" t="str">
            <v>USER</v>
          </cell>
          <cell r="P121" t="str">
            <v>RC</v>
          </cell>
          <cell r="Q121" t="str">
            <v>KFLG</v>
          </cell>
          <cell r="R121" t="e">
            <v>#REF!</v>
          </cell>
        </row>
        <row r="122">
          <cell r="A122">
            <v>9</v>
          </cell>
          <cell r="B122">
            <v>1996</v>
          </cell>
          <cell r="C122">
            <v>35338</v>
          </cell>
          <cell r="D122">
            <v>35277</v>
          </cell>
          <cell r="E122" t="str">
            <v>33v-08-370</v>
          </cell>
          <cell r="G122">
            <v>43742</v>
          </cell>
          <cell r="H122" t="str">
            <v>KFLG</v>
          </cell>
          <cell r="I122">
            <v>306</v>
          </cell>
          <cell r="J122" t="str">
            <v>SPEED METER ASSY COMB</v>
          </cell>
          <cell r="K122" t="str">
            <v>37200-KFLG-8920-M1</v>
          </cell>
          <cell r="L122" t="str">
            <v>Mo.Fu indicator NG</v>
          </cell>
          <cell r="M122">
            <v>1281</v>
          </cell>
          <cell r="N122">
            <v>1</v>
          </cell>
          <cell r="O122" t="str">
            <v>USER</v>
          </cell>
          <cell r="P122" t="str">
            <v>SM</v>
          </cell>
          <cell r="Q122" t="str">
            <v>KFLG</v>
          </cell>
          <cell r="R122">
            <v>868461</v>
          </cell>
        </row>
        <row r="123">
          <cell r="A123">
            <v>9</v>
          </cell>
          <cell r="B123">
            <v>1996</v>
          </cell>
          <cell r="C123">
            <v>35338</v>
          </cell>
          <cell r="D123">
            <v>35277</v>
          </cell>
          <cell r="E123" t="str">
            <v>33v-08-371</v>
          </cell>
          <cell r="G123">
            <v>52355</v>
          </cell>
          <cell r="H123" t="str">
            <v>KFLG</v>
          </cell>
          <cell r="I123">
            <v>306</v>
          </cell>
          <cell r="J123" t="str">
            <v>SPEED METER ASSY COMB</v>
          </cell>
          <cell r="K123" t="str">
            <v>37200-KFLG-8920-M1</v>
          </cell>
          <cell r="L123" t="str">
            <v>Mo.Fu indicator NG</v>
          </cell>
          <cell r="M123">
            <v>1276</v>
          </cell>
          <cell r="N123">
            <v>1</v>
          </cell>
          <cell r="O123" t="str">
            <v>USER</v>
          </cell>
          <cell r="P123" t="str">
            <v>SM</v>
          </cell>
          <cell r="Q123" t="str">
            <v>KFLG</v>
          </cell>
          <cell r="R123">
            <v>868461</v>
          </cell>
        </row>
        <row r="124">
          <cell r="A124">
            <v>9</v>
          </cell>
          <cell r="B124">
            <v>1996</v>
          </cell>
          <cell r="C124">
            <v>35338</v>
          </cell>
          <cell r="D124">
            <v>35277</v>
          </cell>
          <cell r="E124" t="str">
            <v>33v-08-414</v>
          </cell>
          <cell r="G124">
            <v>2223</v>
          </cell>
          <cell r="H124" t="str">
            <v>KFLG</v>
          </cell>
          <cell r="I124">
            <v>302</v>
          </cell>
          <cell r="J124" t="str">
            <v>FORK ASSY R FR</v>
          </cell>
          <cell r="K124" t="str">
            <v>51400-KFLG-8910-M1</v>
          </cell>
          <cell r="L124" t="str">
            <v>The paiting of front cushion was peeled off partially</v>
          </cell>
          <cell r="N124">
            <v>2</v>
          </cell>
          <cell r="O124" t="str">
            <v>INDO Claim</v>
          </cell>
          <cell r="P124" t="str">
            <v>FF</v>
          </cell>
          <cell r="Q124" t="str">
            <v>KFLG</v>
          </cell>
          <cell r="R124">
            <v>1061800</v>
          </cell>
        </row>
        <row r="125">
          <cell r="A125">
            <v>9</v>
          </cell>
          <cell r="B125">
            <v>1996</v>
          </cell>
          <cell r="C125">
            <v>35338</v>
          </cell>
          <cell r="D125">
            <v>35277</v>
          </cell>
          <cell r="E125" t="str">
            <v>33v-08-415</v>
          </cell>
          <cell r="G125">
            <v>33162</v>
          </cell>
          <cell r="H125" t="str">
            <v>KFLG</v>
          </cell>
          <cell r="I125">
            <v>302</v>
          </cell>
          <cell r="J125" t="str">
            <v>FORK ASSY R FR</v>
          </cell>
          <cell r="K125" t="str">
            <v>51400-KFLG-8910-M1</v>
          </cell>
          <cell r="L125" t="str">
            <v>The painting of the right front fork was blistered partially</v>
          </cell>
          <cell r="N125">
            <v>2</v>
          </cell>
          <cell r="O125" t="str">
            <v>MAP</v>
          </cell>
          <cell r="P125" t="str">
            <v>FF</v>
          </cell>
          <cell r="Q125" t="str">
            <v>KFLG</v>
          </cell>
          <cell r="R125">
            <v>1061800</v>
          </cell>
        </row>
        <row r="126">
          <cell r="A126">
            <v>9</v>
          </cell>
          <cell r="B126">
            <v>1996</v>
          </cell>
          <cell r="C126">
            <v>35338</v>
          </cell>
          <cell r="D126">
            <v>35277</v>
          </cell>
          <cell r="E126" t="str">
            <v>33v-08-417</v>
          </cell>
          <cell r="G126">
            <v>2176</v>
          </cell>
          <cell r="H126" t="str">
            <v>KFLG</v>
          </cell>
          <cell r="I126">
            <v>303</v>
          </cell>
          <cell r="J126" t="str">
            <v>FORK ASSY L FR</v>
          </cell>
          <cell r="K126" t="str">
            <v>51500-KFLG-8910-M1</v>
          </cell>
          <cell r="L126" t="str">
            <v>The paiting of front cushion was peeled off partially</v>
          </cell>
          <cell r="N126">
            <v>1</v>
          </cell>
          <cell r="O126" t="str">
            <v>INDO Claim</v>
          </cell>
          <cell r="P126" t="str">
            <v>FF</v>
          </cell>
          <cell r="Q126" t="str">
            <v>KFLG</v>
          </cell>
          <cell r="R126">
            <v>543400</v>
          </cell>
        </row>
        <row r="127">
          <cell r="A127">
            <v>9</v>
          </cell>
          <cell r="B127">
            <v>1996</v>
          </cell>
          <cell r="C127">
            <v>35338</v>
          </cell>
          <cell r="D127">
            <v>35277</v>
          </cell>
          <cell r="E127" t="str">
            <v>33v-08-418</v>
          </cell>
          <cell r="G127">
            <v>39288</v>
          </cell>
          <cell r="H127" t="str">
            <v>KFLG</v>
          </cell>
          <cell r="I127">
            <v>303</v>
          </cell>
          <cell r="J127" t="str">
            <v>FORK ASSY L FR</v>
          </cell>
          <cell r="K127" t="str">
            <v>51500-KFLG-8910-M1</v>
          </cell>
          <cell r="L127" t="str">
            <v>The painting of the right front fork was blistered partially</v>
          </cell>
          <cell r="N127">
            <v>1</v>
          </cell>
          <cell r="O127" t="str">
            <v>MAP</v>
          </cell>
          <cell r="P127" t="str">
            <v>FF</v>
          </cell>
          <cell r="Q127" t="str">
            <v>KFLG</v>
          </cell>
          <cell r="R127">
            <v>543400</v>
          </cell>
        </row>
        <row r="128">
          <cell r="A128">
            <v>9</v>
          </cell>
          <cell r="B128">
            <v>1996</v>
          </cell>
          <cell r="C128">
            <v>35338</v>
          </cell>
          <cell r="D128">
            <v>35277</v>
          </cell>
          <cell r="G128">
            <v>29703</v>
          </cell>
          <cell r="H128" t="str">
            <v>KFLG</v>
          </cell>
          <cell r="I128">
            <v>305</v>
          </cell>
          <cell r="J128" t="str">
            <v xml:space="preserve">REAR CUSHION ASSY </v>
          </cell>
          <cell r="K128" t="str">
            <v>52400-KFLG-8910-M1</v>
          </cell>
          <cell r="L128" t="str">
            <v>Oil leak from Oil seal</v>
          </cell>
          <cell r="N128">
            <v>1</v>
          </cell>
          <cell r="O128" t="str">
            <v>USER</v>
          </cell>
          <cell r="P128" t="str">
            <v>RC</v>
          </cell>
          <cell r="Q128" t="str">
            <v>KFLG</v>
          </cell>
          <cell r="R128" t="e">
            <v>#REF!</v>
          </cell>
        </row>
        <row r="129">
          <cell r="A129">
            <v>9</v>
          </cell>
          <cell r="B129">
            <v>1996</v>
          </cell>
          <cell r="C129">
            <v>35338</v>
          </cell>
          <cell r="D129">
            <v>35277</v>
          </cell>
          <cell r="E129" t="str">
            <v>33v-08-423</v>
          </cell>
          <cell r="G129">
            <v>13287</v>
          </cell>
          <cell r="H129" t="str">
            <v>KFLG</v>
          </cell>
          <cell r="I129">
            <v>305</v>
          </cell>
          <cell r="J129" t="str">
            <v xml:space="preserve">REAR CUSHION ASSY </v>
          </cell>
          <cell r="K129" t="str">
            <v>52400-KFLG-8910-M1</v>
          </cell>
          <cell r="L129" t="str">
            <v>Oil leak from Oil seal</v>
          </cell>
          <cell r="N129">
            <v>1</v>
          </cell>
          <cell r="O129" t="str">
            <v>USER</v>
          </cell>
          <cell r="P129" t="str">
            <v>RC</v>
          </cell>
          <cell r="Q129" t="str">
            <v>KFLG</v>
          </cell>
          <cell r="R129">
            <v>307052</v>
          </cell>
        </row>
        <row r="130">
          <cell r="A130">
            <v>9</v>
          </cell>
          <cell r="B130">
            <v>1996</v>
          </cell>
          <cell r="C130">
            <v>35338</v>
          </cell>
          <cell r="D130">
            <v>35277</v>
          </cell>
          <cell r="E130" t="str">
            <v>33v-08-278</v>
          </cell>
          <cell r="G130">
            <v>150025</v>
          </cell>
          <cell r="H130" t="str">
            <v>GBGT</v>
          </cell>
          <cell r="I130">
            <v>103</v>
          </cell>
          <cell r="J130" t="str">
            <v>FORK ASSY L FR</v>
          </cell>
          <cell r="K130" t="str">
            <v>51500-GBG-B110-M1-01</v>
          </cell>
          <cell r="L130" t="str">
            <v>Fork pipe was rusted partially</v>
          </cell>
          <cell r="N130">
            <v>2</v>
          </cell>
          <cell r="O130" t="str">
            <v>SHOWA Claim</v>
          </cell>
          <cell r="P130" t="str">
            <v>FF</v>
          </cell>
          <cell r="Q130" t="str">
            <v>GBGT</v>
          </cell>
          <cell r="R130">
            <v>1110000</v>
          </cell>
        </row>
        <row r="131">
          <cell r="A131">
            <v>9</v>
          </cell>
          <cell r="B131">
            <v>1996</v>
          </cell>
          <cell r="C131">
            <v>35338</v>
          </cell>
          <cell r="D131">
            <v>35277</v>
          </cell>
          <cell r="E131" t="str">
            <v>33v-08-279</v>
          </cell>
          <cell r="G131">
            <v>141990</v>
          </cell>
          <cell r="H131" t="str">
            <v>GBGT</v>
          </cell>
          <cell r="I131">
            <v>103</v>
          </cell>
          <cell r="J131" t="str">
            <v>FORK ASSY L FR</v>
          </cell>
          <cell r="K131" t="str">
            <v>51500-GBG-B110-M1-01</v>
          </cell>
          <cell r="L131" t="str">
            <v>Fork pipe was rusted partially</v>
          </cell>
          <cell r="N131">
            <v>1</v>
          </cell>
          <cell r="O131" t="str">
            <v>SHOWA Claim</v>
          </cell>
          <cell r="P131" t="str">
            <v>FF</v>
          </cell>
          <cell r="Q131" t="str">
            <v>GBGT</v>
          </cell>
          <cell r="R131">
            <v>586600</v>
          </cell>
        </row>
        <row r="132">
          <cell r="A132">
            <v>9</v>
          </cell>
          <cell r="B132">
            <v>1996</v>
          </cell>
          <cell r="C132">
            <v>35338</v>
          </cell>
          <cell r="D132">
            <v>35277</v>
          </cell>
          <cell r="E132" t="str">
            <v>33v-08-283</v>
          </cell>
          <cell r="G132">
            <v>103174</v>
          </cell>
          <cell r="H132" t="str">
            <v>GBGT</v>
          </cell>
          <cell r="I132">
            <v>103</v>
          </cell>
          <cell r="J132" t="str">
            <v>FORK ASSY L FR</v>
          </cell>
          <cell r="K132" t="str">
            <v>51500-GBG-B110-M1-01</v>
          </cell>
          <cell r="L132" t="str">
            <v>The paiting of front cushion was peeled off partially</v>
          </cell>
          <cell r="N132">
            <v>1</v>
          </cell>
          <cell r="O132" t="str">
            <v>THAI Claim</v>
          </cell>
          <cell r="P132" t="str">
            <v>FF</v>
          </cell>
          <cell r="Q132" t="str">
            <v>GBGT</v>
          </cell>
          <cell r="R132">
            <v>586600</v>
          </cell>
        </row>
        <row r="133">
          <cell r="A133">
            <v>9</v>
          </cell>
          <cell r="B133">
            <v>1996</v>
          </cell>
          <cell r="C133">
            <v>35338</v>
          </cell>
          <cell r="D133">
            <v>35277</v>
          </cell>
          <cell r="G133">
            <v>1299620</v>
          </cell>
          <cell r="H133" t="str">
            <v>GBGT</v>
          </cell>
          <cell r="I133">
            <v>106</v>
          </cell>
          <cell r="J133" t="str">
            <v>CUSHION ASSY L REAR</v>
          </cell>
          <cell r="K133" t="str">
            <v>52500-GBG-B211-M1</v>
          </cell>
          <cell r="L133" t="str">
            <v>RØ vá ADJ</v>
          </cell>
          <cell r="M133">
            <v>11000</v>
          </cell>
          <cell r="N133">
            <v>1</v>
          </cell>
          <cell r="O133" t="str">
            <v>USER</v>
          </cell>
          <cell r="P133" t="str">
            <v>RC</v>
          </cell>
          <cell r="Q133" t="str">
            <v>GBGT</v>
          </cell>
          <cell r="R133" t="e">
            <v>#REF!</v>
          </cell>
        </row>
        <row r="134">
          <cell r="A134">
            <v>9</v>
          </cell>
          <cell r="B134">
            <v>1996</v>
          </cell>
          <cell r="C134">
            <v>35338</v>
          </cell>
          <cell r="D134">
            <v>35277</v>
          </cell>
          <cell r="G134">
            <v>170522</v>
          </cell>
          <cell r="H134" t="str">
            <v>GBGT</v>
          </cell>
          <cell r="I134">
            <v>105</v>
          </cell>
          <cell r="J134" t="str">
            <v>CUSHION ASSY R REAR</v>
          </cell>
          <cell r="K134" t="str">
            <v>52400-GBG-B211-M1</v>
          </cell>
          <cell r="L134" t="str">
            <v>RØ vá Upper case</v>
          </cell>
          <cell r="M134">
            <v>3525</v>
          </cell>
          <cell r="N134">
            <v>1</v>
          </cell>
          <cell r="O134" t="str">
            <v>Ghoshi</v>
          </cell>
          <cell r="P134" t="str">
            <v>RC</v>
          </cell>
          <cell r="Q134" t="str">
            <v>GBGT</v>
          </cell>
          <cell r="R134" t="e">
            <v>#REF!</v>
          </cell>
        </row>
        <row r="135">
          <cell r="A135">
            <v>9</v>
          </cell>
          <cell r="B135">
            <v>1996</v>
          </cell>
          <cell r="C135">
            <v>35338</v>
          </cell>
          <cell r="D135">
            <v>35277</v>
          </cell>
          <cell r="G135">
            <v>187634</v>
          </cell>
          <cell r="H135" t="str">
            <v>GBGT</v>
          </cell>
          <cell r="I135">
            <v>105</v>
          </cell>
          <cell r="J135" t="str">
            <v>CUSHION ASSY R REAR</v>
          </cell>
          <cell r="K135" t="str">
            <v>52400-GBG-B211-M1</v>
          </cell>
          <cell r="L135" t="str">
            <v>RØ vá ADJ</v>
          </cell>
          <cell r="M135">
            <v>4953</v>
          </cell>
          <cell r="N135">
            <v>1</v>
          </cell>
          <cell r="O135" t="str">
            <v>USER</v>
          </cell>
          <cell r="P135" t="str">
            <v>RC</v>
          </cell>
          <cell r="Q135" t="str">
            <v>GBGT</v>
          </cell>
          <cell r="R135" t="e">
            <v>#REF!</v>
          </cell>
        </row>
        <row r="136">
          <cell r="A136">
            <v>9</v>
          </cell>
          <cell r="B136">
            <v>1996</v>
          </cell>
          <cell r="C136">
            <v>35338</v>
          </cell>
          <cell r="D136">
            <v>35277</v>
          </cell>
          <cell r="G136">
            <v>155656</v>
          </cell>
          <cell r="H136" t="str">
            <v>GBGT</v>
          </cell>
          <cell r="I136">
            <v>105</v>
          </cell>
          <cell r="J136" t="str">
            <v>CUSHION ASSY R REAR</v>
          </cell>
          <cell r="K136" t="str">
            <v>52400-GBG-B211-M1</v>
          </cell>
          <cell r="L136" t="str">
            <v>RØ vá Upper case</v>
          </cell>
          <cell r="M136">
            <v>9668</v>
          </cell>
          <cell r="N136">
            <v>1</v>
          </cell>
          <cell r="O136" t="str">
            <v>Ghoshi</v>
          </cell>
          <cell r="P136" t="str">
            <v>RC</v>
          </cell>
          <cell r="Q136" t="str">
            <v>GBGT</v>
          </cell>
          <cell r="R136" t="e">
            <v>#REF!</v>
          </cell>
        </row>
        <row r="137">
          <cell r="A137">
            <v>9</v>
          </cell>
          <cell r="B137">
            <v>1996</v>
          </cell>
          <cell r="C137">
            <v>35338</v>
          </cell>
          <cell r="D137">
            <v>35277</v>
          </cell>
          <cell r="G137">
            <v>130952</v>
          </cell>
          <cell r="H137" t="str">
            <v>GBGT</v>
          </cell>
          <cell r="I137">
            <v>106</v>
          </cell>
          <cell r="J137" t="str">
            <v>CUSHION ASSY L REAR</v>
          </cell>
          <cell r="K137" t="str">
            <v>52500-GBG-B211-M1</v>
          </cell>
          <cell r="L137" t="str">
            <v>RØ vá Upper case</v>
          </cell>
          <cell r="M137">
            <v>9800</v>
          </cell>
          <cell r="N137">
            <v>1</v>
          </cell>
          <cell r="O137" t="str">
            <v>USER</v>
          </cell>
          <cell r="P137" t="str">
            <v>RC</v>
          </cell>
          <cell r="Q137" t="str">
            <v>GBGT</v>
          </cell>
          <cell r="R137" t="e">
            <v>#REF!</v>
          </cell>
        </row>
        <row r="138">
          <cell r="A138">
            <v>10</v>
          </cell>
          <cell r="B138">
            <v>1996</v>
          </cell>
          <cell r="C138">
            <v>35369</v>
          </cell>
          <cell r="D138">
            <v>35308</v>
          </cell>
          <cell r="E138" t="str">
            <v>33V-09-183</v>
          </cell>
          <cell r="F138">
            <v>34983</v>
          </cell>
          <cell r="G138">
            <v>148538</v>
          </cell>
          <cell r="H138" t="str">
            <v>GBGT</v>
          </cell>
          <cell r="I138">
            <v>102</v>
          </cell>
          <cell r="J138" t="str">
            <v>FORK ASSY R FR</v>
          </cell>
          <cell r="K138" t="str">
            <v>51400-GBG-B110-M1-01</v>
          </cell>
          <cell r="L138" t="str">
            <v>Fork pipe was rusted partially</v>
          </cell>
          <cell r="M138">
            <v>10740</v>
          </cell>
          <cell r="N138">
            <v>1</v>
          </cell>
          <cell r="O138" t="str">
            <v>SHOWA Claim</v>
          </cell>
          <cell r="P138" t="str">
            <v>FF</v>
          </cell>
          <cell r="Q138" t="str">
            <v>GBGT</v>
          </cell>
          <cell r="R138" t="e">
            <v>#REF!</v>
          </cell>
        </row>
        <row r="139">
          <cell r="A139">
            <v>10</v>
          </cell>
          <cell r="B139">
            <v>1996</v>
          </cell>
          <cell r="C139">
            <v>35369</v>
          </cell>
          <cell r="D139">
            <v>35308</v>
          </cell>
          <cell r="E139" t="str">
            <v>33V-09-184</v>
          </cell>
          <cell r="F139">
            <v>34983</v>
          </cell>
          <cell r="G139">
            <v>148496</v>
          </cell>
          <cell r="H139" t="str">
            <v>GBGT</v>
          </cell>
          <cell r="I139">
            <v>102</v>
          </cell>
          <cell r="J139" t="str">
            <v>FORK ASSY R FR</v>
          </cell>
          <cell r="K139" t="str">
            <v>51400-GBG-B110-M1-01</v>
          </cell>
          <cell r="L139" t="str">
            <v>Fork pipe was rusted partially</v>
          </cell>
          <cell r="M139">
            <v>10569</v>
          </cell>
          <cell r="N139">
            <v>1</v>
          </cell>
          <cell r="O139" t="str">
            <v>SHOWA Claim</v>
          </cell>
          <cell r="P139" t="str">
            <v>FF</v>
          </cell>
          <cell r="Q139" t="str">
            <v>GBGT</v>
          </cell>
          <cell r="R139" t="e">
            <v>#REF!</v>
          </cell>
        </row>
        <row r="140">
          <cell r="A140">
            <v>10</v>
          </cell>
          <cell r="B140">
            <v>1996</v>
          </cell>
          <cell r="C140">
            <v>35369</v>
          </cell>
          <cell r="D140">
            <v>35308</v>
          </cell>
          <cell r="E140" t="str">
            <v>33V-09-185</v>
          </cell>
          <cell r="F140">
            <v>34983</v>
          </cell>
          <cell r="G140">
            <v>148940</v>
          </cell>
          <cell r="H140" t="str">
            <v>GBGT</v>
          </cell>
          <cell r="I140">
            <v>1023</v>
          </cell>
          <cell r="J140" t="str">
            <v>FORK ASSY R/ L FR</v>
          </cell>
          <cell r="K140" t="str">
            <v>51400/51500-GBG-B110-M1-01</v>
          </cell>
          <cell r="L140" t="str">
            <v>Fork pipe was rusted partially</v>
          </cell>
          <cell r="M140">
            <v>7564</v>
          </cell>
          <cell r="N140">
            <v>2</v>
          </cell>
          <cell r="O140" t="str">
            <v>SHOWA Claim</v>
          </cell>
          <cell r="P140" t="str">
            <v>FF</v>
          </cell>
          <cell r="Q140" t="str">
            <v>GBGT</v>
          </cell>
          <cell r="R140" t="e">
            <v>#REF!</v>
          </cell>
        </row>
        <row r="141">
          <cell r="A141">
            <v>10</v>
          </cell>
          <cell r="B141">
            <v>1996</v>
          </cell>
          <cell r="C141">
            <v>35369</v>
          </cell>
          <cell r="D141">
            <v>35308</v>
          </cell>
          <cell r="E141" t="str">
            <v>33V-09-186</v>
          </cell>
          <cell r="F141">
            <v>34983</v>
          </cell>
          <cell r="G141">
            <v>148444</v>
          </cell>
          <cell r="H141" t="str">
            <v>GBGT</v>
          </cell>
          <cell r="I141">
            <v>102</v>
          </cell>
          <cell r="J141" t="str">
            <v>FORK ASSY R FR</v>
          </cell>
          <cell r="K141" t="str">
            <v>51400-GBG-B110-M1-01</v>
          </cell>
          <cell r="L141" t="str">
            <v>Fork pipe was rusted partially</v>
          </cell>
          <cell r="M141">
            <v>9329</v>
          </cell>
          <cell r="N141">
            <v>1</v>
          </cell>
          <cell r="O141" t="str">
            <v>SHOWA Claim</v>
          </cell>
          <cell r="P141" t="str">
            <v>FF</v>
          </cell>
          <cell r="Q141" t="str">
            <v>GBGT</v>
          </cell>
          <cell r="R141" t="e">
            <v>#REF!</v>
          </cell>
        </row>
        <row r="142">
          <cell r="A142">
            <v>10</v>
          </cell>
          <cell r="B142">
            <v>1996</v>
          </cell>
          <cell r="C142">
            <v>35369</v>
          </cell>
          <cell r="D142">
            <v>35308</v>
          </cell>
          <cell r="E142" t="str">
            <v>33V-09-187</v>
          </cell>
          <cell r="F142">
            <v>34962</v>
          </cell>
          <cell r="G142">
            <v>143906</v>
          </cell>
          <cell r="H142" t="str">
            <v>GBGT</v>
          </cell>
          <cell r="I142">
            <v>102</v>
          </cell>
          <cell r="J142" t="str">
            <v>FORK ASSY R FR</v>
          </cell>
          <cell r="K142" t="str">
            <v>51400-GBG-B110-M1-01</v>
          </cell>
          <cell r="L142" t="str">
            <v>Fork pipe was rusted partially</v>
          </cell>
          <cell r="M142">
            <v>9000</v>
          </cell>
          <cell r="N142">
            <v>1</v>
          </cell>
          <cell r="O142" t="str">
            <v>SHOWA Claim</v>
          </cell>
          <cell r="P142" t="str">
            <v>FF</v>
          </cell>
          <cell r="Q142" t="str">
            <v>GBGT</v>
          </cell>
          <cell r="R142" t="e">
            <v>#REF!</v>
          </cell>
        </row>
        <row r="143">
          <cell r="A143">
            <v>10</v>
          </cell>
          <cell r="B143">
            <v>1996</v>
          </cell>
          <cell r="C143">
            <v>35369</v>
          </cell>
          <cell r="D143">
            <v>35308</v>
          </cell>
          <cell r="E143" t="str">
            <v>33V-09-188</v>
          </cell>
          <cell r="F143">
            <v>35103</v>
          </cell>
          <cell r="G143">
            <v>179557</v>
          </cell>
          <cell r="H143" t="str">
            <v>KFLG</v>
          </cell>
          <cell r="I143">
            <v>302</v>
          </cell>
          <cell r="J143" t="str">
            <v>FORK ASSY R FR</v>
          </cell>
          <cell r="K143" t="str">
            <v>51400-KFLG-8910-M1</v>
          </cell>
          <cell r="L143" t="str">
            <v>The painting of the right front fork was blistered partially</v>
          </cell>
          <cell r="M143">
            <v>4496</v>
          </cell>
          <cell r="N143">
            <v>1</v>
          </cell>
          <cell r="O143" t="str">
            <v>MAP</v>
          </cell>
          <cell r="P143" t="str">
            <v>FF</v>
          </cell>
          <cell r="Q143" t="str">
            <v>KFLG</v>
          </cell>
          <cell r="R143" t="e">
            <v>#REF!</v>
          </cell>
        </row>
        <row r="144">
          <cell r="A144">
            <v>10</v>
          </cell>
          <cell r="B144">
            <v>1996</v>
          </cell>
          <cell r="C144">
            <v>35369</v>
          </cell>
          <cell r="D144">
            <v>35308</v>
          </cell>
          <cell r="E144" t="str">
            <v>33V-09-189</v>
          </cell>
          <cell r="F144">
            <v>35102</v>
          </cell>
          <cell r="G144">
            <v>24524</v>
          </cell>
          <cell r="H144" t="str">
            <v>KFLG</v>
          </cell>
          <cell r="I144">
            <v>303</v>
          </cell>
          <cell r="J144" t="str">
            <v>FORK ASSY L FR</v>
          </cell>
          <cell r="K144" t="str">
            <v>51500-KFLG-8910-M1</v>
          </cell>
          <cell r="L144" t="str">
            <v>The painting of the right front fork was blistered partially</v>
          </cell>
          <cell r="M144">
            <v>8511</v>
          </cell>
          <cell r="N144">
            <v>1</v>
          </cell>
          <cell r="O144" t="str">
            <v>MAP</v>
          </cell>
          <cell r="P144" t="str">
            <v>FF</v>
          </cell>
          <cell r="Q144" t="str">
            <v>KFLG</v>
          </cell>
          <cell r="R144" t="e">
            <v>#REF!</v>
          </cell>
        </row>
        <row r="145">
          <cell r="A145">
            <v>10</v>
          </cell>
          <cell r="B145">
            <v>1996</v>
          </cell>
          <cell r="C145">
            <v>35369</v>
          </cell>
          <cell r="D145">
            <v>35308</v>
          </cell>
          <cell r="E145" t="str">
            <v>33V-09-190</v>
          </cell>
          <cell r="F145">
            <v>35040</v>
          </cell>
          <cell r="G145">
            <v>162207</v>
          </cell>
          <cell r="H145" t="str">
            <v>GBGT</v>
          </cell>
          <cell r="I145">
            <v>103</v>
          </cell>
          <cell r="J145" t="str">
            <v>FORK ASSY L FR</v>
          </cell>
          <cell r="K145" t="str">
            <v>51500-GBG-B110-M1-01</v>
          </cell>
          <cell r="L145" t="str">
            <v>The painting of the right front fork was blistered partially</v>
          </cell>
          <cell r="M145">
            <v>10591</v>
          </cell>
          <cell r="N145">
            <v>1</v>
          </cell>
          <cell r="O145" t="str">
            <v>MAP</v>
          </cell>
          <cell r="P145" t="str">
            <v>FF</v>
          </cell>
          <cell r="Q145" t="str">
            <v>GBGT</v>
          </cell>
          <cell r="R145" t="e">
            <v>#REF!</v>
          </cell>
        </row>
        <row r="146">
          <cell r="A146">
            <v>10</v>
          </cell>
          <cell r="B146">
            <v>1996</v>
          </cell>
          <cell r="C146">
            <v>35369</v>
          </cell>
          <cell r="D146">
            <v>35308</v>
          </cell>
          <cell r="E146" t="str">
            <v>33V-09-191</v>
          </cell>
          <cell r="F146">
            <v>35090</v>
          </cell>
          <cell r="G146">
            <v>173200</v>
          </cell>
          <cell r="H146" t="str">
            <v>GBGT</v>
          </cell>
          <cell r="I146">
            <v>103</v>
          </cell>
          <cell r="J146" t="str">
            <v>FORK ASSY L FR</v>
          </cell>
          <cell r="K146" t="str">
            <v>51500-GBG-B110-M1-01</v>
          </cell>
          <cell r="L146" t="str">
            <v>The painting of the right front fork was blistered partially</v>
          </cell>
          <cell r="M146">
            <v>5199</v>
          </cell>
          <cell r="N146">
            <v>1</v>
          </cell>
          <cell r="O146" t="str">
            <v>MAP</v>
          </cell>
          <cell r="P146" t="str">
            <v>FF</v>
          </cell>
          <cell r="Q146" t="str">
            <v>GBGT</v>
          </cell>
          <cell r="R146" t="e">
            <v>#REF!</v>
          </cell>
        </row>
        <row r="147">
          <cell r="A147">
            <v>10</v>
          </cell>
          <cell r="B147">
            <v>1996</v>
          </cell>
          <cell r="C147">
            <v>35369</v>
          </cell>
          <cell r="D147">
            <v>35308</v>
          </cell>
          <cell r="E147" t="str">
            <v>33V-09-352</v>
          </cell>
          <cell r="F147">
            <v>34999</v>
          </cell>
          <cell r="G147">
            <v>9628</v>
          </cell>
          <cell r="H147" t="str">
            <v>KFLG</v>
          </cell>
          <cell r="I147">
            <v>302</v>
          </cell>
          <cell r="J147" t="str">
            <v>FORK ASSY R FR</v>
          </cell>
          <cell r="K147" t="str">
            <v>51400-KFLG-8910-M1</v>
          </cell>
          <cell r="L147" t="str">
            <v>The paiting of front cushion was peeled off partially</v>
          </cell>
          <cell r="M147">
            <v>10874</v>
          </cell>
          <cell r="N147">
            <v>1</v>
          </cell>
          <cell r="O147" t="str">
            <v>INDO Claim</v>
          </cell>
          <cell r="P147" t="str">
            <v>FF</v>
          </cell>
          <cell r="Q147" t="str">
            <v>KFLG</v>
          </cell>
          <cell r="R147" t="e">
            <v>#REF!</v>
          </cell>
        </row>
        <row r="148">
          <cell r="A148">
            <v>10</v>
          </cell>
          <cell r="B148">
            <v>1996</v>
          </cell>
          <cell r="C148">
            <v>35369</v>
          </cell>
          <cell r="D148">
            <v>35308</v>
          </cell>
          <cell r="E148" t="str">
            <v>33V-09-357</v>
          </cell>
          <cell r="F148">
            <v>35172</v>
          </cell>
          <cell r="G148">
            <v>38299</v>
          </cell>
          <cell r="H148" t="str">
            <v>KFLG</v>
          </cell>
          <cell r="I148">
            <v>303</v>
          </cell>
          <cell r="J148" t="str">
            <v>FORK ASSY L FR</v>
          </cell>
          <cell r="K148" t="str">
            <v>51500-KFLG-8910-M1</v>
          </cell>
          <cell r="L148" t="str">
            <v>The painting of the right front fork was blistered partially</v>
          </cell>
          <cell r="M148">
            <v>2666</v>
          </cell>
          <cell r="N148">
            <v>1</v>
          </cell>
          <cell r="O148" t="str">
            <v>MAP</v>
          </cell>
          <cell r="P148" t="str">
            <v>FF</v>
          </cell>
          <cell r="Q148" t="str">
            <v>KFLG</v>
          </cell>
          <cell r="R148" t="e">
            <v>#REF!</v>
          </cell>
        </row>
        <row r="149">
          <cell r="A149">
            <v>10</v>
          </cell>
          <cell r="B149">
            <v>1996</v>
          </cell>
          <cell r="C149">
            <v>35369</v>
          </cell>
          <cell r="D149">
            <v>35308</v>
          </cell>
          <cell r="E149" t="str">
            <v>33V-09-361</v>
          </cell>
          <cell r="F149">
            <v>35122</v>
          </cell>
          <cell r="G149">
            <v>27983</v>
          </cell>
          <cell r="H149" t="str">
            <v>KFLG</v>
          </cell>
          <cell r="I149">
            <v>303</v>
          </cell>
          <cell r="J149" t="str">
            <v>FORK ASSY L FR</v>
          </cell>
          <cell r="K149" t="str">
            <v>51500-KFLG-8910-M1</v>
          </cell>
          <cell r="L149" t="str">
            <v>The painting of the right front fork was blistered partially</v>
          </cell>
          <cell r="M149">
            <v>9630</v>
          </cell>
          <cell r="N149">
            <v>1</v>
          </cell>
          <cell r="O149" t="str">
            <v>MAP</v>
          </cell>
          <cell r="P149" t="str">
            <v>FF</v>
          </cell>
          <cell r="Q149" t="str">
            <v>KFLG</v>
          </cell>
          <cell r="R149" t="e">
            <v>#REF!</v>
          </cell>
        </row>
        <row r="150">
          <cell r="A150">
            <v>10</v>
          </cell>
          <cell r="B150">
            <v>1996</v>
          </cell>
          <cell r="C150">
            <v>35369</v>
          </cell>
          <cell r="D150">
            <v>35338</v>
          </cell>
          <cell r="F150">
            <v>34970</v>
          </cell>
          <cell r="G150">
            <v>1462</v>
          </cell>
          <cell r="H150" t="str">
            <v>KFLG</v>
          </cell>
          <cell r="I150">
            <v>3023</v>
          </cell>
          <cell r="J150" t="str">
            <v>FORK ASSY R/L FR</v>
          </cell>
          <cell r="K150" t="str">
            <v>51400/51500-KFLG-8910-M1</v>
          </cell>
          <cell r="L150" t="str">
            <v>The paiting of front cushion was peeled off partially</v>
          </cell>
          <cell r="M150">
            <v>10800</v>
          </cell>
          <cell r="N150">
            <v>2</v>
          </cell>
          <cell r="O150" t="str">
            <v>INDO Claim</v>
          </cell>
          <cell r="P150" t="str">
            <v>FF</v>
          </cell>
          <cell r="Q150" t="str">
            <v>KFLG</v>
          </cell>
          <cell r="R150" t="e">
            <v>#REF!</v>
          </cell>
        </row>
        <row r="151">
          <cell r="A151">
            <v>10</v>
          </cell>
          <cell r="B151">
            <v>1996</v>
          </cell>
          <cell r="C151">
            <v>35369</v>
          </cell>
          <cell r="D151">
            <v>35338</v>
          </cell>
          <cell r="F151">
            <v>34956</v>
          </cell>
          <cell r="G151">
            <v>582</v>
          </cell>
          <cell r="H151" t="str">
            <v>KFLG</v>
          </cell>
          <cell r="I151">
            <v>3023</v>
          </cell>
          <cell r="J151" t="str">
            <v>FORK ASSY R/L FR</v>
          </cell>
          <cell r="K151" t="str">
            <v>51400/51500-KFLG-8910-M1</v>
          </cell>
          <cell r="L151" t="str">
            <v>The paiting of front cushion was peeled off partially</v>
          </cell>
          <cell r="M151">
            <v>8970</v>
          </cell>
          <cell r="N151">
            <v>2</v>
          </cell>
          <cell r="O151" t="str">
            <v>INDO Claim</v>
          </cell>
          <cell r="P151" t="str">
            <v>FF</v>
          </cell>
          <cell r="Q151" t="str">
            <v>KFLG</v>
          </cell>
          <cell r="R151" t="e">
            <v>#REF!</v>
          </cell>
        </row>
        <row r="152">
          <cell r="A152">
            <v>10</v>
          </cell>
          <cell r="B152">
            <v>1996</v>
          </cell>
          <cell r="C152">
            <v>35369</v>
          </cell>
          <cell r="D152">
            <v>35338</v>
          </cell>
          <cell r="F152">
            <v>35145</v>
          </cell>
          <cell r="G152">
            <v>34800</v>
          </cell>
          <cell r="H152" t="str">
            <v>KFLG</v>
          </cell>
          <cell r="I152">
            <v>3023</v>
          </cell>
          <cell r="J152" t="str">
            <v>FORK ASSY R/L FR</v>
          </cell>
          <cell r="K152" t="str">
            <v>51400/51500-KFLG-8910-M1</v>
          </cell>
          <cell r="L152" t="str">
            <v>The painting of the right front fork was blistered partially</v>
          </cell>
          <cell r="M152">
            <v>5046</v>
          </cell>
          <cell r="N152">
            <v>2</v>
          </cell>
          <cell r="O152" t="str">
            <v>MAP</v>
          </cell>
          <cell r="P152" t="str">
            <v>FF</v>
          </cell>
          <cell r="Q152" t="str">
            <v>KFLG</v>
          </cell>
          <cell r="R152" t="e">
            <v>#REF!</v>
          </cell>
        </row>
        <row r="153">
          <cell r="A153">
            <v>10</v>
          </cell>
          <cell r="B153">
            <v>1996</v>
          </cell>
          <cell r="C153">
            <v>35369</v>
          </cell>
          <cell r="D153">
            <v>35338</v>
          </cell>
          <cell r="F153">
            <v>35230</v>
          </cell>
          <cell r="G153">
            <v>50472</v>
          </cell>
          <cell r="H153" t="str">
            <v>KFLG</v>
          </cell>
          <cell r="I153">
            <v>3023</v>
          </cell>
          <cell r="J153" t="str">
            <v>FORK ASSY R/L FR</v>
          </cell>
          <cell r="K153" t="str">
            <v>51400/51500-KFLG-8910-M1</v>
          </cell>
          <cell r="L153" t="str">
            <v>The painting of the right front fork was blistered partially</v>
          </cell>
          <cell r="M153">
            <v>2932</v>
          </cell>
          <cell r="N153">
            <v>2</v>
          </cell>
          <cell r="O153" t="str">
            <v>MAP</v>
          </cell>
          <cell r="P153" t="str">
            <v>FF</v>
          </cell>
          <cell r="Q153" t="str">
            <v>KFLG</v>
          </cell>
          <cell r="R153" t="e">
            <v>#REF!</v>
          </cell>
        </row>
        <row r="154">
          <cell r="A154">
            <v>10</v>
          </cell>
          <cell r="B154">
            <v>1996</v>
          </cell>
          <cell r="C154">
            <v>35369</v>
          </cell>
          <cell r="D154">
            <v>35338</v>
          </cell>
          <cell r="F154">
            <v>35152</v>
          </cell>
          <cell r="G154">
            <v>32558</v>
          </cell>
          <cell r="H154" t="str">
            <v>KFLG</v>
          </cell>
          <cell r="I154">
            <v>3023</v>
          </cell>
          <cell r="J154" t="str">
            <v>FORK ASSY R/L FR</v>
          </cell>
          <cell r="K154" t="str">
            <v>51400/51500-KFLG-8910-M1</v>
          </cell>
          <cell r="L154" t="str">
            <v>The painting of the right front fork was blistered partially</v>
          </cell>
          <cell r="M154">
            <v>4069</v>
          </cell>
          <cell r="N154">
            <v>2</v>
          </cell>
          <cell r="O154" t="str">
            <v>MAP</v>
          </cell>
          <cell r="P154" t="str">
            <v>FF</v>
          </cell>
          <cell r="Q154" t="str">
            <v>KFLG</v>
          </cell>
          <cell r="R154" t="e">
            <v>#REF!</v>
          </cell>
        </row>
        <row r="155">
          <cell r="A155">
            <v>10</v>
          </cell>
          <cell r="B155">
            <v>1996</v>
          </cell>
          <cell r="C155">
            <v>35369</v>
          </cell>
          <cell r="D155">
            <v>35338</v>
          </cell>
          <cell r="F155">
            <v>35088</v>
          </cell>
          <cell r="G155">
            <v>22840</v>
          </cell>
          <cell r="H155" t="str">
            <v>KFLG</v>
          </cell>
          <cell r="I155">
            <v>3023</v>
          </cell>
          <cell r="J155" t="str">
            <v>FORK ASSY R/L FR</v>
          </cell>
          <cell r="K155" t="str">
            <v>51400/51500-KFLG-8910-M1</v>
          </cell>
          <cell r="L155" t="str">
            <v>The painting of the right front fork was blistered partially</v>
          </cell>
          <cell r="M155">
            <v>6157</v>
          </cell>
          <cell r="N155">
            <v>2</v>
          </cell>
          <cell r="O155" t="str">
            <v>MAP</v>
          </cell>
          <cell r="P155" t="str">
            <v>FF</v>
          </cell>
          <cell r="Q155" t="str">
            <v>KFLG</v>
          </cell>
          <cell r="R155" t="e">
            <v>#REF!</v>
          </cell>
        </row>
        <row r="156">
          <cell r="A156">
            <v>10</v>
          </cell>
          <cell r="B156">
            <v>1996</v>
          </cell>
          <cell r="C156">
            <v>35369</v>
          </cell>
          <cell r="D156">
            <v>35338</v>
          </cell>
          <cell r="F156">
            <v>35136</v>
          </cell>
          <cell r="G156">
            <v>30486</v>
          </cell>
          <cell r="H156" t="str">
            <v>KFLG</v>
          </cell>
          <cell r="I156">
            <v>303</v>
          </cell>
          <cell r="J156" t="str">
            <v>FORK ASSY L FR</v>
          </cell>
          <cell r="K156" t="str">
            <v>51500-KFLG-8910-M1</v>
          </cell>
          <cell r="L156" t="str">
            <v>The painting of the right front fork was blistered partially</v>
          </cell>
          <cell r="M156">
            <v>5529</v>
          </cell>
          <cell r="N156">
            <v>1</v>
          </cell>
          <cell r="O156" t="str">
            <v>MAP</v>
          </cell>
          <cell r="P156" t="str">
            <v>FF</v>
          </cell>
          <cell r="Q156" t="str">
            <v>KFLG</v>
          </cell>
          <cell r="R156" t="e">
            <v>#REF!</v>
          </cell>
        </row>
        <row r="157">
          <cell r="A157">
            <v>10</v>
          </cell>
          <cell r="B157">
            <v>1996</v>
          </cell>
          <cell r="C157">
            <v>35369</v>
          </cell>
          <cell r="D157">
            <v>35338</v>
          </cell>
          <cell r="F157">
            <v>35172</v>
          </cell>
          <cell r="G157">
            <v>38097</v>
          </cell>
          <cell r="H157" t="str">
            <v>KFLG</v>
          </cell>
          <cell r="I157">
            <v>3023</v>
          </cell>
          <cell r="J157" t="str">
            <v>FORK ASSY R/L FR</v>
          </cell>
          <cell r="K157" t="str">
            <v>51400/51500-KFLG-8910-M1</v>
          </cell>
          <cell r="L157" t="str">
            <v>The painting of the right front fork was blistered partially</v>
          </cell>
          <cell r="M157">
            <v>7553</v>
          </cell>
          <cell r="N157">
            <v>2</v>
          </cell>
          <cell r="O157" t="str">
            <v>MAP</v>
          </cell>
          <cell r="P157" t="str">
            <v>FF</v>
          </cell>
          <cell r="Q157" t="str">
            <v>KFLG</v>
          </cell>
          <cell r="R157" t="e">
            <v>#REF!</v>
          </cell>
        </row>
        <row r="158">
          <cell r="A158">
            <v>10</v>
          </cell>
          <cell r="B158">
            <v>1996</v>
          </cell>
          <cell r="C158">
            <v>35369</v>
          </cell>
          <cell r="D158">
            <v>35338</v>
          </cell>
          <cell r="F158">
            <v>35136</v>
          </cell>
          <cell r="G158">
            <v>30803</v>
          </cell>
          <cell r="H158" t="str">
            <v>KFLG</v>
          </cell>
          <cell r="I158">
            <v>3023</v>
          </cell>
          <cell r="J158" t="str">
            <v>FORK ASSY R/L FR</v>
          </cell>
          <cell r="K158" t="str">
            <v>51400/51500-KFLG-8910-M1</v>
          </cell>
          <cell r="L158" t="str">
            <v>The painting of the right front fork was blistered partially</v>
          </cell>
          <cell r="M158">
            <v>5816</v>
          </cell>
          <cell r="N158">
            <v>2</v>
          </cell>
          <cell r="O158" t="str">
            <v>MAP</v>
          </cell>
          <cell r="P158" t="str">
            <v>FF</v>
          </cell>
          <cell r="Q158" t="str">
            <v>KFLG</v>
          </cell>
          <cell r="R158" t="e">
            <v>#REF!</v>
          </cell>
        </row>
        <row r="159">
          <cell r="A159">
            <v>10</v>
          </cell>
          <cell r="B159">
            <v>1996</v>
          </cell>
          <cell r="C159">
            <v>35369</v>
          </cell>
          <cell r="D159">
            <v>35338</v>
          </cell>
          <cell r="F159">
            <v>35122</v>
          </cell>
          <cell r="G159">
            <v>27571</v>
          </cell>
          <cell r="H159" t="str">
            <v>KFLG</v>
          </cell>
          <cell r="I159">
            <v>302</v>
          </cell>
          <cell r="J159" t="str">
            <v>FORK ASSY R FR</v>
          </cell>
          <cell r="K159" t="str">
            <v>51400-KFLG-8910-M1</v>
          </cell>
          <cell r="L159" t="str">
            <v>The painting of the right front fork was blistered partially</v>
          </cell>
          <cell r="M159">
            <v>7370</v>
          </cell>
          <cell r="N159">
            <v>1</v>
          </cell>
          <cell r="O159" t="str">
            <v>MAP</v>
          </cell>
          <cell r="P159" t="str">
            <v>FF</v>
          </cell>
          <cell r="Q159" t="str">
            <v>KFLG</v>
          </cell>
          <cell r="R159" t="e">
            <v>#REF!</v>
          </cell>
        </row>
        <row r="160">
          <cell r="A160">
            <v>10</v>
          </cell>
          <cell r="B160">
            <v>1996</v>
          </cell>
          <cell r="C160">
            <v>35369</v>
          </cell>
          <cell r="D160">
            <v>35338</v>
          </cell>
          <cell r="F160">
            <v>34985</v>
          </cell>
          <cell r="G160">
            <v>3474</v>
          </cell>
          <cell r="H160" t="str">
            <v>KFLG</v>
          </cell>
          <cell r="I160">
            <v>3023</v>
          </cell>
          <cell r="J160" t="str">
            <v>FORK ASSY R/L FR</v>
          </cell>
          <cell r="K160" t="str">
            <v>51400/51500-KFLG-8910-M1</v>
          </cell>
          <cell r="L160" t="str">
            <v>The painting of the right front fork was blistered partially</v>
          </cell>
          <cell r="M160">
            <v>6755</v>
          </cell>
          <cell r="N160">
            <v>2</v>
          </cell>
          <cell r="O160" t="str">
            <v>MAP</v>
          </cell>
          <cell r="P160" t="str">
            <v>FF</v>
          </cell>
          <cell r="Q160" t="str">
            <v>KFLG</v>
          </cell>
          <cell r="R160" t="e">
            <v>#REF!</v>
          </cell>
        </row>
        <row r="161">
          <cell r="A161">
            <v>1</v>
          </cell>
          <cell r="B161">
            <v>1900</v>
          </cell>
          <cell r="H161" t="e">
            <v>#N/A</v>
          </cell>
          <cell r="J161" t="e">
            <v>#N/A</v>
          </cell>
          <cell r="K161" t="e">
            <v>#N/A</v>
          </cell>
          <cell r="P161" t="e">
            <v>#N/A</v>
          </cell>
          <cell r="Q161" t="e">
            <v>#N/A</v>
          </cell>
          <cell r="R161" t="e">
            <v>#REF!</v>
          </cell>
        </row>
        <row r="162">
          <cell r="A162">
            <v>1</v>
          </cell>
          <cell r="B162">
            <v>1900</v>
          </cell>
          <cell r="H162" t="e">
            <v>#N/A</v>
          </cell>
          <cell r="J162" t="e">
            <v>#N/A</v>
          </cell>
          <cell r="K162" t="e">
            <v>#N/A</v>
          </cell>
          <cell r="P162" t="e">
            <v>#N/A</v>
          </cell>
          <cell r="Q162" t="e">
            <v>#N/A</v>
          </cell>
          <cell r="R162" t="e">
            <v>#REF!</v>
          </cell>
        </row>
        <row r="163">
          <cell r="A163">
            <v>1</v>
          </cell>
          <cell r="B163">
            <v>1900</v>
          </cell>
          <cell r="H163" t="e">
            <v>#N/A</v>
          </cell>
          <cell r="J163" t="e">
            <v>#N/A</v>
          </cell>
          <cell r="K163" t="e">
            <v>#N/A</v>
          </cell>
          <cell r="P163" t="e">
            <v>#N/A</v>
          </cell>
          <cell r="Q163" t="e">
            <v>#N/A</v>
          </cell>
          <cell r="R163" t="e">
            <v>#REF!</v>
          </cell>
        </row>
        <row r="164">
          <cell r="A164">
            <v>1</v>
          </cell>
          <cell r="B164">
            <v>1900</v>
          </cell>
          <cell r="H164" t="e">
            <v>#N/A</v>
          </cell>
          <cell r="J164" t="e">
            <v>#N/A</v>
          </cell>
          <cell r="K164" t="e">
            <v>#N/A</v>
          </cell>
          <cell r="P164" t="e">
            <v>#N/A</v>
          </cell>
          <cell r="Q164" t="e">
            <v>#N/A</v>
          </cell>
          <cell r="R164" t="e">
            <v>#REF!</v>
          </cell>
        </row>
        <row r="165">
          <cell r="A165">
            <v>1</v>
          </cell>
          <cell r="B165">
            <v>1900</v>
          </cell>
          <cell r="H165" t="e">
            <v>#N/A</v>
          </cell>
          <cell r="J165" t="e">
            <v>#N/A</v>
          </cell>
          <cell r="K165" t="e">
            <v>#N/A</v>
          </cell>
          <cell r="P165" t="e">
            <v>#N/A</v>
          </cell>
          <cell r="Q165" t="e">
            <v>#N/A</v>
          </cell>
          <cell r="R165" t="e">
            <v>#REF!</v>
          </cell>
        </row>
        <row r="166">
          <cell r="A166">
            <v>1</v>
          </cell>
          <cell r="B166">
            <v>1900</v>
          </cell>
          <cell r="H166" t="e">
            <v>#N/A</v>
          </cell>
          <cell r="J166" t="e">
            <v>#N/A</v>
          </cell>
          <cell r="K166" t="e">
            <v>#N/A</v>
          </cell>
          <cell r="P166" t="e">
            <v>#N/A</v>
          </cell>
          <cell r="Q166" t="e">
            <v>#N/A</v>
          </cell>
          <cell r="R166" t="e">
            <v>#REF!</v>
          </cell>
        </row>
        <row r="167">
          <cell r="A167">
            <v>1</v>
          </cell>
          <cell r="B167">
            <v>1900</v>
          </cell>
          <cell r="H167" t="e">
            <v>#N/A</v>
          </cell>
          <cell r="J167" t="e">
            <v>#N/A</v>
          </cell>
          <cell r="K167" t="e">
            <v>#N/A</v>
          </cell>
          <cell r="P167" t="e">
            <v>#N/A</v>
          </cell>
          <cell r="Q167" t="e">
            <v>#N/A</v>
          </cell>
          <cell r="R167" t="e">
            <v>#REF!</v>
          </cell>
        </row>
        <row r="168">
          <cell r="A168">
            <v>1</v>
          </cell>
          <cell r="B168">
            <v>1900</v>
          </cell>
          <cell r="H168" t="e">
            <v>#N/A</v>
          </cell>
          <cell r="J168" t="e">
            <v>#N/A</v>
          </cell>
          <cell r="K168" t="e">
            <v>#N/A</v>
          </cell>
          <cell r="P168" t="e">
            <v>#N/A</v>
          </cell>
          <cell r="Q168" t="e">
            <v>#N/A</v>
          </cell>
          <cell r="R168" t="e">
            <v>#REF!</v>
          </cell>
        </row>
        <row r="169">
          <cell r="A169">
            <v>1</v>
          </cell>
          <cell r="B169">
            <v>1900</v>
          </cell>
          <cell r="H169" t="e">
            <v>#N/A</v>
          </cell>
          <cell r="J169" t="e">
            <v>#N/A</v>
          </cell>
          <cell r="K169" t="e">
            <v>#N/A</v>
          </cell>
          <cell r="P169" t="e">
            <v>#N/A</v>
          </cell>
          <cell r="Q169" t="e">
            <v>#N/A</v>
          </cell>
          <cell r="R169" t="e">
            <v>#REF!</v>
          </cell>
        </row>
        <row r="170">
          <cell r="A170">
            <v>1</v>
          </cell>
          <cell r="B170">
            <v>1900</v>
          </cell>
          <cell r="H170" t="e">
            <v>#N/A</v>
          </cell>
          <cell r="J170" t="e">
            <v>#N/A</v>
          </cell>
          <cell r="K170" t="e">
            <v>#N/A</v>
          </cell>
          <cell r="P170" t="e">
            <v>#N/A</v>
          </cell>
          <cell r="Q170" t="e">
            <v>#N/A</v>
          </cell>
          <cell r="R170" t="e">
            <v>#REF!</v>
          </cell>
        </row>
        <row r="171">
          <cell r="A171">
            <v>1</v>
          </cell>
          <cell r="B171">
            <v>1900</v>
          </cell>
          <cell r="H171" t="e">
            <v>#N/A</v>
          </cell>
          <cell r="J171" t="e">
            <v>#N/A</v>
          </cell>
          <cell r="K171" t="e">
            <v>#N/A</v>
          </cell>
          <cell r="P171" t="e">
            <v>#N/A</v>
          </cell>
          <cell r="Q171" t="e">
            <v>#N/A</v>
          </cell>
          <cell r="R171" t="e">
            <v>#REF!</v>
          </cell>
        </row>
        <row r="172">
          <cell r="A172">
            <v>1</v>
          </cell>
          <cell r="B172">
            <v>1900</v>
          </cell>
          <cell r="H172" t="e">
            <v>#N/A</v>
          </cell>
          <cell r="J172" t="e">
            <v>#N/A</v>
          </cell>
          <cell r="K172" t="e">
            <v>#N/A</v>
          </cell>
          <cell r="P172" t="e">
            <v>#N/A</v>
          </cell>
          <cell r="Q172" t="e">
            <v>#N/A</v>
          </cell>
          <cell r="R172" t="e">
            <v>#REF!</v>
          </cell>
        </row>
        <row r="173">
          <cell r="A173">
            <v>1</v>
          </cell>
          <cell r="B173">
            <v>1900</v>
          </cell>
          <cell r="H173" t="e">
            <v>#N/A</v>
          </cell>
          <cell r="J173" t="e">
            <v>#N/A</v>
          </cell>
          <cell r="K173" t="e">
            <v>#N/A</v>
          </cell>
          <cell r="P173" t="e">
            <v>#N/A</v>
          </cell>
          <cell r="Q173" t="e">
            <v>#N/A</v>
          </cell>
          <cell r="R173" t="e">
            <v>#REF!</v>
          </cell>
        </row>
        <row r="174">
          <cell r="A174">
            <v>1</v>
          </cell>
          <cell r="B174">
            <v>1900</v>
          </cell>
          <cell r="H174" t="e">
            <v>#N/A</v>
          </cell>
          <cell r="J174" t="e">
            <v>#N/A</v>
          </cell>
          <cell r="K174" t="e">
            <v>#N/A</v>
          </cell>
          <cell r="P174" t="e">
            <v>#N/A</v>
          </cell>
          <cell r="Q174" t="e">
            <v>#N/A</v>
          </cell>
          <cell r="R174" t="e">
            <v>#REF!</v>
          </cell>
        </row>
        <row r="175">
          <cell r="A175">
            <v>1</v>
          </cell>
          <cell r="B175">
            <v>1900</v>
          </cell>
          <cell r="H175" t="e">
            <v>#N/A</v>
          </cell>
          <cell r="J175" t="e">
            <v>#N/A</v>
          </cell>
          <cell r="K175" t="e">
            <v>#N/A</v>
          </cell>
          <cell r="P175" t="e">
            <v>#N/A</v>
          </cell>
          <cell r="Q175" t="e">
            <v>#N/A</v>
          </cell>
          <cell r="R175" t="e">
            <v>#REF!</v>
          </cell>
        </row>
        <row r="176">
          <cell r="A176">
            <v>1</v>
          </cell>
          <cell r="B176">
            <v>1900</v>
          </cell>
          <cell r="H176" t="e">
            <v>#N/A</v>
          </cell>
          <cell r="J176" t="e">
            <v>#N/A</v>
          </cell>
          <cell r="K176" t="e">
            <v>#N/A</v>
          </cell>
          <cell r="P176" t="e">
            <v>#N/A</v>
          </cell>
          <cell r="Q176" t="e">
            <v>#N/A</v>
          </cell>
          <cell r="R176" t="e">
            <v>#REF!</v>
          </cell>
        </row>
        <row r="177">
          <cell r="A177">
            <v>1</v>
          </cell>
          <cell r="B177">
            <v>1900</v>
          </cell>
          <cell r="H177" t="e">
            <v>#N/A</v>
          </cell>
          <cell r="J177" t="e">
            <v>#N/A</v>
          </cell>
          <cell r="K177" t="e">
            <v>#N/A</v>
          </cell>
          <cell r="P177" t="e">
            <v>#N/A</v>
          </cell>
          <cell r="Q177" t="e">
            <v>#N/A</v>
          </cell>
          <cell r="R177" t="e">
            <v>#REF!</v>
          </cell>
        </row>
        <row r="178">
          <cell r="A178">
            <v>1</v>
          </cell>
          <cell r="B178">
            <v>1900</v>
          </cell>
          <cell r="H178" t="e">
            <v>#N/A</v>
          </cell>
          <cell r="J178" t="e">
            <v>#N/A</v>
          </cell>
          <cell r="K178" t="e">
            <v>#N/A</v>
          </cell>
          <cell r="P178" t="e">
            <v>#N/A</v>
          </cell>
          <cell r="Q178" t="e">
            <v>#N/A</v>
          </cell>
          <cell r="R178" t="e">
            <v>#REF!</v>
          </cell>
        </row>
        <row r="179">
          <cell r="A179">
            <v>1</v>
          </cell>
          <cell r="B179">
            <v>1900</v>
          </cell>
          <cell r="H179" t="e">
            <v>#N/A</v>
          </cell>
          <cell r="J179" t="e">
            <v>#N/A</v>
          </cell>
          <cell r="K179" t="e">
            <v>#N/A</v>
          </cell>
          <cell r="P179" t="e">
            <v>#N/A</v>
          </cell>
          <cell r="Q179" t="e">
            <v>#N/A</v>
          </cell>
          <cell r="R179" t="e">
            <v>#REF!</v>
          </cell>
        </row>
      </sheetData>
      <sheetData sheetId="3"/>
      <sheetData sheetId="4"/>
      <sheetData sheetId="5">
        <row r="3">
          <cell r="A3" t="str">
            <v>1</v>
          </cell>
          <cell r="B3">
            <v>2</v>
          </cell>
          <cell r="C3">
            <v>3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  <cell r="J3">
            <v>10</v>
          </cell>
          <cell r="K3">
            <v>11</v>
          </cell>
          <cell r="L3">
            <v>12</v>
          </cell>
          <cell r="M3">
            <v>13</v>
          </cell>
        </row>
        <row r="4">
          <cell r="A4" t="str">
            <v>0001</v>
          </cell>
          <cell r="B4" t="str">
            <v>TUBE, FR. FORK</v>
          </cell>
          <cell r="C4" t="str">
            <v>1-51410-GN5-9000-AA</v>
          </cell>
          <cell r="D4" t="str">
            <v>FF</v>
          </cell>
          <cell r="E4" t="str">
            <v>GBGT</v>
          </cell>
          <cell r="F4">
            <v>0.2</v>
          </cell>
          <cell r="G4" t="str">
            <v>101</v>
          </cell>
          <cell r="H4">
            <v>2</v>
          </cell>
          <cell r="I4">
            <v>2</v>
          </cell>
          <cell r="J4">
            <v>6.0610999999999997</v>
          </cell>
          <cell r="K4">
            <v>5.8186999999999998</v>
          </cell>
          <cell r="L4">
            <v>0.24239999999999995</v>
          </cell>
          <cell r="M4">
            <v>7.27332</v>
          </cell>
        </row>
        <row r="5">
          <cell r="A5" t="str">
            <v>0002</v>
          </cell>
          <cell r="B5" t="str">
            <v>SEAT A, REBOUND</v>
          </cell>
          <cell r="C5" t="str">
            <v>1-51410-GN5-9000-AB</v>
          </cell>
          <cell r="D5" t="str">
            <v>FF</v>
          </cell>
          <cell r="E5" t="str">
            <v>GBGT</v>
          </cell>
          <cell r="F5">
            <v>0.2</v>
          </cell>
          <cell r="G5" t="str">
            <v>101</v>
          </cell>
          <cell r="H5">
            <v>2</v>
          </cell>
          <cell r="I5">
            <v>2</v>
          </cell>
          <cell r="J5">
            <v>0.27750000000000002</v>
          </cell>
          <cell r="K5">
            <v>0.26640000000000003</v>
          </cell>
          <cell r="L5">
            <v>1.1099999999999999E-2</v>
          </cell>
          <cell r="M5">
            <v>0.33300000000000002</v>
          </cell>
        </row>
        <row r="6">
          <cell r="A6" t="str">
            <v>0003</v>
          </cell>
          <cell r="B6" t="str">
            <v>VALVE</v>
          </cell>
          <cell r="C6" t="str">
            <v>1-51410-GN5-9000-AC</v>
          </cell>
          <cell r="D6" t="str">
            <v>FF</v>
          </cell>
          <cell r="E6" t="str">
            <v>GBGT</v>
          </cell>
          <cell r="F6">
            <v>0.2</v>
          </cell>
          <cell r="G6" t="str">
            <v>101</v>
          </cell>
          <cell r="H6">
            <v>2</v>
          </cell>
          <cell r="I6">
            <v>2</v>
          </cell>
          <cell r="J6">
            <v>0.14399999999999999</v>
          </cell>
          <cell r="K6">
            <v>0.13819999999999999</v>
          </cell>
          <cell r="L6">
            <v>5.7999999999999996E-3</v>
          </cell>
          <cell r="M6">
            <v>0.17279999999999998</v>
          </cell>
        </row>
        <row r="7">
          <cell r="A7" t="str">
            <v>6001</v>
          </cell>
          <cell r="B7" t="str">
            <v>CASE, R FR. BOTTOM</v>
          </cell>
          <cell r="C7" t="str">
            <v>1-51420-GBG-B110-M1</v>
          </cell>
          <cell r="D7" t="str">
            <v>FF</v>
          </cell>
          <cell r="E7" t="str">
            <v>GBGT</v>
          </cell>
          <cell r="F7">
            <v>0.2</v>
          </cell>
          <cell r="G7" t="str">
            <v>101</v>
          </cell>
          <cell r="H7">
            <v>2</v>
          </cell>
          <cell r="I7">
            <v>1</v>
          </cell>
          <cell r="L7">
            <v>0</v>
          </cell>
          <cell r="M7">
            <v>6.0468000000000002</v>
          </cell>
        </row>
        <row r="8">
          <cell r="A8" t="str">
            <v>6002</v>
          </cell>
          <cell r="B8" t="str">
            <v>CASE, L FR. BOTTOM</v>
          </cell>
          <cell r="C8" t="str">
            <v>1-51520-GBG-B110-M1</v>
          </cell>
          <cell r="D8" t="str">
            <v>FF</v>
          </cell>
          <cell r="E8" t="str">
            <v>GBGT</v>
          </cell>
          <cell r="F8">
            <v>0.2</v>
          </cell>
          <cell r="G8" t="str">
            <v>101</v>
          </cell>
          <cell r="H8">
            <v>2</v>
          </cell>
          <cell r="I8">
            <v>1</v>
          </cell>
          <cell r="L8">
            <v>0</v>
          </cell>
          <cell r="M8">
            <v>6.0468000000000002</v>
          </cell>
        </row>
        <row r="9">
          <cell r="A9" t="str">
            <v>0014</v>
          </cell>
          <cell r="B9" t="str">
            <v>SPG, FR. FORK</v>
          </cell>
          <cell r="C9" t="str">
            <v>1-51401-GN5-9010-M1</v>
          </cell>
          <cell r="D9" t="str">
            <v>FF</v>
          </cell>
          <cell r="E9" t="str">
            <v>GBGT</v>
          </cell>
          <cell r="F9">
            <v>0.2</v>
          </cell>
          <cell r="G9" t="str">
            <v>101</v>
          </cell>
          <cell r="H9">
            <v>2</v>
          </cell>
          <cell r="I9">
            <v>2</v>
          </cell>
          <cell r="J9">
            <v>0.49340000000000001</v>
          </cell>
          <cell r="K9">
            <v>0.47370000000000001</v>
          </cell>
          <cell r="L9">
            <v>1.9699999999999995E-2</v>
          </cell>
          <cell r="M9">
            <v>0.59208000000000005</v>
          </cell>
        </row>
        <row r="10">
          <cell r="A10" t="str">
            <v>0004</v>
          </cell>
          <cell r="B10" t="str">
            <v>SEAT, PIPE</v>
          </cell>
          <cell r="C10" t="str">
            <v>1-51470-GN5-9010-M1</v>
          </cell>
          <cell r="D10" t="str">
            <v>FF</v>
          </cell>
          <cell r="E10" t="str">
            <v>GBGT</v>
          </cell>
          <cell r="F10">
            <v>0.2</v>
          </cell>
          <cell r="G10" t="str">
            <v>101</v>
          </cell>
          <cell r="H10">
            <v>2</v>
          </cell>
          <cell r="I10">
            <v>2</v>
          </cell>
          <cell r="J10">
            <v>1.387</v>
          </cell>
          <cell r="K10">
            <v>1.3314999999999999</v>
          </cell>
          <cell r="L10">
            <v>5.5500000000000105E-2</v>
          </cell>
          <cell r="M10">
            <v>1.6644000000000001</v>
          </cell>
        </row>
        <row r="11">
          <cell r="A11" t="str">
            <v>0005</v>
          </cell>
          <cell r="B11" t="str">
            <v xml:space="preserve">RING, PISTON </v>
          </cell>
          <cell r="C11" t="str">
            <v>1-51437-GMO-0030</v>
          </cell>
          <cell r="D11" t="str">
            <v>FF</v>
          </cell>
          <cell r="E11" t="str">
            <v>GBGT</v>
          </cell>
          <cell r="F11">
            <v>0.2</v>
          </cell>
          <cell r="G11" t="str">
            <v>101</v>
          </cell>
          <cell r="H11">
            <v>2</v>
          </cell>
          <cell r="I11">
            <v>2</v>
          </cell>
          <cell r="J11">
            <v>0.27750000000000002</v>
          </cell>
          <cell r="K11">
            <v>0.26440000000000002</v>
          </cell>
          <cell r="L11">
            <v>1.3100000000000001E-2</v>
          </cell>
          <cell r="M11">
            <v>0.33300000000000002</v>
          </cell>
        </row>
        <row r="12">
          <cell r="A12" t="str">
            <v>0015</v>
          </cell>
          <cell r="B12" t="str">
            <v>SPRING, REBOUND</v>
          </cell>
          <cell r="C12" t="str">
            <v>1-51412-GN5-9010-M1</v>
          </cell>
          <cell r="D12" t="str">
            <v>FF</v>
          </cell>
          <cell r="E12" t="str">
            <v>GBGT</v>
          </cell>
          <cell r="F12">
            <v>0.2</v>
          </cell>
          <cell r="G12" t="str">
            <v>101</v>
          </cell>
          <cell r="H12">
            <v>2</v>
          </cell>
          <cell r="I12">
            <v>2</v>
          </cell>
          <cell r="J12">
            <v>0.1741</v>
          </cell>
          <cell r="K12">
            <v>0.12609999999999999</v>
          </cell>
          <cell r="L12">
            <v>4.8000000000000015E-2</v>
          </cell>
          <cell r="M12">
            <v>0.20891999999999999</v>
          </cell>
        </row>
        <row r="13">
          <cell r="A13" t="str">
            <v>0016</v>
          </cell>
          <cell r="B13" t="str">
            <v>BOLT, FORK</v>
          </cell>
          <cell r="C13" t="str">
            <v>1-90123-GN5-9010-M1</v>
          </cell>
          <cell r="D13" t="str">
            <v>FF</v>
          </cell>
          <cell r="E13" t="str">
            <v>GBGT</v>
          </cell>
          <cell r="F13">
            <v>0.2</v>
          </cell>
          <cell r="G13" t="str">
            <v>101</v>
          </cell>
          <cell r="H13">
            <v>2</v>
          </cell>
          <cell r="I13">
            <v>2</v>
          </cell>
          <cell r="J13">
            <v>1.2769999999999999</v>
          </cell>
          <cell r="K13">
            <v>1.2259</v>
          </cell>
          <cell r="L13">
            <v>5.1099999999999923E-2</v>
          </cell>
          <cell r="M13">
            <v>1.5324</v>
          </cell>
        </row>
        <row r="14">
          <cell r="A14" t="str">
            <v>0017</v>
          </cell>
          <cell r="B14" t="str">
            <v>O-RING</v>
          </cell>
          <cell r="C14" t="str">
            <v>1-91256-166-0030</v>
          </cell>
          <cell r="D14" t="str">
            <v>FF</v>
          </cell>
          <cell r="E14" t="str">
            <v>GBGT</v>
          </cell>
          <cell r="F14">
            <v>0.2</v>
          </cell>
          <cell r="G14" t="str">
            <v>101</v>
          </cell>
          <cell r="H14">
            <v>2</v>
          </cell>
          <cell r="I14">
            <v>2</v>
          </cell>
          <cell r="J14">
            <v>7.0000000000000007E-2</v>
          </cell>
          <cell r="K14">
            <v>6.7199999999999996E-2</v>
          </cell>
          <cell r="L14">
            <v>2.8000000000000108E-3</v>
          </cell>
          <cell r="M14">
            <v>8.4000000000000005E-2</v>
          </cell>
        </row>
        <row r="15">
          <cell r="A15" t="str">
            <v>0006</v>
          </cell>
          <cell r="B15" t="str">
            <v xml:space="preserve">SEAL, DUST </v>
          </cell>
          <cell r="C15" t="str">
            <v>1-51425-GN5-9010-M1</v>
          </cell>
          <cell r="D15" t="str">
            <v>FF</v>
          </cell>
          <cell r="E15" t="str">
            <v>GBGT</v>
          </cell>
          <cell r="F15">
            <v>0.2</v>
          </cell>
          <cell r="G15" t="str">
            <v>101</v>
          </cell>
          <cell r="H15">
            <v>2</v>
          </cell>
          <cell r="I15">
            <v>2</v>
          </cell>
          <cell r="J15">
            <v>0.79120000000000001</v>
          </cell>
          <cell r="K15">
            <v>0.75960000000000005</v>
          </cell>
          <cell r="L15">
            <v>3.1599999999999961E-2</v>
          </cell>
          <cell r="M15">
            <v>0.94944000000000006</v>
          </cell>
        </row>
        <row r="16">
          <cell r="A16" t="str">
            <v>0007</v>
          </cell>
          <cell r="B16" t="str">
            <v>RING, OIL SEAL STOPPER</v>
          </cell>
          <cell r="C16" t="str">
            <v>1-51466-065-9010-M1</v>
          </cell>
          <cell r="D16" t="str">
            <v>FF</v>
          </cell>
          <cell r="E16" t="str">
            <v>GBGT</v>
          </cell>
          <cell r="F16">
            <v>0.2</v>
          </cell>
          <cell r="G16" t="str">
            <v>101</v>
          </cell>
          <cell r="H16">
            <v>2</v>
          </cell>
          <cell r="I16">
            <v>2</v>
          </cell>
          <cell r="J16">
            <v>8.2400000000000001E-2</v>
          </cell>
          <cell r="K16">
            <v>7.9100000000000004E-2</v>
          </cell>
          <cell r="L16">
            <v>3.2999999999999974E-3</v>
          </cell>
          <cell r="M16">
            <v>9.8879999999999996E-2</v>
          </cell>
        </row>
        <row r="17">
          <cell r="A17" t="str">
            <v>0008</v>
          </cell>
          <cell r="B17" t="str">
            <v>SEAL, OIL</v>
          </cell>
          <cell r="C17" t="str">
            <v>1-91255-GN5-9010-M1</v>
          </cell>
          <cell r="D17" t="str">
            <v>FF</v>
          </cell>
          <cell r="E17" t="str">
            <v>GBGT</v>
          </cell>
          <cell r="F17">
            <v>0.2</v>
          </cell>
          <cell r="G17" t="str">
            <v>101</v>
          </cell>
          <cell r="H17">
            <v>2</v>
          </cell>
          <cell r="I17">
            <v>2</v>
          </cell>
          <cell r="J17">
            <v>0.73980000000000001</v>
          </cell>
          <cell r="K17">
            <v>0.71020000000000005</v>
          </cell>
          <cell r="L17">
            <v>2.959999999999996E-2</v>
          </cell>
          <cell r="M17">
            <v>0.88775999999999999</v>
          </cell>
        </row>
        <row r="18">
          <cell r="A18" t="str">
            <v>0009</v>
          </cell>
          <cell r="B18" t="str">
            <v xml:space="preserve">BOLT, SOCKET </v>
          </cell>
          <cell r="C18" t="str">
            <v>1-90116-383-7210-M1</v>
          </cell>
          <cell r="D18" t="str">
            <v>FF</v>
          </cell>
          <cell r="E18" t="str">
            <v>GBGT</v>
          </cell>
          <cell r="F18">
            <v>0.2</v>
          </cell>
          <cell r="G18" t="str">
            <v>101</v>
          </cell>
          <cell r="H18">
            <v>2</v>
          </cell>
          <cell r="I18">
            <v>2</v>
          </cell>
          <cell r="J18">
            <v>0.14399999999999999</v>
          </cell>
          <cell r="K18">
            <v>0.13819999999999999</v>
          </cell>
          <cell r="L18">
            <v>5.7999999999999996E-3</v>
          </cell>
          <cell r="M18">
            <v>0.17279999999999998</v>
          </cell>
        </row>
        <row r="19">
          <cell r="A19" t="str">
            <v>0011</v>
          </cell>
          <cell r="B19" t="str">
            <v>SEAT B, REBOUND</v>
          </cell>
          <cell r="C19" t="str">
            <v>1-51410-GN5-9000-AD</v>
          </cell>
          <cell r="D19" t="str">
            <v>FF</v>
          </cell>
          <cell r="E19" t="str">
            <v>GBGT</v>
          </cell>
          <cell r="F19">
            <v>0.2</v>
          </cell>
          <cell r="G19" t="str">
            <v>101</v>
          </cell>
          <cell r="H19">
            <v>2</v>
          </cell>
          <cell r="I19">
            <v>2</v>
          </cell>
          <cell r="J19">
            <v>9.2600000000000002E-2</v>
          </cell>
          <cell r="K19">
            <v>8.8900000000000007E-2</v>
          </cell>
          <cell r="L19">
            <v>3.699999999999995E-3</v>
          </cell>
          <cell r="M19">
            <v>0.11112</v>
          </cell>
        </row>
        <row r="20">
          <cell r="A20" t="str">
            <v>0010</v>
          </cell>
          <cell r="B20" t="str">
            <v xml:space="preserve">WASHER, SPECIAL </v>
          </cell>
          <cell r="C20" t="str">
            <v>1-90544-283-0000</v>
          </cell>
          <cell r="D20" t="str">
            <v>FF</v>
          </cell>
          <cell r="E20" t="str">
            <v>GBGT</v>
          </cell>
          <cell r="F20">
            <v>0.2</v>
          </cell>
          <cell r="G20" t="str">
            <v>101</v>
          </cell>
          <cell r="H20">
            <v>2</v>
          </cell>
          <cell r="I20">
            <v>2</v>
          </cell>
          <cell r="J20">
            <v>9.2600000000000002E-2</v>
          </cell>
          <cell r="K20">
            <v>5.9299999999999999E-2</v>
          </cell>
          <cell r="L20">
            <v>3.3300000000000003E-2</v>
          </cell>
          <cell r="M20">
            <v>0.11112</v>
          </cell>
        </row>
        <row r="21">
          <cell r="A21" t="str">
            <v>0012</v>
          </cell>
          <cell r="B21" t="str">
            <v>CASE, R FR. BOTTOM-PHOI-GBGT</v>
          </cell>
          <cell r="C21" t="str">
            <v>3-51420-GBG-B110-M1</v>
          </cell>
          <cell r="D21" t="str">
            <v>FF</v>
          </cell>
          <cell r="E21" t="str">
            <v>GBGT-PHOI</v>
          </cell>
          <cell r="F21">
            <v>0.2</v>
          </cell>
          <cell r="G21" t="str">
            <v>106</v>
          </cell>
          <cell r="H21">
            <v>2</v>
          </cell>
          <cell r="I21">
            <v>1</v>
          </cell>
          <cell r="J21">
            <v>4.5205000000000002</v>
          </cell>
          <cell r="K21">
            <v>4.3396999999999997</v>
          </cell>
          <cell r="L21">
            <v>0.18080000000000052</v>
          </cell>
          <cell r="M21">
            <v>5.4245999999999999</v>
          </cell>
        </row>
        <row r="22">
          <cell r="A22" t="str">
            <v>0013</v>
          </cell>
          <cell r="B22" t="str">
            <v>CASE, L FR. BOTTOM-PHOI-GBGT</v>
          </cell>
          <cell r="C22" t="str">
            <v>3-51520-GBG-B110-M1</v>
          </cell>
          <cell r="D22" t="str">
            <v>FF</v>
          </cell>
          <cell r="E22" t="str">
            <v>GBGT-PHOI</v>
          </cell>
          <cell r="F22">
            <v>0.2</v>
          </cell>
          <cell r="G22" t="str">
            <v>106</v>
          </cell>
          <cell r="H22">
            <v>2</v>
          </cell>
          <cell r="I22">
            <v>1</v>
          </cell>
          <cell r="J22">
            <v>4.5205000000000002</v>
          </cell>
          <cell r="K22">
            <v>4.3396999999999997</v>
          </cell>
          <cell r="L22">
            <v>0.18080000000000052</v>
          </cell>
          <cell r="M22">
            <v>5.4245999999999999</v>
          </cell>
        </row>
        <row r="23">
          <cell r="A23" t="str">
            <v>0027</v>
          </cell>
          <cell r="B23" t="str">
            <v>DAMPER CASE COMP.</v>
          </cell>
          <cell r="C23" t="str">
            <v>1-52410-GBG-B200-AH</v>
          </cell>
          <cell r="D23" t="str">
            <v>RC</v>
          </cell>
          <cell r="E23" t="str">
            <v>GBGT</v>
          </cell>
          <cell r="F23">
            <v>0.03</v>
          </cell>
          <cell r="G23" t="str">
            <v>101</v>
          </cell>
          <cell r="H23">
            <v>2</v>
          </cell>
          <cell r="I23">
            <v>2</v>
          </cell>
          <cell r="J23">
            <v>1.5001</v>
          </cell>
          <cell r="K23">
            <v>1.4400999999999999</v>
          </cell>
          <cell r="L23">
            <v>6.0000000000000053E-2</v>
          </cell>
          <cell r="M23">
            <v>1.5451029999999999</v>
          </cell>
        </row>
        <row r="24">
          <cell r="A24" t="str">
            <v>0018</v>
          </cell>
          <cell r="B24" t="str">
            <v>ROD</v>
          </cell>
          <cell r="C24" t="str">
            <v>1-52410-GBG-B200-AA</v>
          </cell>
          <cell r="D24" t="str">
            <v>RC</v>
          </cell>
          <cell r="E24" t="str">
            <v>GBGT</v>
          </cell>
          <cell r="F24">
            <v>0.03</v>
          </cell>
          <cell r="G24" t="str">
            <v>101</v>
          </cell>
          <cell r="H24">
            <v>2</v>
          </cell>
          <cell r="I24">
            <v>2</v>
          </cell>
          <cell r="J24">
            <v>1.0891</v>
          </cell>
          <cell r="K24">
            <v>1.0455000000000001</v>
          </cell>
          <cell r="L24">
            <v>4.3599999999999861E-2</v>
          </cell>
          <cell r="M24">
            <v>1.1217729999999999</v>
          </cell>
        </row>
        <row r="25">
          <cell r="A25" t="str">
            <v>0019</v>
          </cell>
          <cell r="B25" t="str">
            <v>VALVE STOPPER</v>
          </cell>
          <cell r="C25" t="str">
            <v>1-52410-GBG-B200-AB</v>
          </cell>
          <cell r="D25" t="str">
            <v>RC</v>
          </cell>
          <cell r="E25" t="str">
            <v>GBGT</v>
          </cell>
          <cell r="F25">
            <v>0.03</v>
          </cell>
          <cell r="G25" t="str">
            <v>101</v>
          </cell>
          <cell r="H25">
            <v>2</v>
          </cell>
          <cell r="I25">
            <v>2</v>
          </cell>
          <cell r="J25">
            <v>0.11310000000000001</v>
          </cell>
          <cell r="K25">
            <v>0.1086</v>
          </cell>
          <cell r="L25">
            <v>4.500000000000004E-3</v>
          </cell>
          <cell r="M25">
            <v>0.11649300000000001</v>
          </cell>
        </row>
        <row r="26">
          <cell r="A26" t="str">
            <v>0020</v>
          </cell>
          <cell r="B26" t="str">
            <v>VALVE SPRING</v>
          </cell>
          <cell r="C26" t="str">
            <v>1-52410-GBG-B200-AC</v>
          </cell>
          <cell r="D26" t="str">
            <v>RC</v>
          </cell>
          <cell r="E26" t="str">
            <v>GBGT</v>
          </cell>
          <cell r="F26">
            <v>0.03</v>
          </cell>
          <cell r="G26" t="str">
            <v>101</v>
          </cell>
          <cell r="H26">
            <v>2</v>
          </cell>
          <cell r="I26">
            <v>2</v>
          </cell>
          <cell r="J26">
            <v>7.1999999999999995E-2</v>
          </cell>
          <cell r="K26">
            <v>6.9099999999999995E-2</v>
          </cell>
          <cell r="L26">
            <v>2.8999999999999998E-3</v>
          </cell>
          <cell r="M26">
            <v>7.415999999999999E-2</v>
          </cell>
        </row>
        <row r="27">
          <cell r="A27" t="str">
            <v>0021</v>
          </cell>
          <cell r="B27" t="str">
            <v>VALVE</v>
          </cell>
          <cell r="C27" t="str">
            <v>1-52410-GBG-B200-AD</v>
          </cell>
          <cell r="D27" t="str">
            <v>RC</v>
          </cell>
          <cell r="E27" t="str">
            <v>GBGT</v>
          </cell>
          <cell r="F27">
            <v>0.03</v>
          </cell>
          <cell r="G27" t="str">
            <v>101</v>
          </cell>
          <cell r="H27">
            <v>2</v>
          </cell>
          <cell r="I27">
            <v>2</v>
          </cell>
          <cell r="J27">
            <v>3.1E-2</v>
          </cell>
          <cell r="K27">
            <v>2.98E-2</v>
          </cell>
          <cell r="L27">
            <v>1.1999999999999997E-3</v>
          </cell>
          <cell r="M27">
            <v>3.193E-2</v>
          </cell>
        </row>
        <row r="28">
          <cell r="A28" t="str">
            <v>0022</v>
          </cell>
          <cell r="B28" t="str">
            <v>PISTON RING</v>
          </cell>
          <cell r="C28" t="str">
            <v>1-52410-GBG-B200-AE</v>
          </cell>
          <cell r="D28" t="str">
            <v>RC</v>
          </cell>
          <cell r="E28" t="str">
            <v>GBGT</v>
          </cell>
          <cell r="F28">
            <v>0.03</v>
          </cell>
          <cell r="G28" t="str">
            <v>101</v>
          </cell>
          <cell r="H28">
            <v>2</v>
          </cell>
          <cell r="I28">
            <v>2</v>
          </cell>
          <cell r="J28">
            <v>6.1800000000000001E-2</v>
          </cell>
          <cell r="K28">
            <v>5.9299999999999999E-2</v>
          </cell>
          <cell r="L28">
            <v>2.5000000000000022E-3</v>
          </cell>
          <cell r="M28">
            <v>6.3654000000000002E-2</v>
          </cell>
        </row>
        <row r="29">
          <cell r="A29" t="str">
            <v>0023</v>
          </cell>
          <cell r="B29" t="str">
            <v>PISTON</v>
          </cell>
          <cell r="C29" t="str">
            <v>1-52410-GBG-B200-AF</v>
          </cell>
          <cell r="D29" t="str">
            <v>RC</v>
          </cell>
          <cell r="E29" t="str">
            <v>GBGT</v>
          </cell>
          <cell r="F29">
            <v>0.03</v>
          </cell>
          <cell r="G29" t="str">
            <v>101</v>
          </cell>
          <cell r="H29">
            <v>2</v>
          </cell>
          <cell r="I29">
            <v>2</v>
          </cell>
          <cell r="J29">
            <v>0.33910000000000001</v>
          </cell>
          <cell r="K29">
            <v>0.32550000000000001</v>
          </cell>
          <cell r="L29">
            <v>1.3600000000000001E-2</v>
          </cell>
          <cell r="M29">
            <v>0.349273</v>
          </cell>
        </row>
        <row r="30">
          <cell r="A30" t="str">
            <v>0024</v>
          </cell>
          <cell r="B30" t="str">
            <v>HEXAGON NUT (6MM)</v>
          </cell>
          <cell r="C30" t="str">
            <v>1-52410-GBG-B200-AG</v>
          </cell>
          <cell r="D30" t="str">
            <v>RC</v>
          </cell>
          <cell r="E30" t="str">
            <v>GBGT</v>
          </cell>
          <cell r="F30">
            <v>0.03</v>
          </cell>
          <cell r="G30" t="str">
            <v>101</v>
          </cell>
          <cell r="H30">
            <v>2</v>
          </cell>
          <cell r="I30">
            <v>2</v>
          </cell>
          <cell r="J30">
            <v>3.1E-2</v>
          </cell>
          <cell r="K30">
            <v>2.98E-2</v>
          </cell>
          <cell r="L30">
            <v>1.1999999999999997E-3</v>
          </cell>
          <cell r="M30">
            <v>3.193E-2</v>
          </cell>
        </row>
        <row r="31">
          <cell r="A31" t="str">
            <v>0028</v>
          </cell>
          <cell r="B31" t="str">
            <v>SPRING, REBOUND</v>
          </cell>
          <cell r="C31" t="str">
            <v>1-52410-GBGT-B200-AJ</v>
          </cell>
          <cell r="D31" t="str">
            <v>RC</v>
          </cell>
          <cell r="E31" t="str">
            <v>GBGT</v>
          </cell>
          <cell r="F31">
            <v>0.03</v>
          </cell>
          <cell r="G31" t="str">
            <v>101</v>
          </cell>
          <cell r="H31">
            <v>2</v>
          </cell>
          <cell r="I31">
            <v>2</v>
          </cell>
          <cell r="J31">
            <v>0.1741</v>
          </cell>
          <cell r="K31">
            <v>1.6709999999999999E-2</v>
          </cell>
          <cell r="L31">
            <v>0.15739</v>
          </cell>
          <cell r="M31">
            <v>0.17932300000000001</v>
          </cell>
        </row>
        <row r="32">
          <cell r="A32" t="str">
            <v>0029</v>
          </cell>
          <cell r="B32" t="str">
            <v>GUIDE, ROD</v>
          </cell>
          <cell r="C32" t="str">
            <v>1-52410-GN5-9000-AC</v>
          </cell>
          <cell r="D32" t="str">
            <v>RC</v>
          </cell>
          <cell r="E32" t="str">
            <v>GBGT</v>
          </cell>
          <cell r="F32">
            <v>0.03</v>
          </cell>
          <cell r="G32" t="str">
            <v>101</v>
          </cell>
          <cell r="H32">
            <v>2</v>
          </cell>
          <cell r="I32">
            <v>2</v>
          </cell>
          <cell r="J32">
            <v>0.31169999999999998</v>
          </cell>
          <cell r="K32">
            <v>0.29920000000000002</v>
          </cell>
          <cell r="L32">
            <v>1.2499999999999956E-2</v>
          </cell>
          <cell r="M32">
            <v>0.32105099999999998</v>
          </cell>
        </row>
        <row r="33">
          <cell r="A33" t="str">
            <v>0030</v>
          </cell>
          <cell r="B33" t="str">
            <v>O-RING</v>
          </cell>
          <cell r="C33" t="str">
            <v>1-52410-GN5-9000-AD</v>
          </cell>
          <cell r="D33" t="str">
            <v>RC</v>
          </cell>
          <cell r="E33" t="str">
            <v>GBGT</v>
          </cell>
          <cell r="F33">
            <v>0.03</v>
          </cell>
          <cell r="G33" t="str">
            <v>101</v>
          </cell>
          <cell r="H33">
            <v>2</v>
          </cell>
          <cell r="I33">
            <v>2</v>
          </cell>
          <cell r="J33">
            <v>4.24E-2</v>
          </cell>
          <cell r="K33">
            <v>4.07E-2</v>
          </cell>
          <cell r="L33">
            <v>1.7000000000000001E-3</v>
          </cell>
          <cell r="M33">
            <v>4.3672000000000002E-2</v>
          </cell>
        </row>
        <row r="34">
          <cell r="A34" t="str">
            <v>0025</v>
          </cell>
          <cell r="B34" t="str">
            <v>OIL SEAL</v>
          </cell>
          <cell r="C34" t="str">
            <v>1-52410-GN5-9000-AB</v>
          </cell>
          <cell r="D34" t="str">
            <v>RC</v>
          </cell>
          <cell r="E34" t="str">
            <v>GBGT</v>
          </cell>
          <cell r="F34">
            <v>0.03</v>
          </cell>
          <cell r="G34" t="str">
            <v>101</v>
          </cell>
          <cell r="H34">
            <v>2</v>
          </cell>
          <cell r="I34">
            <v>2</v>
          </cell>
          <cell r="J34">
            <v>0.35</v>
          </cell>
          <cell r="K34">
            <v>0.33539999999999998</v>
          </cell>
          <cell r="L34">
            <v>1.4600000000000002E-2</v>
          </cell>
          <cell r="M34">
            <v>0.36049999999999999</v>
          </cell>
        </row>
        <row r="35">
          <cell r="A35" t="str">
            <v>0031</v>
          </cell>
          <cell r="B35" t="str">
            <v>SPRING, ADJUSTER</v>
          </cell>
          <cell r="C35" t="str">
            <v>1-52453-GN5-9010-M1</v>
          </cell>
          <cell r="D35" t="str">
            <v>RC</v>
          </cell>
          <cell r="E35" t="str">
            <v>GBGT</v>
          </cell>
          <cell r="F35">
            <v>0.03</v>
          </cell>
          <cell r="G35" t="str">
            <v>101</v>
          </cell>
          <cell r="H35">
            <v>2</v>
          </cell>
          <cell r="I35">
            <v>2</v>
          </cell>
          <cell r="J35">
            <v>0.25090000000000001</v>
          </cell>
          <cell r="K35">
            <v>0.2409</v>
          </cell>
          <cell r="L35">
            <v>1.0000000000000009E-2</v>
          </cell>
          <cell r="M35">
            <v>0.25842700000000002</v>
          </cell>
        </row>
        <row r="36">
          <cell r="A36" t="str">
            <v>0032</v>
          </cell>
          <cell r="B36" t="str">
            <v>SPRING, RR. CUSHION</v>
          </cell>
          <cell r="C36" t="str">
            <v>1-52401-GBG-B210-M1</v>
          </cell>
          <cell r="D36" t="str">
            <v>RC</v>
          </cell>
          <cell r="E36" t="str">
            <v>GBGT</v>
          </cell>
          <cell r="F36">
            <v>0.03</v>
          </cell>
          <cell r="G36" t="str">
            <v>101</v>
          </cell>
          <cell r="H36">
            <v>2</v>
          </cell>
          <cell r="I36">
            <v>2</v>
          </cell>
          <cell r="J36">
            <v>1.472</v>
          </cell>
          <cell r="K36">
            <v>1.4131</v>
          </cell>
          <cell r="L36">
            <v>5.8899999999999952E-2</v>
          </cell>
          <cell r="M36">
            <v>1.51616</v>
          </cell>
        </row>
        <row r="37">
          <cell r="A37" t="str">
            <v>7001</v>
          </cell>
          <cell r="B37" t="str">
            <v>RUBBER, STOPPER</v>
          </cell>
          <cell r="C37" t="str">
            <v>1-52517-178-0030</v>
          </cell>
          <cell r="D37" t="str">
            <v>RC</v>
          </cell>
          <cell r="E37" t="str">
            <v>GBGT</v>
          </cell>
          <cell r="F37">
            <v>0.03</v>
          </cell>
          <cell r="G37" t="str">
            <v>101</v>
          </cell>
          <cell r="H37">
            <v>2</v>
          </cell>
          <cell r="I37">
            <v>2</v>
          </cell>
          <cell r="L37">
            <v>0</v>
          </cell>
          <cell r="M37">
            <v>5.8928571428571427E-2</v>
          </cell>
        </row>
        <row r="38">
          <cell r="A38" t="str">
            <v>0026</v>
          </cell>
          <cell r="B38" t="str">
            <v>NUT, LOCK 8MM</v>
          </cell>
          <cell r="C38" t="str">
            <v>1-51413-GB4-0030</v>
          </cell>
          <cell r="D38" t="str">
            <v>RC</v>
          </cell>
          <cell r="E38" t="str">
            <v>GBGT</v>
          </cell>
          <cell r="F38">
            <v>0.03</v>
          </cell>
          <cell r="G38" t="str">
            <v>101</v>
          </cell>
          <cell r="H38">
            <v>2</v>
          </cell>
          <cell r="I38">
            <v>2</v>
          </cell>
          <cell r="J38">
            <v>8.2400000000000001E-2</v>
          </cell>
          <cell r="K38">
            <v>7.9100000000000004E-2</v>
          </cell>
          <cell r="L38">
            <v>3.2999999999999974E-3</v>
          </cell>
          <cell r="M38">
            <v>8.4872000000000003E-2</v>
          </cell>
        </row>
        <row r="39">
          <cell r="A39" t="str">
            <v>7002</v>
          </cell>
          <cell r="B39" t="str">
            <v>METAL, RR. CUSHION BOTTOM</v>
          </cell>
          <cell r="C39" t="str">
            <v>1-52404-459-8810-M1</v>
          </cell>
          <cell r="D39" t="str">
            <v>RC</v>
          </cell>
          <cell r="E39" t="str">
            <v>GBGT</v>
          </cell>
          <cell r="F39">
            <v>0.03</v>
          </cell>
          <cell r="G39" t="str">
            <v>101</v>
          </cell>
          <cell r="H39">
            <v>2</v>
          </cell>
          <cell r="I39">
            <v>2</v>
          </cell>
          <cell r="L39">
            <v>0</v>
          </cell>
          <cell r="M39">
            <v>0.81142857142857139</v>
          </cell>
        </row>
        <row r="40">
          <cell r="A40" t="str">
            <v>7003</v>
          </cell>
          <cell r="B40" t="str">
            <v>BUSH, RUBBER UNDER</v>
          </cell>
          <cell r="C40" t="str">
            <v>1-52485-GA7-0030</v>
          </cell>
          <cell r="D40" t="str">
            <v>RC</v>
          </cell>
          <cell r="E40" t="str">
            <v>GBGT</v>
          </cell>
          <cell r="F40">
            <v>0.03</v>
          </cell>
          <cell r="G40" t="str">
            <v>101</v>
          </cell>
          <cell r="H40">
            <v>2</v>
          </cell>
          <cell r="I40">
            <v>2</v>
          </cell>
          <cell r="L40">
            <v>0</v>
          </cell>
          <cell r="M40">
            <v>5.7428571428571426E-2</v>
          </cell>
        </row>
        <row r="41">
          <cell r="A41" t="str">
            <v>7004</v>
          </cell>
          <cell r="B41" t="str">
            <v>COLLAR, RUBBER BUSH UPPER</v>
          </cell>
          <cell r="C41" t="str">
            <v>1-52486-GA7-0030</v>
          </cell>
          <cell r="D41" t="str">
            <v>RC</v>
          </cell>
          <cell r="E41" t="str">
            <v>GBGT</v>
          </cell>
          <cell r="F41">
            <v>0.03</v>
          </cell>
          <cell r="G41" t="str">
            <v>101</v>
          </cell>
          <cell r="H41">
            <v>2</v>
          </cell>
          <cell r="I41">
            <v>2</v>
          </cell>
          <cell r="L41">
            <v>0</v>
          </cell>
          <cell r="M41">
            <v>0.10050000000000001</v>
          </cell>
        </row>
        <row r="42">
          <cell r="A42" t="str">
            <v>0033</v>
          </cell>
          <cell r="B42" t="str">
            <v>PLATE, END</v>
          </cell>
          <cell r="C42" t="str">
            <v>1-52410-GBGT-B200-AM</v>
          </cell>
          <cell r="D42" t="str">
            <v>RC</v>
          </cell>
          <cell r="E42" t="str">
            <v>GBGT</v>
          </cell>
          <cell r="F42">
            <v>0.03</v>
          </cell>
          <cell r="G42" t="str">
            <v>101</v>
          </cell>
          <cell r="H42">
            <v>2</v>
          </cell>
          <cell r="I42">
            <v>2</v>
          </cell>
          <cell r="J42">
            <v>3.2099999999999997E-2</v>
          </cell>
          <cell r="K42">
            <v>3.0800000000000001E-2</v>
          </cell>
          <cell r="L42">
            <v>1.2999999999999956E-3</v>
          </cell>
          <cell r="M42">
            <v>3.3062999999999995E-2</v>
          </cell>
        </row>
        <row r="43">
          <cell r="A43" t="str">
            <v>7005</v>
          </cell>
          <cell r="B43" t="str">
            <v>CASE, SPG. ADJUSTER</v>
          </cell>
          <cell r="C43" t="str">
            <v>1-52450-GN5-9010-M1</v>
          </cell>
          <cell r="D43" t="str">
            <v>RC</v>
          </cell>
          <cell r="E43" t="str">
            <v>GBGT</v>
          </cell>
          <cell r="F43">
            <v>0.03</v>
          </cell>
          <cell r="G43" t="str">
            <v>101</v>
          </cell>
          <cell r="H43">
            <v>2</v>
          </cell>
          <cell r="I43">
            <v>2</v>
          </cell>
          <cell r="L43">
            <v>0</v>
          </cell>
          <cell r="M43">
            <v>0.74235714285714283</v>
          </cell>
        </row>
        <row r="44">
          <cell r="A44" t="str">
            <v>7006</v>
          </cell>
          <cell r="B44" t="str">
            <v>CASE, RR. CUSH. UPPER</v>
          </cell>
          <cell r="C44" t="str">
            <v>1-52460-GN5-8510-M1</v>
          </cell>
          <cell r="D44" t="str">
            <v>RC</v>
          </cell>
          <cell r="E44" t="str">
            <v>GBGT</v>
          </cell>
          <cell r="F44">
            <v>0.03</v>
          </cell>
          <cell r="G44" t="str">
            <v>101</v>
          </cell>
          <cell r="H44">
            <v>2</v>
          </cell>
          <cell r="I44">
            <v>2</v>
          </cell>
          <cell r="L44">
            <v>0</v>
          </cell>
          <cell r="M44">
            <v>1.4931428571428571</v>
          </cell>
        </row>
        <row r="45">
          <cell r="A45" t="str">
            <v>7007</v>
          </cell>
          <cell r="B45" t="str">
            <v>CASE, RR. CUSH. UNDER</v>
          </cell>
          <cell r="C45" t="str">
            <v>1-52423-GN5-9020-M1</v>
          </cell>
          <cell r="D45" t="str">
            <v>RC</v>
          </cell>
          <cell r="E45" t="str">
            <v>GBGT</v>
          </cell>
          <cell r="F45">
            <v>0.03</v>
          </cell>
          <cell r="G45" t="str">
            <v>101</v>
          </cell>
          <cell r="H45">
            <v>2</v>
          </cell>
          <cell r="I45">
            <v>2</v>
          </cell>
          <cell r="L45">
            <v>0</v>
          </cell>
          <cell r="M45">
            <v>1.373</v>
          </cell>
        </row>
        <row r="46">
          <cell r="A46" t="str">
            <v>7008</v>
          </cell>
          <cell r="B46" t="str">
            <v>BUSH, RUBBER UPPER</v>
          </cell>
          <cell r="C46" t="str">
            <v>1-52489-399-6010-M1</v>
          </cell>
          <cell r="D46" t="str">
            <v>RC</v>
          </cell>
          <cell r="E46" t="str">
            <v>GBGT</v>
          </cell>
          <cell r="F46">
            <v>0.03</v>
          </cell>
          <cell r="G46" t="str">
            <v>101</v>
          </cell>
          <cell r="H46">
            <v>2</v>
          </cell>
          <cell r="I46">
            <v>2</v>
          </cell>
          <cell r="L46">
            <v>0</v>
          </cell>
          <cell r="M46">
            <v>6.364285714285714E-2</v>
          </cell>
        </row>
        <row r="47">
          <cell r="A47" t="str">
            <v>7009</v>
          </cell>
          <cell r="B47" t="str">
            <v>COLLAR, RR. CUSH. RUBBER BUSH UNDER</v>
          </cell>
          <cell r="C47" t="str">
            <v>1-52486-056-0000</v>
          </cell>
          <cell r="D47" t="str">
            <v>RC</v>
          </cell>
          <cell r="E47" t="str">
            <v>GBGT</v>
          </cell>
          <cell r="F47">
            <v>0.03</v>
          </cell>
          <cell r="G47" t="str">
            <v>101</v>
          </cell>
          <cell r="H47">
            <v>2</v>
          </cell>
          <cell r="I47">
            <v>2</v>
          </cell>
          <cell r="L47">
            <v>0</v>
          </cell>
          <cell r="M47">
            <v>9.678571428571428E-2</v>
          </cell>
        </row>
        <row r="48">
          <cell r="A48" t="str">
            <v>0038</v>
          </cell>
          <cell r="B48" t="str">
            <v>OUTER, CLUTCH</v>
          </cell>
          <cell r="C48" t="str">
            <v>1-22101-GN5-9100-H1</v>
          </cell>
          <cell r="D48" t="str">
            <v>CL</v>
          </cell>
          <cell r="E48" t="str">
            <v>GBGT</v>
          </cell>
          <cell r="F48">
            <v>0.05</v>
          </cell>
          <cell r="G48" t="str">
            <v>101</v>
          </cell>
          <cell r="H48">
            <v>2</v>
          </cell>
          <cell r="I48">
            <v>1</v>
          </cell>
          <cell r="J48">
            <v>2.7902</v>
          </cell>
          <cell r="K48">
            <v>2.6785999999999999</v>
          </cell>
          <cell r="L48">
            <v>0.11160000000000014</v>
          </cell>
          <cell r="M48">
            <v>2.92971</v>
          </cell>
        </row>
        <row r="49">
          <cell r="A49" t="str">
            <v>0034</v>
          </cell>
          <cell r="B49" t="str">
            <v>GEAR PRIMARY DRIVEN</v>
          </cell>
          <cell r="C49" t="str">
            <v>1-23111-198-3000</v>
          </cell>
          <cell r="D49" t="str">
            <v>CL</v>
          </cell>
          <cell r="E49" t="str">
            <v>GBGT</v>
          </cell>
          <cell r="F49">
            <v>0.05</v>
          </cell>
          <cell r="G49" t="str">
            <v>101</v>
          </cell>
          <cell r="H49">
            <v>2</v>
          </cell>
          <cell r="I49">
            <v>1</v>
          </cell>
          <cell r="J49">
            <v>5.4138999999999999</v>
          </cell>
          <cell r="K49">
            <v>5.1973000000000003</v>
          </cell>
          <cell r="L49">
            <v>0.21659999999999968</v>
          </cell>
          <cell r="M49">
            <v>5.6845949999999998</v>
          </cell>
        </row>
        <row r="50">
          <cell r="A50" t="str">
            <v>0035</v>
          </cell>
          <cell r="B50" t="str">
            <v>DAMPER, DRIVEN GEAR</v>
          </cell>
          <cell r="C50" t="str">
            <v>1-23113-035-3002</v>
          </cell>
          <cell r="D50" t="str">
            <v>CL</v>
          </cell>
          <cell r="E50" t="str">
            <v>GBGT</v>
          </cell>
          <cell r="F50">
            <v>0.05</v>
          </cell>
          <cell r="G50" t="str">
            <v>101</v>
          </cell>
          <cell r="H50">
            <v>2</v>
          </cell>
          <cell r="I50">
            <v>6</v>
          </cell>
          <cell r="J50">
            <v>0.10290000000000001</v>
          </cell>
          <cell r="K50">
            <v>9.8799999999999999E-2</v>
          </cell>
          <cell r="L50">
            <v>4.1000000000000064E-3</v>
          </cell>
          <cell r="M50">
            <v>0.108045</v>
          </cell>
        </row>
        <row r="51">
          <cell r="A51" t="str">
            <v>0036</v>
          </cell>
          <cell r="B51" t="str">
            <v>RIVET   4MM</v>
          </cell>
          <cell r="C51" t="str">
            <v>1-23115-086-3000</v>
          </cell>
          <cell r="D51" t="str">
            <v>CL</v>
          </cell>
          <cell r="E51" t="str">
            <v>GBGT</v>
          </cell>
          <cell r="F51">
            <v>0.05</v>
          </cell>
          <cell r="G51" t="str">
            <v>101</v>
          </cell>
          <cell r="H51">
            <v>2</v>
          </cell>
          <cell r="I51">
            <v>6</v>
          </cell>
          <cell r="J51">
            <v>1.04E-2</v>
          </cell>
          <cell r="K51">
            <v>0.01</v>
          </cell>
          <cell r="L51">
            <v>3.9999999999999931E-4</v>
          </cell>
          <cell r="M51">
            <v>1.0919999999999999E-2</v>
          </cell>
        </row>
        <row r="52">
          <cell r="A52" t="str">
            <v>0039</v>
          </cell>
          <cell r="B52" t="str">
            <v>CENTER COMP, CLUTCH</v>
          </cell>
          <cell r="C52" t="str">
            <v>1-22120-GN5-9100</v>
          </cell>
          <cell r="D52" t="str">
            <v>CL</v>
          </cell>
          <cell r="E52" t="str">
            <v>GBGT</v>
          </cell>
          <cell r="F52">
            <v>0.05</v>
          </cell>
          <cell r="G52" t="str">
            <v>101</v>
          </cell>
          <cell r="H52">
            <v>2</v>
          </cell>
          <cell r="I52">
            <v>1</v>
          </cell>
          <cell r="J52">
            <v>3.4361999999999999</v>
          </cell>
          <cell r="K52">
            <v>3.2988</v>
          </cell>
          <cell r="L52">
            <v>0.13739999999999997</v>
          </cell>
          <cell r="M52">
            <v>3.6080100000000002</v>
          </cell>
        </row>
        <row r="53">
          <cell r="A53" t="str">
            <v>0040</v>
          </cell>
          <cell r="B53" t="str">
            <v>DISK, CLUCH FRICTION</v>
          </cell>
          <cell r="C53" t="str">
            <v>1-22201-KBW-9000</v>
          </cell>
          <cell r="D53" t="str">
            <v>CL</v>
          </cell>
          <cell r="E53" t="str">
            <v>GBGT</v>
          </cell>
          <cell r="F53">
            <v>0.05</v>
          </cell>
          <cell r="G53" t="str">
            <v>101</v>
          </cell>
          <cell r="H53">
            <v>2</v>
          </cell>
          <cell r="I53">
            <v>4</v>
          </cell>
          <cell r="J53">
            <v>1.5165999999999999</v>
          </cell>
          <cell r="K53">
            <v>1.4559</v>
          </cell>
          <cell r="L53">
            <v>6.0699999999999976E-2</v>
          </cell>
          <cell r="M53">
            <v>1.59243</v>
          </cell>
        </row>
        <row r="54">
          <cell r="A54" t="str">
            <v>5001</v>
          </cell>
          <cell r="B54" t="str">
            <v>PLATE, CLUTCH PRESSURE</v>
          </cell>
          <cell r="C54" t="str">
            <v>1-22350-115-0200</v>
          </cell>
          <cell r="D54" t="str">
            <v>CL</v>
          </cell>
          <cell r="E54" t="str">
            <v>GBGT</v>
          </cell>
          <cell r="F54">
            <v>0.05</v>
          </cell>
          <cell r="G54" t="str">
            <v>101</v>
          </cell>
          <cell r="H54">
            <v>2</v>
          </cell>
          <cell r="I54">
            <v>1</v>
          </cell>
          <cell r="L54">
            <v>0</v>
          </cell>
          <cell r="M54">
            <v>0.50079714285714283</v>
          </cell>
        </row>
        <row r="55">
          <cell r="A55" t="str">
            <v>5002</v>
          </cell>
          <cell r="B55" t="str">
            <v>PLATE, CLUTCH LIFTER</v>
          </cell>
          <cell r="C55" t="str">
            <v>1-22361-GN8-9200</v>
          </cell>
          <cell r="D55" t="str">
            <v>CL</v>
          </cell>
          <cell r="E55" t="str">
            <v>GBGT</v>
          </cell>
          <cell r="F55">
            <v>0.05</v>
          </cell>
          <cell r="G55" t="str">
            <v>101</v>
          </cell>
          <cell r="H55">
            <v>2</v>
          </cell>
          <cell r="I55">
            <v>1</v>
          </cell>
          <cell r="L55">
            <v>0</v>
          </cell>
          <cell r="M55">
            <v>0.19704214285714286</v>
          </cell>
        </row>
        <row r="56">
          <cell r="A56" t="str">
            <v>5003</v>
          </cell>
          <cell r="B56" t="str">
            <v xml:space="preserve">SIDE PLATE, DRIVEN GEAR </v>
          </cell>
          <cell r="C56" t="str">
            <v>1-23114-086-3000</v>
          </cell>
          <cell r="D56" t="str">
            <v>CL</v>
          </cell>
          <cell r="E56" t="str">
            <v>GBGT</v>
          </cell>
          <cell r="F56">
            <v>0.05</v>
          </cell>
          <cell r="G56" t="str">
            <v>101</v>
          </cell>
          <cell r="H56">
            <v>2</v>
          </cell>
          <cell r="I56">
            <v>1</v>
          </cell>
          <cell r="L56">
            <v>0</v>
          </cell>
          <cell r="M56">
            <v>0.21778571428571428</v>
          </cell>
        </row>
        <row r="57">
          <cell r="A57" t="str">
            <v>5004</v>
          </cell>
          <cell r="B57" t="str">
            <v>PLATE, CLUTCH</v>
          </cell>
          <cell r="C57" t="str">
            <v>1-22311-107-0000</v>
          </cell>
          <cell r="D57" t="str">
            <v>CL</v>
          </cell>
          <cell r="E57" t="str">
            <v>GBGT</v>
          </cell>
          <cell r="F57">
            <v>0.05</v>
          </cell>
          <cell r="G57" t="str">
            <v>101</v>
          </cell>
          <cell r="H57">
            <v>2</v>
          </cell>
          <cell r="I57">
            <v>3</v>
          </cell>
          <cell r="L57">
            <v>0</v>
          </cell>
          <cell r="M57">
            <v>0.26285714285714284</v>
          </cell>
        </row>
        <row r="58">
          <cell r="A58" t="str">
            <v>0041</v>
          </cell>
          <cell r="B58" t="str">
            <v>SPG., CLUTCH</v>
          </cell>
          <cell r="C58" t="str">
            <v>1-22401-GN5-9100</v>
          </cell>
          <cell r="D58" t="str">
            <v>CL</v>
          </cell>
          <cell r="E58" t="str">
            <v>GBGT</v>
          </cell>
          <cell r="F58">
            <v>0.05</v>
          </cell>
          <cell r="G58" t="str">
            <v>101</v>
          </cell>
          <cell r="H58">
            <v>2</v>
          </cell>
          <cell r="I58">
            <v>4</v>
          </cell>
          <cell r="J58">
            <v>0.1628</v>
          </cell>
          <cell r="K58">
            <v>0.15629999999999999</v>
          </cell>
          <cell r="L58">
            <v>6.5000000000000058E-3</v>
          </cell>
          <cell r="M58">
            <v>0.17094000000000001</v>
          </cell>
        </row>
        <row r="59">
          <cell r="A59" t="str">
            <v>0037</v>
          </cell>
          <cell r="B59" t="str">
            <v>SPECIAL BOLT, FLANGE 6X22</v>
          </cell>
          <cell r="C59" t="str">
            <v>19005-0357-0001</v>
          </cell>
          <cell r="D59" t="str">
            <v>CL</v>
          </cell>
          <cell r="E59" t="str">
            <v>GBGT</v>
          </cell>
          <cell r="F59">
            <v>0.05</v>
          </cell>
          <cell r="G59" t="str">
            <v>101</v>
          </cell>
          <cell r="H59">
            <v>2</v>
          </cell>
          <cell r="I59">
            <v>4</v>
          </cell>
          <cell r="J59">
            <v>6.1800000000000001E-2</v>
          </cell>
          <cell r="K59">
            <v>5.9299999999999999E-2</v>
          </cell>
          <cell r="L59">
            <v>2.5000000000000022E-3</v>
          </cell>
          <cell r="M59">
            <v>6.4890000000000003E-2</v>
          </cell>
        </row>
        <row r="60">
          <cell r="A60" t="str">
            <v>0042</v>
          </cell>
          <cell r="B60" t="str">
            <v>SCREW PAN,  2.3 X 7</v>
          </cell>
          <cell r="C60" t="str">
            <v>1-90107-GC8-0000</v>
          </cell>
          <cell r="D60" t="str">
            <v>SM</v>
          </cell>
          <cell r="E60" t="str">
            <v>GBGT</v>
          </cell>
          <cell r="F60">
            <v>0.05</v>
          </cell>
          <cell r="G60" t="str">
            <v>101</v>
          </cell>
          <cell r="H60">
            <v>2</v>
          </cell>
          <cell r="I60">
            <v>3</v>
          </cell>
          <cell r="J60">
            <v>8.2400000000000001E-2</v>
          </cell>
          <cell r="K60">
            <v>7.9100000000000004E-2</v>
          </cell>
          <cell r="L60">
            <v>3.2999999999999974E-3</v>
          </cell>
          <cell r="M60">
            <v>8.652E-2</v>
          </cell>
        </row>
        <row r="61">
          <cell r="A61" t="str">
            <v>0049</v>
          </cell>
          <cell r="B61" t="str">
            <v>DIAL DESIGN ASSY.</v>
          </cell>
          <cell r="C61" t="str">
            <v>1-37210-GN5-9010-Y1</v>
          </cell>
          <cell r="D61" t="str">
            <v>SM</v>
          </cell>
          <cell r="E61" t="str">
            <v>GBGT</v>
          </cell>
          <cell r="F61">
            <v>0.05</v>
          </cell>
          <cell r="G61" t="str">
            <v>101</v>
          </cell>
          <cell r="H61">
            <v>2</v>
          </cell>
          <cell r="I61">
            <v>1</v>
          </cell>
          <cell r="J61">
            <v>0.8901</v>
          </cell>
          <cell r="K61">
            <v>0.85450000000000004</v>
          </cell>
          <cell r="L61">
            <v>3.5599999999999965E-2</v>
          </cell>
          <cell r="M61">
            <v>0.93460500000000002</v>
          </cell>
        </row>
        <row r="62">
          <cell r="A62" t="str">
            <v>0043</v>
          </cell>
          <cell r="B62" t="str">
            <v>POINTER, SPEED</v>
          </cell>
          <cell r="C62" t="str">
            <v>1-37210-GN5-9000-AB</v>
          </cell>
          <cell r="D62" t="str">
            <v>SM</v>
          </cell>
          <cell r="E62" t="str">
            <v>GBGT</v>
          </cell>
          <cell r="F62">
            <v>0.05</v>
          </cell>
          <cell r="G62" t="str">
            <v>101</v>
          </cell>
          <cell r="H62">
            <v>2</v>
          </cell>
          <cell r="I62">
            <v>1</v>
          </cell>
          <cell r="J62">
            <v>0.31859999999999999</v>
          </cell>
          <cell r="K62">
            <v>3.0589999999999999E-2</v>
          </cell>
          <cell r="L62">
            <v>0.28800999999999999</v>
          </cell>
          <cell r="M62">
            <v>0.33452999999999999</v>
          </cell>
        </row>
        <row r="63">
          <cell r="A63" t="str">
            <v>0044</v>
          </cell>
          <cell r="B63" t="str">
            <v>MOVEMENT, SPEED</v>
          </cell>
          <cell r="C63" t="str">
            <v>1-37210-GN5-9000-AA</v>
          </cell>
          <cell r="D63" t="str">
            <v>SM</v>
          </cell>
          <cell r="E63" t="str">
            <v>GBGT</v>
          </cell>
          <cell r="F63">
            <v>0.05</v>
          </cell>
          <cell r="G63" t="str">
            <v>101</v>
          </cell>
          <cell r="H63">
            <v>2</v>
          </cell>
          <cell r="I63">
            <v>1</v>
          </cell>
          <cell r="J63">
            <v>5.6501000000000001</v>
          </cell>
          <cell r="K63">
            <v>5.4241000000000001</v>
          </cell>
          <cell r="L63">
            <v>0.22599999999999998</v>
          </cell>
          <cell r="M63">
            <v>5.9326050000000006</v>
          </cell>
        </row>
        <row r="64">
          <cell r="A64" t="str">
            <v>0045</v>
          </cell>
          <cell r="B64" t="str">
            <v>POINTER, FUEL</v>
          </cell>
          <cell r="C64" t="str">
            <v>1-37300-GN5-9000-AB</v>
          </cell>
          <cell r="D64" t="str">
            <v>SM</v>
          </cell>
          <cell r="E64" t="str">
            <v>GBGT</v>
          </cell>
          <cell r="F64">
            <v>0.05</v>
          </cell>
          <cell r="G64" t="str">
            <v>101</v>
          </cell>
          <cell r="H64">
            <v>2</v>
          </cell>
          <cell r="I64">
            <v>1</v>
          </cell>
          <cell r="J64">
            <v>0.14399999999999999</v>
          </cell>
          <cell r="K64">
            <v>0.13819999999999999</v>
          </cell>
          <cell r="L64">
            <v>5.7999999999999996E-3</v>
          </cell>
          <cell r="M64">
            <v>0.1512</v>
          </cell>
        </row>
        <row r="65">
          <cell r="A65" t="str">
            <v>0046</v>
          </cell>
          <cell r="B65" t="str">
            <v>MOVEMENT, FUEL</v>
          </cell>
          <cell r="C65" t="str">
            <v>1-37300-GN5-9000-AA</v>
          </cell>
          <cell r="D65" t="str">
            <v>SM</v>
          </cell>
          <cell r="E65" t="str">
            <v>GBGT</v>
          </cell>
          <cell r="F65">
            <v>0.05</v>
          </cell>
          <cell r="G65" t="str">
            <v>101</v>
          </cell>
          <cell r="H65">
            <v>2</v>
          </cell>
          <cell r="I65">
            <v>1</v>
          </cell>
          <cell r="J65">
            <v>3.4929000000000001</v>
          </cell>
          <cell r="K65">
            <v>3.3532000000000002</v>
          </cell>
          <cell r="L65">
            <v>0.13969999999999994</v>
          </cell>
          <cell r="M65">
            <v>3.6675450000000001</v>
          </cell>
        </row>
        <row r="66">
          <cell r="A66" t="str">
            <v>0047</v>
          </cell>
          <cell r="B66" t="str">
            <v>MAGNET COVER</v>
          </cell>
          <cell r="C66" t="str">
            <v>1-37210-GN5-7300-AB</v>
          </cell>
          <cell r="D66" t="str">
            <v>SM</v>
          </cell>
          <cell r="E66" t="str">
            <v>GBGT</v>
          </cell>
          <cell r="F66">
            <v>0.05</v>
          </cell>
          <cell r="G66" t="str">
            <v>101</v>
          </cell>
          <cell r="H66">
            <v>2</v>
          </cell>
          <cell r="I66">
            <v>1</v>
          </cell>
          <cell r="J66">
            <v>0.28770000000000001</v>
          </cell>
          <cell r="K66">
            <v>0.2762</v>
          </cell>
          <cell r="L66">
            <v>1.150000000000001E-2</v>
          </cell>
          <cell r="M66">
            <v>0.30208499999999999</v>
          </cell>
        </row>
        <row r="67">
          <cell r="A67" t="str">
            <v>8001</v>
          </cell>
          <cell r="B67" t="str">
            <v>LAMP, SHADE 1</v>
          </cell>
          <cell r="C67" t="str">
            <v>1-37200-GN5-9010-AD</v>
          </cell>
          <cell r="D67" t="str">
            <v>SM</v>
          </cell>
          <cell r="E67" t="str">
            <v>GBGT</v>
          </cell>
          <cell r="F67">
            <v>0.05</v>
          </cell>
          <cell r="G67" t="str">
            <v>101</v>
          </cell>
          <cell r="H67">
            <v>2</v>
          </cell>
          <cell r="I67">
            <v>1</v>
          </cell>
          <cell r="L67">
            <v>0</v>
          </cell>
          <cell r="M67">
            <v>3.8099999999999995E-2</v>
          </cell>
        </row>
        <row r="68">
          <cell r="A68" t="str">
            <v>8002</v>
          </cell>
          <cell r="B68" t="str">
            <v>LAMP, SHADE 2</v>
          </cell>
          <cell r="C68" t="str">
            <v>1-37200-GN5-9010-AE</v>
          </cell>
          <cell r="D68" t="str">
            <v>SM</v>
          </cell>
          <cell r="E68" t="str">
            <v>GBGT</v>
          </cell>
          <cell r="F68">
            <v>0.05</v>
          </cell>
          <cell r="G68" t="str">
            <v>101</v>
          </cell>
          <cell r="H68">
            <v>2</v>
          </cell>
          <cell r="I68">
            <v>1</v>
          </cell>
          <cell r="L68">
            <v>0</v>
          </cell>
          <cell r="M68">
            <v>3.3202142857142854E-2</v>
          </cell>
        </row>
        <row r="69">
          <cell r="A69" t="str">
            <v>0050</v>
          </cell>
          <cell r="B69" t="str">
            <v>CLAMP</v>
          </cell>
          <cell r="C69" t="str">
            <v>1-37121-ML7-6710-M1</v>
          </cell>
          <cell r="D69" t="str">
            <v>SM</v>
          </cell>
          <cell r="E69" t="str">
            <v>GBGT</v>
          </cell>
          <cell r="F69">
            <v>0.05</v>
          </cell>
          <cell r="G69" t="str">
            <v>101</v>
          </cell>
          <cell r="H69">
            <v>2</v>
          </cell>
          <cell r="I69">
            <v>1</v>
          </cell>
          <cell r="J69">
            <v>4.99E-2</v>
          </cell>
          <cell r="K69">
            <v>4.7899999999999998E-2</v>
          </cell>
          <cell r="L69">
            <v>2.0000000000000018E-3</v>
          </cell>
          <cell r="M69">
            <v>5.2394999999999997E-2</v>
          </cell>
        </row>
        <row r="70">
          <cell r="A70" t="str">
            <v>0051</v>
          </cell>
          <cell r="B70" t="str">
            <v>SCREW TAPPING,  4 X 16</v>
          </cell>
          <cell r="C70" t="str">
            <v>1-93903-24420</v>
          </cell>
          <cell r="D70" t="str">
            <v>SM</v>
          </cell>
          <cell r="E70" t="str">
            <v>GBGT</v>
          </cell>
          <cell r="F70">
            <v>0.05</v>
          </cell>
          <cell r="G70" t="str">
            <v>101</v>
          </cell>
          <cell r="H70">
            <v>2</v>
          </cell>
          <cell r="I70">
            <v>5</v>
          </cell>
          <cell r="J70">
            <v>1.47E-2</v>
          </cell>
          <cell r="K70">
            <v>1.41E-2</v>
          </cell>
          <cell r="L70">
            <v>5.9999999999999984E-4</v>
          </cell>
          <cell r="M70">
            <v>1.5434999999999999E-2</v>
          </cell>
        </row>
        <row r="71">
          <cell r="A71" t="str">
            <v>0052</v>
          </cell>
          <cell r="B71" t="str">
            <v>SCREW WASHER, 4 X 10</v>
          </cell>
          <cell r="C71" t="str">
            <v>1-90101-GC8-0080</v>
          </cell>
          <cell r="D71" t="str">
            <v>SM</v>
          </cell>
          <cell r="E71" t="str">
            <v>GBGT</v>
          </cell>
          <cell r="F71">
            <v>0.05</v>
          </cell>
          <cell r="G71" t="str">
            <v>101</v>
          </cell>
          <cell r="H71">
            <v>2</v>
          </cell>
          <cell r="I71">
            <v>2</v>
          </cell>
          <cell r="J71">
            <v>1.09E-2</v>
          </cell>
          <cell r="K71">
            <v>1.0500000000000001E-2</v>
          </cell>
          <cell r="L71">
            <v>3.9999999999999931E-4</v>
          </cell>
          <cell r="M71">
            <v>1.1445E-2</v>
          </cell>
        </row>
        <row r="72">
          <cell r="A72" t="str">
            <v>0048</v>
          </cell>
          <cell r="B72" t="str">
            <v>SCREW  WASHER 3 X 22</v>
          </cell>
          <cell r="C72" t="str">
            <v>1-37305-KE5-0080</v>
          </cell>
          <cell r="D72" t="str">
            <v>SM</v>
          </cell>
          <cell r="E72" t="str">
            <v>GBGT</v>
          </cell>
          <cell r="F72">
            <v>0.05</v>
          </cell>
          <cell r="G72" t="str">
            <v>101</v>
          </cell>
          <cell r="H72">
            <v>2</v>
          </cell>
          <cell r="I72">
            <v>3</v>
          </cell>
          <cell r="J72">
            <v>8.2400000000000001E-2</v>
          </cell>
          <cell r="K72">
            <v>7.9100000000000004E-2</v>
          </cell>
          <cell r="L72">
            <v>3.2999999999999974E-3</v>
          </cell>
          <cell r="M72">
            <v>8.652E-2</v>
          </cell>
        </row>
        <row r="73">
          <cell r="A73" t="str">
            <v>8012</v>
          </cell>
          <cell r="B73" t="str">
            <v>CASE UPPER ASSY</v>
          </cell>
          <cell r="C73" t="str">
            <v>37211-GN5-9010-M1</v>
          </cell>
          <cell r="D73" t="str">
            <v>SM</v>
          </cell>
          <cell r="E73" t="str">
            <v>GBGT</v>
          </cell>
          <cell r="M73">
            <v>1.5249285714285714</v>
          </cell>
        </row>
        <row r="74">
          <cell r="A74" t="str">
            <v>8013</v>
          </cell>
          <cell r="B74" t="str">
            <v>PLATE REFLECTING ASSY</v>
          </cell>
          <cell r="C74" t="str">
            <v>37200-GN5-9010-BB</v>
          </cell>
          <cell r="D74" t="str">
            <v>SM</v>
          </cell>
          <cell r="E74" t="str">
            <v>GBGT</v>
          </cell>
          <cell r="M74">
            <v>0.8462142857142857</v>
          </cell>
        </row>
        <row r="75">
          <cell r="A75" t="str">
            <v>0053</v>
          </cell>
          <cell r="B75" t="str">
            <v>BODY ASSY</v>
          </cell>
          <cell r="C75" t="str">
            <v>1-37800-GN5-9000-XA</v>
          </cell>
          <cell r="D75" t="str">
            <v>FU</v>
          </cell>
          <cell r="E75" t="str">
            <v>GBGT</v>
          </cell>
          <cell r="F75">
            <v>0.05</v>
          </cell>
          <cell r="G75" t="str">
            <v>101</v>
          </cell>
          <cell r="H75">
            <v>2</v>
          </cell>
          <cell r="I75">
            <v>1</v>
          </cell>
          <cell r="J75">
            <v>2.0546000000000002</v>
          </cell>
          <cell r="K75">
            <v>1.9723999999999999</v>
          </cell>
          <cell r="L75">
            <v>8.2200000000000273E-2</v>
          </cell>
          <cell r="M75">
            <v>2.1573300000000004</v>
          </cell>
        </row>
        <row r="76">
          <cell r="A76" t="str">
            <v>0054</v>
          </cell>
          <cell r="B76" t="str">
            <v>FLOAT</v>
          </cell>
          <cell r="C76" t="str">
            <v>1-37800-GN5-9000-AA</v>
          </cell>
          <cell r="D76" t="str">
            <v>FU</v>
          </cell>
          <cell r="E76" t="str">
            <v>GBGT</v>
          </cell>
          <cell r="F76">
            <v>0.3</v>
          </cell>
          <cell r="G76" t="str">
            <v>101</v>
          </cell>
          <cell r="H76">
            <v>2</v>
          </cell>
          <cell r="I76">
            <v>1</v>
          </cell>
          <cell r="J76">
            <v>0.51370000000000005</v>
          </cell>
          <cell r="K76">
            <v>0.49320000000000003</v>
          </cell>
          <cell r="L76">
            <v>2.0500000000000018E-2</v>
          </cell>
          <cell r="M76">
            <v>0.66781000000000001</v>
          </cell>
        </row>
        <row r="77">
          <cell r="A77" t="str">
            <v>0055</v>
          </cell>
          <cell r="B77" t="str">
            <v>PUSH NUT</v>
          </cell>
          <cell r="C77" t="str">
            <v>1-37800-GN5-9000-AB</v>
          </cell>
          <cell r="D77" t="str">
            <v>FU</v>
          </cell>
          <cell r="E77" t="str">
            <v>GBGT</v>
          </cell>
          <cell r="F77">
            <v>0.3</v>
          </cell>
          <cell r="G77" t="str">
            <v>101</v>
          </cell>
          <cell r="H77">
            <v>2</v>
          </cell>
          <cell r="I77">
            <v>1</v>
          </cell>
          <cell r="J77">
            <v>2.07E-2</v>
          </cell>
          <cell r="K77">
            <v>1.9900000000000001E-2</v>
          </cell>
          <cell r="L77">
            <v>7.9999999999999863E-4</v>
          </cell>
          <cell r="M77">
            <v>2.691E-2</v>
          </cell>
        </row>
        <row r="78">
          <cell r="A78" t="str">
            <v>0115</v>
          </cell>
          <cell r="B78" t="str">
            <v>TUBE, FR. FORK COMP.</v>
          </cell>
          <cell r="C78" t="str">
            <v>1-51401-GN5-9011-M1</v>
          </cell>
          <cell r="D78" t="str">
            <v>FF</v>
          </cell>
          <cell r="E78" t="str">
            <v>GN5</v>
          </cell>
          <cell r="F78">
            <v>0.2</v>
          </cell>
          <cell r="G78" t="str">
            <v>102</v>
          </cell>
          <cell r="H78">
            <v>2</v>
          </cell>
          <cell r="I78">
            <v>2</v>
          </cell>
          <cell r="J78">
            <v>11.547000000000001</v>
          </cell>
          <cell r="K78">
            <v>11.087</v>
          </cell>
          <cell r="L78">
            <v>0.46</v>
          </cell>
          <cell r="M78">
            <v>13.856400000000001</v>
          </cell>
        </row>
        <row r="79">
          <cell r="A79" t="str">
            <v>0123</v>
          </cell>
          <cell r="B79" t="str">
            <v>SLIDER, R FR. FORK</v>
          </cell>
          <cell r="C79" t="str">
            <v>1-51421-GN5-9010-M1</v>
          </cell>
          <cell r="D79" t="str">
            <v>FF</v>
          </cell>
          <cell r="E79" t="str">
            <v>GN5</v>
          </cell>
          <cell r="F79">
            <v>0.2</v>
          </cell>
          <cell r="G79" t="str">
            <v>102</v>
          </cell>
          <cell r="H79">
            <v>2</v>
          </cell>
          <cell r="I79">
            <v>1</v>
          </cell>
          <cell r="J79">
            <v>5.7680000000000007</v>
          </cell>
          <cell r="K79">
            <v>5.5380000000000003</v>
          </cell>
          <cell r="L79">
            <v>0.23</v>
          </cell>
          <cell r="M79">
            <v>6.9216000000000006</v>
          </cell>
        </row>
        <row r="80">
          <cell r="A80" t="str">
            <v>0124</v>
          </cell>
          <cell r="B80" t="str">
            <v>SLIDER, L FR. FORK</v>
          </cell>
          <cell r="C80" t="str">
            <v>1-51521-GN5-9010-M1</v>
          </cell>
          <cell r="D80" t="str">
            <v>FF</v>
          </cell>
          <cell r="E80" t="str">
            <v>GN5</v>
          </cell>
          <cell r="F80">
            <v>0.2</v>
          </cell>
          <cell r="G80" t="str">
            <v>102</v>
          </cell>
          <cell r="H80">
            <v>2</v>
          </cell>
          <cell r="I80">
            <v>1</v>
          </cell>
          <cell r="J80">
            <v>5.7680000000000007</v>
          </cell>
          <cell r="K80">
            <v>5.5380000000000003</v>
          </cell>
          <cell r="L80">
            <v>0.23</v>
          </cell>
          <cell r="M80">
            <v>6.9216000000000006</v>
          </cell>
        </row>
        <row r="81">
          <cell r="A81" t="str">
            <v>0127</v>
          </cell>
          <cell r="B81" t="str">
            <v>SPG, FR. FORK</v>
          </cell>
          <cell r="C81" t="str">
            <v>1-51421-GN5-9011-M1</v>
          </cell>
          <cell r="D81" t="str">
            <v>FF</v>
          </cell>
          <cell r="E81" t="str">
            <v>GN5</v>
          </cell>
          <cell r="F81">
            <v>0.2</v>
          </cell>
          <cell r="G81" t="str">
            <v>102</v>
          </cell>
          <cell r="H81">
            <v>2</v>
          </cell>
          <cell r="I81">
            <v>2</v>
          </cell>
          <cell r="J81">
            <v>0.48800000000000004</v>
          </cell>
          <cell r="K81">
            <v>0.46800000000000003</v>
          </cell>
          <cell r="L81">
            <v>0.02</v>
          </cell>
          <cell r="M81">
            <v>0.58560000000000012</v>
          </cell>
        </row>
        <row r="82">
          <cell r="A82" t="str">
            <v>0116</v>
          </cell>
          <cell r="B82" t="str">
            <v>SEAT, PIPE</v>
          </cell>
          <cell r="C82" t="str">
            <v>1-51521-GN5-9011-M1</v>
          </cell>
          <cell r="D82" t="str">
            <v>FF</v>
          </cell>
          <cell r="E82" t="str">
            <v>GN5</v>
          </cell>
          <cell r="F82">
            <v>0.2</v>
          </cell>
          <cell r="G82" t="str">
            <v>102</v>
          </cell>
          <cell r="H82">
            <v>2</v>
          </cell>
          <cell r="I82">
            <v>2</v>
          </cell>
          <cell r="J82">
            <v>2.1719999999999997</v>
          </cell>
          <cell r="K82">
            <v>2.0819999999999999</v>
          </cell>
          <cell r="L82">
            <v>0.09</v>
          </cell>
          <cell r="M82">
            <v>2.6063999999999998</v>
          </cell>
        </row>
        <row r="83">
          <cell r="A83" t="str">
            <v>0117</v>
          </cell>
          <cell r="B83" t="str">
            <v xml:space="preserve">RING, PISTON </v>
          </cell>
          <cell r="C83" t="str">
            <v>1-51437-GMO-0030</v>
          </cell>
          <cell r="D83" t="str">
            <v>FF</v>
          </cell>
          <cell r="E83" t="str">
            <v>GN5</v>
          </cell>
          <cell r="F83">
            <v>0.2</v>
          </cell>
          <cell r="G83" t="str">
            <v>102</v>
          </cell>
          <cell r="H83">
            <v>2</v>
          </cell>
          <cell r="I83">
            <v>2</v>
          </cell>
          <cell r="J83">
            <v>0.436</v>
          </cell>
          <cell r="K83">
            <v>0.41599999999999998</v>
          </cell>
          <cell r="L83">
            <v>0.02</v>
          </cell>
          <cell r="M83">
            <v>0.5232</v>
          </cell>
        </row>
        <row r="84">
          <cell r="A84" t="str">
            <v>0128</v>
          </cell>
          <cell r="B84" t="str">
            <v>SPRING, REBOUND</v>
          </cell>
          <cell r="C84" t="str">
            <v>1-51412-GN5-9010-M1</v>
          </cell>
          <cell r="D84" t="str">
            <v>FF</v>
          </cell>
          <cell r="E84" t="str">
            <v>GN5</v>
          </cell>
          <cell r="F84">
            <v>0.2</v>
          </cell>
          <cell r="G84" t="str">
            <v>102</v>
          </cell>
          <cell r="H84">
            <v>2</v>
          </cell>
          <cell r="I84">
            <v>2</v>
          </cell>
          <cell r="J84">
            <v>0.13500000000000001</v>
          </cell>
          <cell r="K84">
            <v>0.125</v>
          </cell>
          <cell r="L84">
            <v>0.01</v>
          </cell>
          <cell r="M84">
            <v>0.16200000000000001</v>
          </cell>
        </row>
        <row r="85">
          <cell r="A85" t="str">
            <v>0129</v>
          </cell>
          <cell r="B85" t="str">
            <v>BOLT, FORK</v>
          </cell>
          <cell r="C85" t="str">
            <v>1-90123-GN5-9011-M1</v>
          </cell>
          <cell r="D85" t="str">
            <v>FF</v>
          </cell>
          <cell r="E85" t="str">
            <v>GN5</v>
          </cell>
          <cell r="F85">
            <v>0.2</v>
          </cell>
          <cell r="G85" t="str">
            <v>102</v>
          </cell>
          <cell r="H85">
            <v>2</v>
          </cell>
          <cell r="I85">
            <v>2</v>
          </cell>
          <cell r="J85">
            <v>1.143</v>
          </cell>
          <cell r="K85">
            <v>1.093</v>
          </cell>
          <cell r="L85">
            <v>0.05</v>
          </cell>
          <cell r="M85">
            <v>1.3715999999999999</v>
          </cell>
        </row>
        <row r="86">
          <cell r="A86" t="str">
            <v>0130</v>
          </cell>
          <cell r="B86" t="str">
            <v>O-RING</v>
          </cell>
          <cell r="C86" t="str">
            <v>1-91256-166-0030</v>
          </cell>
          <cell r="D86" t="str">
            <v>FF</v>
          </cell>
          <cell r="E86" t="str">
            <v>GN5</v>
          </cell>
          <cell r="F86">
            <v>0.2</v>
          </cell>
          <cell r="G86" t="str">
            <v>102</v>
          </cell>
          <cell r="H86">
            <v>2</v>
          </cell>
          <cell r="I86">
            <v>2</v>
          </cell>
          <cell r="J86">
            <v>7.5999999999999998E-2</v>
          </cell>
          <cell r="K86">
            <v>7.2999999999999995E-2</v>
          </cell>
          <cell r="L86">
            <v>3.0000000000000001E-3</v>
          </cell>
          <cell r="M86">
            <v>9.1200000000000003E-2</v>
          </cell>
        </row>
        <row r="87">
          <cell r="A87" t="str">
            <v>0118</v>
          </cell>
          <cell r="B87" t="str">
            <v xml:space="preserve">SEAL, DUST </v>
          </cell>
          <cell r="C87" t="str">
            <v>1-51425-GN5-9010-M1</v>
          </cell>
          <cell r="D87" t="str">
            <v>FF</v>
          </cell>
          <cell r="E87" t="str">
            <v>GN5</v>
          </cell>
          <cell r="F87">
            <v>0.2</v>
          </cell>
          <cell r="G87" t="str">
            <v>102</v>
          </cell>
          <cell r="H87">
            <v>2</v>
          </cell>
          <cell r="I87">
            <v>2</v>
          </cell>
          <cell r="J87">
            <v>1.226</v>
          </cell>
          <cell r="K87">
            <v>1.1759999999999999</v>
          </cell>
          <cell r="L87">
            <v>0.05</v>
          </cell>
          <cell r="M87">
            <v>1.4712000000000001</v>
          </cell>
        </row>
        <row r="88">
          <cell r="A88" t="str">
            <v>0119</v>
          </cell>
          <cell r="B88" t="str">
            <v>RING, OIL SEAL STOPPER</v>
          </cell>
          <cell r="C88" t="str">
            <v>1-51466-065-9010-M1</v>
          </cell>
          <cell r="D88" t="str">
            <v>FF</v>
          </cell>
          <cell r="E88" t="str">
            <v>GN5</v>
          </cell>
          <cell r="F88">
            <v>0.2</v>
          </cell>
          <cell r="G88" t="str">
            <v>102</v>
          </cell>
          <cell r="H88">
            <v>2</v>
          </cell>
          <cell r="I88">
            <v>2</v>
          </cell>
          <cell r="J88">
            <v>0.14500000000000002</v>
          </cell>
          <cell r="K88">
            <v>0.13500000000000001</v>
          </cell>
          <cell r="L88">
            <v>0.01</v>
          </cell>
          <cell r="M88">
            <v>0.17400000000000002</v>
          </cell>
        </row>
        <row r="89">
          <cell r="A89" t="str">
            <v>0120</v>
          </cell>
          <cell r="B89" t="str">
            <v>SEAL, OIL</v>
          </cell>
          <cell r="C89" t="str">
            <v>1-91255-GN5-9011-M1</v>
          </cell>
          <cell r="D89" t="str">
            <v>FF</v>
          </cell>
          <cell r="E89" t="str">
            <v>GN5</v>
          </cell>
          <cell r="F89">
            <v>0.2</v>
          </cell>
          <cell r="G89" t="str">
            <v>102</v>
          </cell>
          <cell r="H89">
            <v>2</v>
          </cell>
          <cell r="I89">
            <v>2</v>
          </cell>
          <cell r="J89">
            <v>1.0880000000000001</v>
          </cell>
          <cell r="K89">
            <v>1.038</v>
          </cell>
          <cell r="L89">
            <v>0.05</v>
          </cell>
          <cell r="M89">
            <v>1.3056000000000001</v>
          </cell>
        </row>
        <row r="90">
          <cell r="A90" t="str">
            <v>0121</v>
          </cell>
          <cell r="B90" t="str">
            <v xml:space="preserve">BOLT, SOCKET </v>
          </cell>
          <cell r="C90" t="str">
            <v>1-90116-383-7210-M1</v>
          </cell>
          <cell r="D90" t="str">
            <v>FF</v>
          </cell>
          <cell r="E90" t="str">
            <v>GN5</v>
          </cell>
          <cell r="F90">
            <v>0.2</v>
          </cell>
          <cell r="G90" t="str">
            <v>102</v>
          </cell>
          <cell r="H90">
            <v>2</v>
          </cell>
          <cell r="I90">
            <v>2</v>
          </cell>
          <cell r="J90">
            <v>0.249</v>
          </cell>
          <cell r="K90">
            <v>0.23899999999999999</v>
          </cell>
          <cell r="L90">
            <v>0.01</v>
          </cell>
          <cell r="M90">
            <v>0.29880000000000001</v>
          </cell>
        </row>
        <row r="91">
          <cell r="A91" t="str">
            <v>0122</v>
          </cell>
          <cell r="B91" t="str">
            <v xml:space="preserve">WASHER, SPECIAL </v>
          </cell>
          <cell r="C91" t="str">
            <v>1-90544-283-0000</v>
          </cell>
          <cell r="D91" t="str">
            <v>FF</v>
          </cell>
          <cell r="E91" t="str">
            <v>GN5</v>
          </cell>
          <cell r="F91">
            <v>0.2</v>
          </cell>
          <cell r="G91" t="str">
            <v>102</v>
          </cell>
          <cell r="H91">
            <v>2</v>
          </cell>
          <cell r="I91">
            <v>2</v>
          </cell>
          <cell r="J91">
            <v>0.10829999999999999</v>
          </cell>
          <cell r="K91">
            <v>0.104</v>
          </cell>
          <cell r="L91">
            <v>4.3E-3</v>
          </cell>
          <cell r="M91">
            <v>0.12995999999999999</v>
          </cell>
        </row>
        <row r="92">
          <cell r="A92" t="str">
            <v>0125</v>
          </cell>
          <cell r="B92" t="str">
            <v>SLIDER, R FR. FORK -Phoi</v>
          </cell>
          <cell r="C92" t="str">
            <v>3-51421-GN5-9010-M1</v>
          </cell>
          <cell r="D92" t="str">
            <v>FF</v>
          </cell>
          <cell r="E92" t="str">
            <v>GN5-PHOI</v>
          </cell>
          <cell r="F92">
            <v>0.2</v>
          </cell>
          <cell r="G92" t="str">
            <v>106</v>
          </cell>
          <cell r="H92">
            <v>2</v>
          </cell>
          <cell r="I92">
            <v>1</v>
          </cell>
          <cell r="L92">
            <v>0</v>
          </cell>
          <cell r="M92">
            <v>0</v>
          </cell>
        </row>
        <row r="93">
          <cell r="A93" t="str">
            <v>0126</v>
          </cell>
          <cell r="B93" t="str">
            <v>SLIDER, L FR. FORK-Phoi</v>
          </cell>
          <cell r="C93" t="str">
            <v>3-51521-GN5-9010-M1</v>
          </cell>
          <cell r="D93" t="str">
            <v>FF</v>
          </cell>
          <cell r="E93" t="str">
            <v>GN5-PHOI</v>
          </cell>
          <cell r="F93">
            <v>0.2</v>
          </cell>
          <cell r="G93" t="str">
            <v>106</v>
          </cell>
          <cell r="H93">
            <v>2</v>
          </cell>
          <cell r="I93">
            <v>1</v>
          </cell>
          <cell r="L93">
            <v>0</v>
          </cell>
          <cell r="M93">
            <v>0</v>
          </cell>
        </row>
        <row r="94">
          <cell r="A94" t="str">
            <v>0134</v>
          </cell>
          <cell r="B94" t="str">
            <v>DAMPER CASE COMP.</v>
          </cell>
          <cell r="C94" t="str">
            <v>1-52410-GN5-7800-AE</v>
          </cell>
          <cell r="D94" t="str">
            <v>RC</v>
          </cell>
          <cell r="E94" t="str">
            <v>GN5</v>
          </cell>
          <cell r="F94">
            <v>0.03</v>
          </cell>
          <cell r="G94" t="str">
            <v>102</v>
          </cell>
          <cell r="H94">
            <v>2</v>
          </cell>
          <cell r="I94">
            <v>2</v>
          </cell>
          <cell r="J94">
            <v>1.32</v>
          </cell>
          <cell r="K94">
            <v>1.27</v>
          </cell>
          <cell r="L94">
            <v>0.05</v>
          </cell>
          <cell r="M94">
            <v>1.3596000000000001</v>
          </cell>
        </row>
        <row r="95">
          <cell r="A95" t="str">
            <v>0131</v>
          </cell>
          <cell r="B95" t="str">
            <v>ROD COMP.,  PISTON</v>
          </cell>
          <cell r="C95" t="str">
            <v>1-52410-GN5-9000-AA</v>
          </cell>
          <cell r="D95" t="str">
            <v>RC</v>
          </cell>
          <cell r="E95" t="str">
            <v>GN5</v>
          </cell>
          <cell r="F95">
            <v>0.03</v>
          </cell>
          <cell r="G95" t="str">
            <v>102</v>
          </cell>
          <cell r="H95">
            <v>2</v>
          </cell>
          <cell r="I95">
            <v>2</v>
          </cell>
          <cell r="J95">
            <v>2.5780000000000003</v>
          </cell>
          <cell r="K95">
            <v>2.4780000000000002</v>
          </cell>
          <cell r="L95">
            <v>0.1</v>
          </cell>
          <cell r="M95">
            <v>2.6553400000000003</v>
          </cell>
        </row>
        <row r="96">
          <cell r="A96" t="str">
            <v>7010</v>
          </cell>
          <cell r="B96" t="str">
            <v>ADJUSTER COMP R SPR</v>
          </cell>
          <cell r="C96" t="str">
            <v>1-52430-GN5-9010-M1</v>
          </cell>
          <cell r="D96" t="str">
            <v>RC</v>
          </cell>
          <cell r="E96" t="str">
            <v>GN5</v>
          </cell>
          <cell r="F96">
            <v>0.03</v>
          </cell>
          <cell r="G96" t="str">
            <v>102</v>
          </cell>
          <cell r="H96">
            <v>2</v>
          </cell>
          <cell r="I96">
            <v>1</v>
          </cell>
          <cell r="L96">
            <v>0</v>
          </cell>
          <cell r="M96">
            <v>2.2400000000000002</v>
          </cell>
        </row>
        <row r="97">
          <cell r="A97" t="str">
            <v>7011</v>
          </cell>
          <cell r="B97" t="str">
            <v>ADJUSTER COMP L SPR</v>
          </cell>
          <cell r="C97" t="str">
            <v>1-52440-GN5-9010-M1</v>
          </cell>
          <cell r="D97" t="str">
            <v>RC</v>
          </cell>
          <cell r="E97" t="str">
            <v>GN5</v>
          </cell>
          <cell r="F97">
            <v>0.03</v>
          </cell>
          <cell r="G97" t="str">
            <v>102</v>
          </cell>
          <cell r="H97">
            <v>2</v>
          </cell>
          <cell r="I97">
            <v>1</v>
          </cell>
          <cell r="L97">
            <v>0</v>
          </cell>
          <cell r="M97">
            <v>2.2400000000000002</v>
          </cell>
        </row>
        <row r="98">
          <cell r="A98" t="str">
            <v>0135</v>
          </cell>
          <cell r="B98" t="str">
            <v>SPRING, REBOUND</v>
          </cell>
          <cell r="C98" t="str">
            <v>1-52410-398-9800-AD</v>
          </cell>
          <cell r="D98" t="str">
            <v>RC</v>
          </cell>
          <cell r="E98" t="str">
            <v>GN5</v>
          </cell>
          <cell r="F98">
            <v>0.03</v>
          </cell>
          <cell r="G98" t="str">
            <v>102</v>
          </cell>
          <cell r="H98">
            <v>2</v>
          </cell>
          <cell r="I98">
            <v>2</v>
          </cell>
          <cell r="J98">
            <v>0.17700000000000002</v>
          </cell>
          <cell r="K98">
            <v>0.16700000000000001</v>
          </cell>
          <cell r="L98">
            <v>0.01</v>
          </cell>
          <cell r="M98">
            <v>0.18231000000000003</v>
          </cell>
        </row>
        <row r="99">
          <cell r="A99" t="str">
            <v>0136</v>
          </cell>
          <cell r="B99" t="str">
            <v>GUIDE, ROD</v>
          </cell>
          <cell r="C99" t="str">
            <v>1-52410-GN5-9000-AC</v>
          </cell>
          <cell r="D99" t="str">
            <v>RC</v>
          </cell>
          <cell r="E99" t="str">
            <v>GN5</v>
          </cell>
          <cell r="F99">
            <v>0.03</v>
          </cell>
          <cell r="G99" t="str">
            <v>102</v>
          </cell>
          <cell r="H99">
            <v>2</v>
          </cell>
          <cell r="I99">
            <v>2</v>
          </cell>
          <cell r="J99">
            <v>0.30199999999999999</v>
          </cell>
          <cell r="K99">
            <v>0.29199999999999998</v>
          </cell>
          <cell r="L99">
            <v>0.01</v>
          </cell>
          <cell r="M99">
            <v>0.31106</v>
          </cell>
        </row>
        <row r="100">
          <cell r="A100" t="str">
            <v>0137</v>
          </cell>
          <cell r="B100" t="str">
            <v>O-RING</v>
          </cell>
          <cell r="C100" t="str">
            <v>1-52410-GN5-9000-AD</v>
          </cell>
          <cell r="D100" t="str">
            <v>RC</v>
          </cell>
          <cell r="E100" t="str">
            <v>GN5</v>
          </cell>
          <cell r="F100">
            <v>0.03</v>
          </cell>
          <cell r="G100" t="str">
            <v>102</v>
          </cell>
          <cell r="H100">
            <v>2</v>
          </cell>
          <cell r="I100">
            <v>2</v>
          </cell>
          <cell r="J100">
            <v>4.2000000000000003E-2</v>
          </cell>
          <cell r="K100">
            <v>4.2000000000000003E-2</v>
          </cell>
          <cell r="L100">
            <v>0</v>
          </cell>
          <cell r="M100">
            <v>4.326E-2</v>
          </cell>
        </row>
        <row r="101">
          <cell r="A101" t="str">
            <v>0132</v>
          </cell>
          <cell r="B101" t="str">
            <v>OIL SEAL</v>
          </cell>
          <cell r="C101" t="str">
            <v>1-52410-GN5-9000-AB</v>
          </cell>
          <cell r="D101" t="str">
            <v>RC</v>
          </cell>
          <cell r="E101" t="str">
            <v>GN5</v>
          </cell>
          <cell r="F101">
            <v>0.03</v>
          </cell>
          <cell r="G101" t="str">
            <v>102</v>
          </cell>
          <cell r="H101">
            <v>2</v>
          </cell>
          <cell r="I101">
            <v>2</v>
          </cell>
          <cell r="J101">
            <v>0.58200000000000007</v>
          </cell>
          <cell r="K101">
            <v>0.56200000000000006</v>
          </cell>
          <cell r="L101">
            <v>0.02</v>
          </cell>
          <cell r="M101">
            <v>0.5994600000000001</v>
          </cell>
        </row>
        <row r="102">
          <cell r="A102" t="str">
            <v>0138</v>
          </cell>
          <cell r="B102" t="str">
            <v>SPRING, B RR. CUSHION</v>
          </cell>
          <cell r="C102" t="str">
            <v>1-52453-GN5-8510-M1</v>
          </cell>
          <cell r="D102" t="str">
            <v>RC</v>
          </cell>
          <cell r="E102" t="str">
            <v>GN5</v>
          </cell>
          <cell r="F102">
            <v>0.03</v>
          </cell>
          <cell r="G102" t="str">
            <v>102</v>
          </cell>
          <cell r="H102">
            <v>2</v>
          </cell>
          <cell r="I102">
            <v>2</v>
          </cell>
          <cell r="J102">
            <v>0.249</v>
          </cell>
          <cell r="K102">
            <v>0.23899999999999999</v>
          </cell>
          <cell r="L102">
            <v>0.01</v>
          </cell>
          <cell r="M102">
            <v>0.25646999999999998</v>
          </cell>
        </row>
        <row r="103">
          <cell r="A103" t="str">
            <v>0139</v>
          </cell>
          <cell r="B103" t="str">
            <v>SPRING, RR. SHOCK</v>
          </cell>
          <cell r="C103" t="str">
            <v>1-52401-GN5-9010-M1</v>
          </cell>
          <cell r="D103" t="str">
            <v>RC</v>
          </cell>
          <cell r="E103" t="str">
            <v>GN5</v>
          </cell>
          <cell r="F103">
            <v>0.03</v>
          </cell>
          <cell r="G103" t="str">
            <v>102</v>
          </cell>
          <cell r="H103">
            <v>2</v>
          </cell>
          <cell r="I103">
            <v>2</v>
          </cell>
          <cell r="J103">
            <v>1.403</v>
          </cell>
          <cell r="K103">
            <v>1.343</v>
          </cell>
          <cell r="L103">
            <v>0.06</v>
          </cell>
          <cell r="M103">
            <v>1.44509</v>
          </cell>
        </row>
        <row r="104">
          <cell r="A104" t="str">
            <v>7012</v>
          </cell>
          <cell r="B104" t="str">
            <v>RUBBER, STOPPER</v>
          </cell>
          <cell r="C104" t="str">
            <v>1-52517-178-0030</v>
          </cell>
          <cell r="D104" t="str">
            <v>RC</v>
          </cell>
          <cell r="E104" t="str">
            <v>GN5</v>
          </cell>
          <cell r="F104">
            <v>0.03</v>
          </cell>
          <cell r="G104" t="str">
            <v>102</v>
          </cell>
          <cell r="H104">
            <v>2</v>
          </cell>
          <cell r="I104">
            <v>2</v>
          </cell>
          <cell r="J104">
            <v>4.3700000000000003E-2</v>
          </cell>
          <cell r="K104">
            <v>4.2000000000000003E-2</v>
          </cell>
          <cell r="L104">
            <v>1.6999999999999999E-3</v>
          </cell>
          <cell r="M104">
            <v>4.5011000000000002E-2</v>
          </cell>
        </row>
        <row r="105">
          <cell r="A105" t="str">
            <v>0133</v>
          </cell>
          <cell r="B105" t="str">
            <v>NUT, LOCK 8MM</v>
          </cell>
          <cell r="C105" t="str">
            <v>1-51413-GB4-0030</v>
          </cell>
          <cell r="D105" t="str">
            <v>RC</v>
          </cell>
          <cell r="E105" t="str">
            <v>GN5</v>
          </cell>
          <cell r="F105">
            <v>0.03</v>
          </cell>
          <cell r="G105" t="str">
            <v>102</v>
          </cell>
          <cell r="H105">
            <v>2</v>
          </cell>
          <cell r="I105">
            <v>2</v>
          </cell>
          <cell r="J105">
            <v>0.15209999999999999</v>
          </cell>
          <cell r="K105">
            <v>0.14599999999999999</v>
          </cell>
          <cell r="L105">
            <v>6.1000000000000004E-3</v>
          </cell>
          <cell r="M105">
            <v>0.156663</v>
          </cell>
        </row>
        <row r="106">
          <cell r="A106" t="str">
            <v>0140</v>
          </cell>
          <cell r="B106" t="str">
            <v>METAL BOTTOM</v>
          </cell>
          <cell r="C106" t="str">
            <v>1-52404-459-8810-M1</v>
          </cell>
          <cell r="D106" t="str">
            <v>RC</v>
          </cell>
          <cell r="E106" t="str">
            <v>GN5</v>
          </cell>
          <cell r="F106">
            <v>0.03</v>
          </cell>
          <cell r="G106" t="str">
            <v>102</v>
          </cell>
          <cell r="H106">
            <v>2</v>
          </cell>
          <cell r="I106">
            <v>2</v>
          </cell>
          <cell r="L106">
            <v>0</v>
          </cell>
          <cell r="M106">
            <v>0.97850000000000004</v>
          </cell>
        </row>
        <row r="107">
          <cell r="A107" t="str">
            <v>7013</v>
          </cell>
          <cell r="B107" t="str">
            <v>BUSH, RUBBER UPPER</v>
          </cell>
          <cell r="C107" t="str">
            <v>1-52489-399-6010-M1</v>
          </cell>
          <cell r="D107" t="str">
            <v>RC</v>
          </cell>
          <cell r="E107" t="str">
            <v>GN5</v>
          </cell>
          <cell r="F107">
            <v>0.03</v>
          </cell>
          <cell r="G107" t="str">
            <v>102</v>
          </cell>
          <cell r="H107">
            <v>2</v>
          </cell>
          <cell r="I107">
            <v>2</v>
          </cell>
          <cell r="L107">
            <v>0</v>
          </cell>
          <cell r="M107">
            <v>9.3700000000000006E-2</v>
          </cell>
        </row>
        <row r="108">
          <cell r="A108" t="str">
            <v>7014</v>
          </cell>
          <cell r="B108" t="str">
            <v>COLLAR, RUBBER BUSH UPPER</v>
          </cell>
          <cell r="C108" t="str">
            <v>1-52486-056-0000</v>
          </cell>
          <cell r="D108" t="str">
            <v>RC</v>
          </cell>
          <cell r="E108" t="str">
            <v>GN5</v>
          </cell>
          <cell r="F108">
            <v>0.03</v>
          </cell>
          <cell r="G108" t="str">
            <v>102</v>
          </cell>
          <cell r="H108">
            <v>2</v>
          </cell>
          <cell r="I108">
            <v>2</v>
          </cell>
          <cell r="L108">
            <v>0</v>
          </cell>
          <cell r="M108">
            <v>0.10050000000000001</v>
          </cell>
        </row>
        <row r="109">
          <cell r="A109" t="str">
            <v>0141</v>
          </cell>
          <cell r="B109" t="str">
            <v>PLATE, END</v>
          </cell>
          <cell r="C109" t="str">
            <v>1-52410-GBGT-B200-AM</v>
          </cell>
          <cell r="D109" t="str">
            <v>RC</v>
          </cell>
          <cell r="E109" t="str">
            <v>GN5</v>
          </cell>
          <cell r="F109">
            <v>0.03</v>
          </cell>
          <cell r="G109" t="str">
            <v>102</v>
          </cell>
          <cell r="H109">
            <v>2</v>
          </cell>
          <cell r="I109">
            <v>2</v>
          </cell>
          <cell r="J109">
            <v>6.5600000000000006E-2</v>
          </cell>
          <cell r="K109">
            <v>6.3E-2</v>
          </cell>
          <cell r="L109">
            <v>2.5999999999999999E-3</v>
          </cell>
          <cell r="M109">
            <v>6.7568000000000003E-2</v>
          </cell>
        </row>
        <row r="110">
          <cell r="A110" t="str">
            <v>7015</v>
          </cell>
          <cell r="B110" t="str">
            <v>CASE, SPG. ADJUSTER</v>
          </cell>
          <cell r="C110" t="str">
            <v>1-52450-GN5-9010-M1</v>
          </cell>
          <cell r="D110" t="str">
            <v>RC</v>
          </cell>
          <cell r="E110" t="str">
            <v>GN5</v>
          </cell>
          <cell r="F110">
            <v>0.03</v>
          </cell>
          <cell r="G110" t="str">
            <v>102</v>
          </cell>
          <cell r="H110">
            <v>2</v>
          </cell>
          <cell r="I110">
            <v>2</v>
          </cell>
          <cell r="L110">
            <v>0</v>
          </cell>
          <cell r="M110">
            <v>0.74235714285714283</v>
          </cell>
        </row>
        <row r="111">
          <cell r="A111" t="str">
            <v>7016</v>
          </cell>
          <cell r="B111" t="str">
            <v>CASE, RR. CUSH. UPPER</v>
          </cell>
          <cell r="C111" t="str">
            <v>1-52460-GN5-8510-M1</v>
          </cell>
          <cell r="D111" t="str">
            <v>RC</v>
          </cell>
          <cell r="E111" t="str">
            <v>GN5</v>
          </cell>
          <cell r="F111">
            <v>0.03</v>
          </cell>
          <cell r="G111" t="str">
            <v>102</v>
          </cell>
          <cell r="H111">
            <v>2</v>
          </cell>
          <cell r="I111">
            <v>2</v>
          </cell>
          <cell r="L111">
            <v>0</v>
          </cell>
          <cell r="M111">
            <v>1.4931000000000001</v>
          </cell>
        </row>
        <row r="112">
          <cell r="A112" t="str">
            <v>7017</v>
          </cell>
          <cell r="B112" t="str">
            <v>CASE, RR.SHOCK. UNDER</v>
          </cell>
          <cell r="C112" t="str">
            <v>1-52423-GN5-9020-M1</v>
          </cell>
          <cell r="D112" t="str">
            <v>RC</v>
          </cell>
          <cell r="E112" t="str">
            <v>GN5</v>
          </cell>
          <cell r="F112">
            <v>0.03</v>
          </cell>
          <cell r="G112" t="str">
            <v>102</v>
          </cell>
          <cell r="H112">
            <v>2</v>
          </cell>
          <cell r="I112">
            <v>2</v>
          </cell>
          <cell r="L112">
            <v>0</v>
          </cell>
          <cell r="M112">
            <v>1.373</v>
          </cell>
        </row>
        <row r="113">
          <cell r="A113" t="str">
            <v>7018</v>
          </cell>
          <cell r="B113" t="str">
            <v>BUSH, RUBBER UNDER</v>
          </cell>
          <cell r="C113" t="str">
            <v>1-52485-GA7-0030</v>
          </cell>
          <cell r="D113" t="str">
            <v>RC</v>
          </cell>
          <cell r="E113" t="str">
            <v>GN5</v>
          </cell>
          <cell r="F113">
            <v>0.03</v>
          </cell>
          <cell r="G113" t="str">
            <v>102</v>
          </cell>
          <cell r="H113">
            <v>2</v>
          </cell>
          <cell r="I113">
            <v>2</v>
          </cell>
          <cell r="L113">
            <v>0</v>
          </cell>
          <cell r="M113">
            <v>5.7428571428571426E-2</v>
          </cell>
        </row>
        <row r="114">
          <cell r="A114" t="str">
            <v>7019</v>
          </cell>
          <cell r="B114" t="str">
            <v>COLLAR, RR. CUSH. RUBBER BUSH UNDER</v>
          </cell>
          <cell r="C114" t="str">
            <v>1-52486-GA7-0030</v>
          </cell>
          <cell r="D114" t="str">
            <v>RC</v>
          </cell>
          <cell r="E114" t="str">
            <v>GN5</v>
          </cell>
          <cell r="F114">
            <v>0.03</v>
          </cell>
          <cell r="G114" t="str">
            <v>102</v>
          </cell>
          <cell r="H114">
            <v>2</v>
          </cell>
          <cell r="I114">
            <v>2</v>
          </cell>
          <cell r="L114">
            <v>0</v>
          </cell>
          <cell r="M114">
            <v>9.678571428571428E-2</v>
          </cell>
        </row>
        <row r="115">
          <cell r="A115" t="str">
            <v>7020</v>
          </cell>
          <cell r="B115" t="str">
            <v>GUIDE SPR</v>
          </cell>
          <cell r="C115" t="str">
            <v>1-52476-GN5-9010</v>
          </cell>
          <cell r="D115" t="str">
            <v>RC</v>
          </cell>
          <cell r="E115" t="str">
            <v>GN5</v>
          </cell>
          <cell r="F115">
            <v>0.03</v>
          </cell>
          <cell r="G115" t="str">
            <v>102</v>
          </cell>
          <cell r="H115">
            <v>2</v>
          </cell>
          <cell r="I115">
            <v>2</v>
          </cell>
          <cell r="L115">
            <v>0</v>
          </cell>
          <cell r="M115">
            <v>0.16850000000000001</v>
          </cell>
        </row>
        <row r="116">
          <cell r="A116" t="str">
            <v>6003</v>
          </cell>
          <cell r="B116" t="str">
            <v>FUEL UNIT (COMP)</v>
          </cell>
          <cell r="C116" t="str">
            <v xml:space="preserve">1-37800-GN5-9011-M1     </v>
          </cell>
          <cell r="D116" t="str">
            <v>FU</v>
          </cell>
          <cell r="E116" t="str">
            <v>GN5</v>
          </cell>
          <cell r="F116">
            <v>0.05</v>
          </cell>
          <cell r="G116" t="str">
            <v>102</v>
          </cell>
          <cell r="H116">
            <v>2</v>
          </cell>
          <cell r="I116">
            <v>1</v>
          </cell>
          <cell r="L116">
            <v>0</v>
          </cell>
          <cell r="M116">
            <v>0</v>
          </cell>
        </row>
        <row r="117">
          <cell r="A117" t="str">
            <v>0163</v>
          </cell>
          <cell r="B117" t="str">
            <v>BODY ASSY</v>
          </cell>
          <cell r="C117" t="str">
            <v>1-37800-GN5-9000-XA</v>
          </cell>
          <cell r="D117" t="str">
            <v>FU</v>
          </cell>
          <cell r="E117" t="str">
            <v>GN5</v>
          </cell>
          <cell r="F117">
            <v>0.05</v>
          </cell>
          <cell r="G117" t="str">
            <v>102</v>
          </cell>
          <cell r="H117">
            <v>2</v>
          </cell>
          <cell r="I117">
            <v>1</v>
          </cell>
          <cell r="L117">
            <v>0</v>
          </cell>
          <cell r="M117">
            <v>0</v>
          </cell>
        </row>
        <row r="118">
          <cell r="A118" t="str">
            <v>0164</v>
          </cell>
          <cell r="B118" t="str">
            <v>FLOAT</v>
          </cell>
          <cell r="C118" t="str">
            <v>1-37800-GN5-9000-AA</v>
          </cell>
          <cell r="D118" t="str">
            <v>FU</v>
          </cell>
          <cell r="E118" t="str">
            <v>GN5</v>
          </cell>
          <cell r="F118">
            <v>0.05</v>
          </cell>
          <cell r="G118" t="str">
            <v>102</v>
          </cell>
          <cell r="H118">
            <v>2</v>
          </cell>
          <cell r="I118">
            <v>1</v>
          </cell>
          <cell r="L118">
            <v>0</v>
          </cell>
          <cell r="M118">
            <v>0</v>
          </cell>
        </row>
        <row r="119">
          <cell r="A119" t="str">
            <v>0165</v>
          </cell>
          <cell r="B119" t="str">
            <v>PUSH NUT</v>
          </cell>
          <cell r="C119" t="str">
            <v>1-37800-GN5-9000-AB</v>
          </cell>
          <cell r="D119" t="str">
            <v>FU</v>
          </cell>
          <cell r="E119" t="str">
            <v>GN5</v>
          </cell>
          <cell r="F119">
            <v>0.05</v>
          </cell>
          <cell r="G119" t="str">
            <v>102</v>
          </cell>
          <cell r="H119">
            <v>2</v>
          </cell>
          <cell r="I119">
            <v>1</v>
          </cell>
          <cell r="L119">
            <v>0</v>
          </cell>
          <cell r="M119">
            <v>0</v>
          </cell>
        </row>
        <row r="120">
          <cell r="A120" t="str">
            <v>0142</v>
          </cell>
          <cell r="B120" t="str">
            <v>GEAR PRIMARY DRIVEN</v>
          </cell>
          <cell r="C120" t="str">
            <v>1-23111-198-3000</v>
          </cell>
          <cell r="D120" t="str">
            <v>CL</v>
          </cell>
          <cell r="E120" t="str">
            <v>GN5</v>
          </cell>
          <cell r="G120" t="str">
            <v>102</v>
          </cell>
          <cell r="H120">
            <v>2</v>
          </cell>
          <cell r="I120">
            <v>1</v>
          </cell>
          <cell r="L120">
            <v>0</v>
          </cell>
          <cell r="M120">
            <v>0</v>
          </cell>
        </row>
        <row r="121">
          <cell r="A121" t="str">
            <v>0143</v>
          </cell>
          <cell r="B121" t="str">
            <v>DAMPER DRIVEN GEAR</v>
          </cell>
          <cell r="C121" t="str">
            <v>1-23113-035-3002</v>
          </cell>
          <cell r="D121" t="str">
            <v>CL</v>
          </cell>
          <cell r="E121" t="str">
            <v>GN5</v>
          </cell>
          <cell r="G121" t="str">
            <v>102</v>
          </cell>
          <cell r="H121">
            <v>2</v>
          </cell>
          <cell r="I121">
            <v>6</v>
          </cell>
          <cell r="L121">
            <v>0</v>
          </cell>
          <cell r="M121">
            <v>0</v>
          </cell>
        </row>
        <row r="122">
          <cell r="A122" t="str">
            <v>0144</v>
          </cell>
          <cell r="B122" t="str">
            <v>RIVET 4MM</v>
          </cell>
          <cell r="C122" t="str">
            <v>1-23115-086-3000</v>
          </cell>
          <cell r="D122" t="str">
            <v>CL</v>
          </cell>
          <cell r="E122" t="str">
            <v>GN5</v>
          </cell>
          <cell r="G122" t="str">
            <v>102</v>
          </cell>
          <cell r="H122">
            <v>2</v>
          </cell>
          <cell r="I122">
            <v>6</v>
          </cell>
          <cell r="L122">
            <v>0</v>
          </cell>
          <cell r="M122">
            <v>0</v>
          </cell>
        </row>
        <row r="123">
          <cell r="A123" t="str">
            <v>0145</v>
          </cell>
          <cell r="B123" t="str">
            <v>SPECIAL BOLT FLANGE  6 X 22</v>
          </cell>
          <cell r="C123" t="str">
            <v>1-90050-357-0001</v>
          </cell>
          <cell r="D123" t="str">
            <v>CL</v>
          </cell>
          <cell r="E123" t="str">
            <v>GN5</v>
          </cell>
          <cell r="G123" t="str">
            <v>102</v>
          </cell>
          <cell r="H123">
            <v>2</v>
          </cell>
          <cell r="I123">
            <v>4</v>
          </cell>
          <cell r="L123">
            <v>0</v>
          </cell>
          <cell r="M123">
            <v>0</v>
          </cell>
        </row>
        <row r="124">
          <cell r="A124" t="str">
            <v>0146</v>
          </cell>
          <cell r="B124" t="str">
            <v>OUTER CLUTCH</v>
          </cell>
          <cell r="C124" t="str">
            <v>1-22101-GN5-9100-H1</v>
          </cell>
          <cell r="D124" t="str">
            <v>CL</v>
          </cell>
          <cell r="E124" t="str">
            <v>GN5</v>
          </cell>
          <cell r="G124" t="str">
            <v>102</v>
          </cell>
          <cell r="H124">
            <v>2</v>
          </cell>
          <cell r="I124">
            <v>1</v>
          </cell>
          <cell r="L124">
            <v>0</v>
          </cell>
          <cell r="M124">
            <v>0</v>
          </cell>
        </row>
        <row r="125">
          <cell r="A125" t="str">
            <v>0147</v>
          </cell>
          <cell r="B125" t="str">
            <v>CENTER COMP CLUTCH</v>
          </cell>
          <cell r="C125" t="str">
            <v>1-22120-GN5-9100</v>
          </cell>
          <cell r="D125" t="str">
            <v>CL</v>
          </cell>
          <cell r="E125" t="str">
            <v>GN5</v>
          </cell>
          <cell r="G125" t="str">
            <v>102</v>
          </cell>
          <cell r="H125">
            <v>2</v>
          </cell>
          <cell r="I125">
            <v>1</v>
          </cell>
          <cell r="L125">
            <v>0</v>
          </cell>
          <cell r="M125">
            <v>0</v>
          </cell>
        </row>
        <row r="126">
          <cell r="A126" t="str">
            <v>0148</v>
          </cell>
          <cell r="B126" t="str">
            <v>DISK CLUTCH FRICTION</v>
          </cell>
          <cell r="C126" t="str">
            <v>1-22201-KBW-9000</v>
          </cell>
          <cell r="D126" t="str">
            <v>CL</v>
          </cell>
          <cell r="E126" t="str">
            <v>GN5</v>
          </cell>
          <cell r="G126" t="str">
            <v>102</v>
          </cell>
          <cell r="H126">
            <v>2</v>
          </cell>
          <cell r="I126">
            <v>4</v>
          </cell>
          <cell r="L126">
            <v>0</v>
          </cell>
          <cell r="M126">
            <v>0</v>
          </cell>
        </row>
        <row r="127">
          <cell r="A127" t="str">
            <v>0149</v>
          </cell>
          <cell r="B127" t="str">
            <v>SIDE PLATE DR/GEAR-VN</v>
          </cell>
          <cell r="C127" t="str">
            <v>1-23114-086-3000</v>
          </cell>
          <cell r="D127" t="str">
            <v>CL</v>
          </cell>
          <cell r="E127" t="str">
            <v>GN5</v>
          </cell>
          <cell r="G127" t="str">
            <v>102</v>
          </cell>
          <cell r="H127">
            <v>2</v>
          </cell>
          <cell r="I127">
            <v>1</v>
          </cell>
          <cell r="L127">
            <v>0</v>
          </cell>
          <cell r="M127">
            <v>0</v>
          </cell>
        </row>
        <row r="128">
          <cell r="A128" t="str">
            <v>0150</v>
          </cell>
          <cell r="B128" t="str">
            <v>PLATE CLUTCH-VN</v>
          </cell>
          <cell r="C128" t="str">
            <v>1-22311-107-0000</v>
          </cell>
          <cell r="D128" t="str">
            <v>CL</v>
          </cell>
          <cell r="E128" t="str">
            <v>GN5</v>
          </cell>
          <cell r="G128" t="str">
            <v>102</v>
          </cell>
          <cell r="H128">
            <v>2</v>
          </cell>
          <cell r="I128">
            <v>3</v>
          </cell>
          <cell r="L128">
            <v>0</v>
          </cell>
          <cell r="M128">
            <v>0</v>
          </cell>
        </row>
        <row r="129">
          <cell r="A129" t="str">
            <v>0151</v>
          </cell>
          <cell r="B129" t="str">
            <v>SPRING CLUTCH</v>
          </cell>
          <cell r="C129" t="str">
            <v>1-22401-GN5-9100</v>
          </cell>
          <cell r="D129" t="str">
            <v>CL</v>
          </cell>
          <cell r="E129" t="str">
            <v>GN5</v>
          </cell>
          <cell r="G129" t="str">
            <v>102</v>
          </cell>
          <cell r="H129">
            <v>2</v>
          </cell>
          <cell r="I129">
            <v>4</v>
          </cell>
          <cell r="L129">
            <v>0</v>
          </cell>
          <cell r="M129">
            <v>0</v>
          </cell>
        </row>
        <row r="130">
          <cell r="A130" t="str">
            <v>0152</v>
          </cell>
          <cell r="B130" t="str">
            <v>SCREW 2,3 X 7</v>
          </cell>
          <cell r="C130" t="str">
            <v>1-90107-GC8-0000</v>
          </cell>
          <cell r="D130" t="str">
            <v>SM</v>
          </cell>
          <cell r="E130" t="str">
            <v>GN5</v>
          </cell>
          <cell r="F130">
            <v>0.03</v>
          </cell>
          <cell r="G130" t="str">
            <v>102</v>
          </cell>
          <cell r="H130">
            <v>2</v>
          </cell>
          <cell r="I130">
            <v>3</v>
          </cell>
          <cell r="L130">
            <v>0</v>
          </cell>
          <cell r="M130">
            <v>0</v>
          </cell>
        </row>
        <row r="131">
          <cell r="A131" t="str">
            <v>0153</v>
          </cell>
          <cell r="B131" t="str">
            <v>POINTER ASSY. SPEED</v>
          </cell>
          <cell r="C131" t="str">
            <v>1-37210-GN5-9000-AB</v>
          </cell>
          <cell r="D131" t="str">
            <v>SM</v>
          </cell>
          <cell r="E131" t="str">
            <v>GN5</v>
          </cell>
          <cell r="F131">
            <v>0.03</v>
          </cell>
          <cell r="G131" t="str">
            <v>102</v>
          </cell>
          <cell r="H131">
            <v>2</v>
          </cell>
          <cell r="I131">
            <v>1</v>
          </cell>
          <cell r="L131">
            <v>0</v>
          </cell>
          <cell r="M131">
            <v>0</v>
          </cell>
        </row>
        <row r="132">
          <cell r="A132" t="str">
            <v>0154</v>
          </cell>
          <cell r="B132" t="str">
            <v>MOVEMENT SPEED</v>
          </cell>
          <cell r="C132" t="str">
            <v>1-37210-GN5-9000-AA</v>
          </cell>
          <cell r="D132" t="str">
            <v>SM</v>
          </cell>
          <cell r="E132" t="str">
            <v>GN5</v>
          </cell>
          <cell r="F132">
            <v>0.03</v>
          </cell>
          <cell r="G132" t="str">
            <v>102</v>
          </cell>
          <cell r="H132">
            <v>2</v>
          </cell>
          <cell r="I132">
            <v>1</v>
          </cell>
          <cell r="L132">
            <v>0</v>
          </cell>
          <cell r="M132">
            <v>0</v>
          </cell>
        </row>
        <row r="133">
          <cell r="A133" t="str">
            <v>0155</v>
          </cell>
          <cell r="B133" t="str">
            <v>POINTER ASSY FUEL</v>
          </cell>
          <cell r="C133" t="str">
            <v>1-37300-GN5-9000-AB</v>
          </cell>
          <cell r="D133" t="str">
            <v>SM</v>
          </cell>
          <cell r="E133" t="str">
            <v>GN5</v>
          </cell>
          <cell r="F133">
            <v>0.03</v>
          </cell>
          <cell r="G133" t="str">
            <v>102</v>
          </cell>
          <cell r="H133">
            <v>2</v>
          </cell>
          <cell r="I133">
            <v>1</v>
          </cell>
          <cell r="L133">
            <v>0</v>
          </cell>
          <cell r="M133">
            <v>0</v>
          </cell>
        </row>
        <row r="134">
          <cell r="A134" t="str">
            <v>0156</v>
          </cell>
          <cell r="B134" t="str">
            <v>MOVEMENT FUEL</v>
          </cell>
          <cell r="C134" t="str">
            <v>1-37300-GN5-9000-AA</v>
          </cell>
          <cell r="D134" t="str">
            <v>SM</v>
          </cell>
          <cell r="E134" t="str">
            <v>GN5</v>
          </cell>
          <cell r="F134">
            <v>0.03</v>
          </cell>
          <cell r="G134" t="str">
            <v>102</v>
          </cell>
          <cell r="H134">
            <v>2</v>
          </cell>
          <cell r="I134">
            <v>1</v>
          </cell>
          <cell r="L134">
            <v>0</v>
          </cell>
          <cell r="M134">
            <v>0</v>
          </cell>
        </row>
        <row r="135">
          <cell r="A135" t="str">
            <v>0157</v>
          </cell>
          <cell r="B135" t="str">
            <v>MAGNET COVER</v>
          </cell>
          <cell r="C135" t="str">
            <v>1-37210-GN5-7300-AB</v>
          </cell>
          <cell r="D135" t="str">
            <v>SM</v>
          </cell>
          <cell r="E135" t="str">
            <v>GN5</v>
          </cell>
          <cell r="F135">
            <v>0.03</v>
          </cell>
          <cell r="G135" t="str">
            <v>102</v>
          </cell>
          <cell r="H135">
            <v>2</v>
          </cell>
          <cell r="I135">
            <v>1</v>
          </cell>
          <cell r="L135">
            <v>0</v>
          </cell>
          <cell r="M135">
            <v>0</v>
          </cell>
        </row>
        <row r="136">
          <cell r="A136" t="str">
            <v>0158</v>
          </cell>
          <cell r="B136" t="str">
            <v>SCREW 3 X 22</v>
          </cell>
          <cell r="C136" t="str">
            <v>1-37305-KE5-0080</v>
          </cell>
          <cell r="D136" t="str">
            <v>SM</v>
          </cell>
          <cell r="E136" t="str">
            <v>GN5</v>
          </cell>
          <cell r="F136">
            <v>0.03</v>
          </cell>
          <cell r="G136" t="str">
            <v>102</v>
          </cell>
          <cell r="H136">
            <v>2</v>
          </cell>
          <cell r="I136">
            <v>3</v>
          </cell>
          <cell r="L136">
            <v>0</v>
          </cell>
          <cell r="M136">
            <v>0</v>
          </cell>
        </row>
        <row r="137">
          <cell r="A137" t="str">
            <v>0159</v>
          </cell>
          <cell r="B137" t="str">
            <v>DIAL DESIGN ASSY.</v>
          </cell>
          <cell r="C137" t="str">
            <v>1-37210-GN5-9010-Y1</v>
          </cell>
          <cell r="D137" t="str">
            <v>SM</v>
          </cell>
          <cell r="E137" t="str">
            <v>GN5</v>
          </cell>
          <cell r="F137">
            <v>0.03</v>
          </cell>
          <cell r="G137" t="str">
            <v>102</v>
          </cell>
          <cell r="H137">
            <v>2</v>
          </cell>
          <cell r="I137">
            <v>1</v>
          </cell>
          <cell r="L137">
            <v>0</v>
          </cell>
          <cell r="M137">
            <v>0</v>
          </cell>
        </row>
        <row r="138">
          <cell r="A138" t="str">
            <v>0160</v>
          </cell>
          <cell r="B138" t="str">
            <v>CLAMP</v>
          </cell>
          <cell r="C138" t="str">
            <v>1-37121-ML7-6710-M1</v>
          </cell>
          <cell r="D138" t="str">
            <v>SM</v>
          </cell>
          <cell r="E138" t="str">
            <v>GN5</v>
          </cell>
          <cell r="F138">
            <v>0.03</v>
          </cell>
          <cell r="G138" t="str">
            <v>102</v>
          </cell>
          <cell r="H138">
            <v>2</v>
          </cell>
          <cell r="I138">
            <v>1</v>
          </cell>
          <cell r="L138">
            <v>0</v>
          </cell>
          <cell r="M138">
            <v>0</v>
          </cell>
        </row>
        <row r="139">
          <cell r="A139" t="str">
            <v>0161</v>
          </cell>
          <cell r="B139" t="str">
            <v>SCREW FLANGE 4 X 16</v>
          </cell>
          <cell r="C139" t="str">
            <v>1-93903-24420</v>
          </cell>
          <cell r="D139" t="str">
            <v>SM</v>
          </cell>
          <cell r="E139" t="str">
            <v>GN5</v>
          </cell>
          <cell r="F139">
            <v>0.03</v>
          </cell>
          <cell r="G139" t="str">
            <v>102</v>
          </cell>
          <cell r="H139">
            <v>2</v>
          </cell>
          <cell r="I139">
            <v>5</v>
          </cell>
          <cell r="L139">
            <v>0</v>
          </cell>
          <cell r="M139">
            <v>0</v>
          </cell>
        </row>
        <row r="140">
          <cell r="A140" t="str">
            <v>0162</v>
          </cell>
          <cell r="B140" t="str">
            <v>SCREW FLANGE 4 X 10</v>
          </cell>
          <cell r="C140" t="str">
            <v>1-90101-GC8-0080</v>
          </cell>
          <cell r="D140" t="str">
            <v>SM</v>
          </cell>
          <cell r="E140" t="str">
            <v>GN5</v>
          </cell>
          <cell r="F140">
            <v>0.03</v>
          </cell>
          <cell r="G140" t="str">
            <v>102</v>
          </cell>
          <cell r="H140">
            <v>2</v>
          </cell>
          <cell r="I140">
            <v>2</v>
          </cell>
          <cell r="L140">
            <v>0</v>
          </cell>
          <cell r="M140">
            <v>0</v>
          </cell>
        </row>
        <row r="141">
          <cell r="A141" t="str">
            <v>0056</v>
          </cell>
          <cell r="B141" t="str">
            <v>TUBE, FR. FORK</v>
          </cell>
          <cell r="C141" t="str">
            <v>1-51410-KEV-9400-AA</v>
          </cell>
          <cell r="D141" t="str">
            <v>FF</v>
          </cell>
          <cell r="E141" t="str">
            <v>KFLG</v>
          </cell>
          <cell r="F141">
            <v>0.05</v>
          </cell>
          <cell r="G141" t="str">
            <v>103</v>
          </cell>
          <cell r="H141">
            <v>2</v>
          </cell>
          <cell r="I141">
            <v>2</v>
          </cell>
          <cell r="J141">
            <v>7.8208000000000002</v>
          </cell>
          <cell r="K141">
            <v>7.51</v>
          </cell>
          <cell r="L141">
            <v>0.31080000000000041</v>
          </cell>
          <cell r="M141">
            <v>8.2118400000000005</v>
          </cell>
        </row>
        <row r="142">
          <cell r="A142" t="str">
            <v>0057</v>
          </cell>
          <cell r="B142" t="str">
            <v xml:space="preserve">SEAT A, REBOUND </v>
          </cell>
          <cell r="C142" t="str">
            <v>1-51410-GN5-9000-AB</v>
          </cell>
          <cell r="D142" t="str">
            <v>FF</v>
          </cell>
          <cell r="E142" t="str">
            <v>KFLG</v>
          </cell>
          <cell r="F142">
            <v>0.05</v>
          </cell>
          <cell r="G142" t="str">
            <v>103</v>
          </cell>
          <cell r="H142">
            <v>2</v>
          </cell>
          <cell r="I142">
            <v>2</v>
          </cell>
          <cell r="J142">
            <v>0.27639999999999998</v>
          </cell>
          <cell r="K142">
            <v>0.27</v>
          </cell>
          <cell r="L142">
            <v>6.3999999999999613E-3</v>
          </cell>
          <cell r="M142">
            <v>0.29021999999999998</v>
          </cell>
        </row>
        <row r="143">
          <cell r="A143" t="str">
            <v>0058</v>
          </cell>
          <cell r="B143" t="str">
            <v>VALVE</v>
          </cell>
          <cell r="C143" t="str">
            <v>1-51410-GN5-9000-AC</v>
          </cell>
          <cell r="D143" t="str">
            <v>FF</v>
          </cell>
          <cell r="E143" t="str">
            <v>KFLG</v>
          </cell>
          <cell r="F143">
            <v>0.05</v>
          </cell>
          <cell r="G143" t="str">
            <v>103</v>
          </cell>
          <cell r="H143">
            <v>2</v>
          </cell>
          <cell r="I143">
            <v>2</v>
          </cell>
          <cell r="J143">
            <v>0.14330000000000001</v>
          </cell>
          <cell r="K143">
            <v>0.14000000000000001</v>
          </cell>
          <cell r="L143">
            <v>3.2999999999999974E-3</v>
          </cell>
          <cell r="M143">
            <v>0.15046500000000002</v>
          </cell>
        </row>
        <row r="144">
          <cell r="A144" t="str">
            <v>0066</v>
          </cell>
          <cell r="B144" t="str">
            <v xml:space="preserve">SEAT B, REBOUND </v>
          </cell>
          <cell r="C144" t="str">
            <v>1-51410-GN5-9000-AD</v>
          </cell>
          <cell r="D144" t="str">
            <v>FF</v>
          </cell>
          <cell r="E144" t="str">
            <v>KFLG</v>
          </cell>
          <cell r="F144">
            <v>0.05</v>
          </cell>
          <cell r="G144" t="str">
            <v>103</v>
          </cell>
          <cell r="H144">
            <v>2</v>
          </cell>
          <cell r="I144">
            <v>2</v>
          </cell>
          <cell r="J144">
            <v>9.2200000000000004E-2</v>
          </cell>
          <cell r="K144">
            <v>0.09</v>
          </cell>
          <cell r="L144">
            <v>2.2000000000000075E-3</v>
          </cell>
          <cell r="M144">
            <v>9.6810000000000007E-2</v>
          </cell>
        </row>
        <row r="145">
          <cell r="A145" t="str">
            <v>0067</v>
          </cell>
          <cell r="B145" t="str">
            <v xml:space="preserve">CASE, R FR. BOTTOM </v>
          </cell>
          <cell r="C145" t="str">
            <v>1-51420-KEV-6510-M1</v>
          </cell>
          <cell r="D145" t="str">
            <v>FF</v>
          </cell>
          <cell r="E145" t="str">
            <v>KFLG</v>
          </cell>
          <cell r="F145">
            <v>0.05</v>
          </cell>
          <cell r="G145" t="str">
            <v>103</v>
          </cell>
          <cell r="H145">
            <v>2</v>
          </cell>
          <cell r="I145">
            <v>1</v>
          </cell>
          <cell r="J145">
            <v>5.31</v>
          </cell>
          <cell r="K145">
            <v>5.0999999999999996</v>
          </cell>
          <cell r="L145">
            <v>0.20999999999999996</v>
          </cell>
          <cell r="M145">
            <v>5.5754999999999999</v>
          </cell>
        </row>
        <row r="146">
          <cell r="A146" t="str">
            <v>0068</v>
          </cell>
          <cell r="B146" t="str">
            <v xml:space="preserve">CASE, L FR. BOTTOM </v>
          </cell>
          <cell r="C146" t="str">
            <v>1-51520-KEV-6510-M1</v>
          </cell>
          <cell r="D146" t="str">
            <v>FF</v>
          </cell>
          <cell r="E146" t="str">
            <v>KFLG</v>
          </cell>
          <cell r="F146">
            <v>0.05</v>
          </cell>
          <cell r="G146" t="str">
            <v>103</v>
          </cell>
          <cell r="H146">
            <v>2</v>
          </cell>
          <cell r="I146">
            <v>1</v>
          </cell>
          <cell r="J146">
            <v>5.31</v>
          </cell>
          <cell r="K146">
            <v>5.0999999999999996</v>
          </cell>
          <cell r="L146">
            <v>0.20999999999999996</v>
          </cell>
          <cell r="M146">
            <v>5.5754999999999999</v>
          </cell>
        </row>
        <row r="147">
          <cell r="A147" t="str">
            <v>0071</v>
          </cell>
          <cell r="B147" t="str">
            <v>SPG, FR. FORK</v>
          </cell>
          <cell r="C147" t="str">
            <v>1-51401-KEV-9410-M1</v>
          </cell>
          <cell r="D147" t="str">
            <v>FF</v>
          </cell>
          <cell r="E147" t="str">
            <v>KFLG</v>
          </cell>
          <cell r="F147">
            <v>0.05</v>
          </cell>
          <cell r="G147" t="str">
            <v>103</v>
          </cell>
          <cell r="H147">
            <v>2</v>
          </cell>
          <cell r="I147">
            <v>2</v>
          </cell>
          <cell r="J147">
            <v>0.49399999999999999</v>
          </cell>
          <cell r="K147">
            <v>4.7419999999999997E-2</v>
          </cell>
          <cell r="L147">
            <v>0.44657999999999998</v>
          </cell>
          <cell r="M147">
            <v>0.51869999999999994</v>
          </cell>
        </row>
        <row r="148">
          <cell r="A148" t="str">
            <v>0059</v>
          </cell>
          <cell r="B148" t="str">
            <v>SEAT, PIPE</v>
          </cell>
          <cell r="C148" t="str">
            <v>1-51470-KEV-8810-M1</v>
          </cell>
          <cell r="D148" t="str">
            <v>FF</v>
          </cell>
          <cell r="E148" t="str">
            <v>KFLG</v>
          </cell>
          <cell r="F148">
            <v>0.05</v>
          </cell>
          <cell r="G148" t="str">
            <v>103</v>
          </cell>
          <cell r="H148">
            <v>2</v>
          </cell>
          <cell r="I148">
            <v>2</v>
          </cell>
          <cell r="J148">
            <v>1.5765</v>
          </cell>
          <cell r="K148">
            <v>1.51</v>
          </cell>
          <cell r="L148">
            <v>6.6500000000000004E-2</v>
          </cell>
          <cell r="M148">
            <v>1.6553249999999999</v>
          </cell>
        </row>
        <row r="149">
          <cell r="A149" t="str">
            <v>0060</v>
          </cell>
          <cell r="B149" t="str">
            <v>RING, PISTON</v>
          </cell>
          <cell r="C149" t="str">
            <v>1-51437-GMO-0030</v>
          </cell>
          <cell r="D149" t="str">
            <v>FF</v>
          </cell>
          <cell r="E149" t="str">
            <v>KFLG</v>
          </cell>
          <cell r="F149">
            <v>0.05</v>
          </cell>
          <cell r="G149" t="str">
            <v>103</v>
          </cell>
          <cell r="H149">
            <v>2</v>
          </cell>
          <cell r="I149">
            <v>2</v>
          </cell>
          <cell r="J149">
            <v>0.27639999999999998</v>
          </cell>
          <cell r="K149">
            <v>2.7E-2</v>
          </cell>
          <cell r="L149">
            <v>0.24939999999999998</v>
          </cell>
          <cell r="M149">
            <v>0.29021999999999998</v>
          </cell>
        </row>
        <row r="150">
          <cell r="A150" t="str">
            <v>0072</v>
          </cell>
          <cell r="B150" t="str">
            <v xml:space="preserve">SPRING, REBOUND </v>
          </cell>
          <cell r="C150" t="str">
            <v>1-51412-GN5-9010-M1</v>
          </cell>
          <cell r="D150" t="str">
            <v>FF</v>
          </cell>
          <cell r="E150" t="str">
            <v>KFLG</v>
          </cell>
          <cell r="F150">
            <v>0.05</v>
          </cell>
          <cell r="G150" t="str">
            <v>103</v>
          </cell>
          <cell r="H150">
            <v>2</v>
          </cell>
          <cell r="I150">
            <v>2</v>
          </cell>
          <cell r="J150">
            <v>0.13159999999999999</v>
          </cell>
          <cell r="K150">
            <v>1.2630000000000001E-2</v>
          </cell>
          <cell r="L150">
            <v>0.11896999999999999</v>
          </cell>
          <cell r="M150">
            <v>0.13818</v>
          </cell>
        </row>
        <row r="151">
          <cell r="A151" t="str">
            <v>0073</v>
          </cell>
          <cell r="B151" t="str">
            <v xml:space="preserve">BOLT, FORK </v>
          </cell>
          <cell r="C151" t="str">
            <v>1-90123-GN5-9010-M1</v>
          </cell>
          <cell r="D151" t="str">
            <v>FF</v>
          </cell>
          <cell r="E151" t="str">
            <v>KFLG</v>
          </cell>
          <cell r="F151">
            <v>0.05</v>
          </cell>
          <cell r="G151" t="str">
            <v>103</v>
          </cell>
          <cell r="H151">
            <v>2</v>
          </cell>
          <cell r="I151">
            <v>2</v>
          </cell>
          <cell r="J151">
            <v>1.2786</v>
          </cell>
          <cell r="K151">
            <v>1.2275</v>
          </cell>
          <cell r="L151">
            <v>5.1099999999999923E-2</v>
          </cell>
          <cell r="M151">
            <v>1.34253</v>
          </cell>
        </row>
        <row r="152">
          <cell r="A152" t="str">
            <v>0074</v>
          </cell>
          <cell r="B152" t="str">
            <v>O-RING</v>
          </cell>
          <cell r="C152" t="str">
            <v>1-91256-166-0030</v>
          </cell>
          <cell r="D152" t="str">
            <v>FF</v>
          </cell>
          <cell r="E152" t="str">
            <v>KFLG</v>
          </cell>
          <cell r="F152">
            <v>0.05</v>
          </cell>
          <cell r="G152" t="str">
            <v>103</v>
          </cell>
          <cell r="H152">
            <v>2</v>
          </cell>
          <cell r="I152">
            <v>2</v>
          </cell>
          <cell r="J152">
            <v>7.0099999999999996E-2</v>
          </cell>
          <cell r="K152">
            <v>6.7299999999999999E-2</v>
          </cell>
          <cell r="L152">
            <v>2.7999999999999969E-3</v>
          </cell>
          <cell r="M152">
            <v>7.360499999999999E-2</v>
          </cell>
        </row>
        <row r="153">
          <cell r="A153" t="str">
            <v>0061</v>
          </cell>
          <cell r="B153" t="str">
            <v>SEAL, DUST</v>
          </cell>
          <cell r="C153" t="str">
            <v>1-51425-GN5-9010-M1</v>
          </cell>
          <cell r="D153" t="str">
            <v>FF</v>
          </cell>
          <cell r="E153" t="str">
            <v>KFLG</v>
          </cell>
          <cell r="F153">
            <v>0.05</v>
          </cell>
          <cell r="G153" t="str">
            <v>103</v>
          </cell>
          <cell r="H153">
            <v>2</v>
          </cell>
          <cell r="I153">
            <v>2</v>
          </cell>
          <cell r="J153">
            <v>0.7883</v>
          </cell>
          <cell r="K153">
            <v>0.76</v>
          </cell>
          <cell r="L153">
            <v>2.8299999999999992E-2</v>
          </cell>
          <cell r="M153">
            <v>0.82771499999999998</v>
          </cell>
        </row>
        <row r="154">
          <cell r="A154" t="str">
            <v>0062</v>
          </cell>
          <cell r="B154" t="str">
            <v>RING, OIL SEAL STOPPER</v>
          </cell>
          <cell r="C154" t="str">
            <v>1-51466-065-9010-M1</v>
          </cell>
          <cell r="D154" t="str">
            <v>FF</v>
          </cell>
          <cell r="E154" t="str">
            <v>KFLG</v>
          </cell>
          <cell r="F154">
            <v>0.05</v>
          </cell>
          <cell r="G154" t="str">
            <v>103</v>
          </cell>
          <cell r="H154">
            <v>2</v>
          </cell>
          <cell r="I154">
            <v>2</v>
          </cell>
          <cell r="J154">
            <v>8.1900000000000001E-2</v>
          </cell>
          <cell r="K154">
            <v>0.08</v>
          </cell>
          <cell r="L154">
            <v>1.8999999999999989E-3</v>
          </cell>
          <cell r="M154">
            <v>8.5995000000000002E-2</v>
          </cell>
        </row>
        <row r="155">
          <cell r="A155" t="str">
            <v>0063</v>
          </cell>
          <cell r="B155" t="str">
            <v>SEAL, OIL</v>
          </cell>
          <cell r="C155" t="str">
            <v>1-91255-GN5-9010-M1</v>
          </cell>
          <cell r="D155" t="str">
            <v>FF</v>
          </cell>
          <cell r="E155" t="str">
            <v>KFLG</v>
          </cell>
          <cell r="F155">
            <v>0.05</v>
          </cell>
          <cell r="G155" t="str">
            <v>103</v>
          </cell>
          <cell r="H155">
            <v>2</v>
          </cell>
          <cell r="I155">
            <v>2</v>
          </cell>
          <cell r="J155">
            <v>0.73709999999999998</v>
          </cell>
          <cell r="K155">
            <v>0.71</v>
          </cell>
          <cell r="L155">
            <v>2.7100000000000013E-2</v>
          </cell>
          <cell r="M155">
            <v>0.77395499999999995</v>
          </cell>
        </row>
        <row r="156">
          <cell r="A156" t="str">
            <v>0064</v>
          </cell>
          <cell r="B156" t="str">
            <v xml:space="preserve">BOLT, SOCKET </v>
          </cell>
          <cell r="C156" t="str">
            <v>1-90116-383-7210-M1</v>
          </cell>
          <cell r="D156" t="str">
            <v>FF</v>
          </cell>
          <cell r="E156" t="str">
            <v>KFLG</v>
          </cell>
          <cell r="F156">
            <v>0.05</v>
          </cell>
          <cell r="G156" t="str">
            <v>103</v>
          </cell>
          <cell r="H156">
            <v>2</v>
          </cell>
          <cell r="I156">
            <v>2</v>
          </cell>
          <cell r="J156">
            <v>0.14330000000000001</v>
          </cell>
          <cell r="K156">
            <v>0.14000000000000001</v>
          </cell>
          <cell r="L156">
            <v>3.2999999999999974E-3</v>
          </cell>
          <cell r="M156">
            <v>0.15046500000000002</v>
          </cell>
        </row>
        <row r="157">
          <cell r="A157" t="str">
            <v>0065</v>
          </cell>
          <cell r="B157" t="str">
            <v xml:space="preserve">WASHER, SPECIAL </v>
          </cell>
          <cell r="C157" t="str">
            <v>1-90544-283-0000</v>
          </cell>
          <cell r="D157" t="str">
            <v>FF</v>
          </cell>
          <cell r="E157" t="str">
            <v>KFLG</v>
          </cell>
          <cell r="F157">
            <v>0.05</v>
          </cell>
          <cell r="G157" t="str">
            <v>103</v>
          </cell>
          <cell r="H157">
            <v>2</v>
          </cell>
          <cell r="I157">
            <v>2</v>
          </cell>
          <cell r="J157">
            <v>6.1499999999999999E-2</v>
          </cell>
          <cell r="K157">
            <v>0.06</v>
          </cell>
          <cell r="L157">
            <v>1.5000000000000013E-3</v>
          </cell>
          <cell r="M157">
            <v>6.4574999999999994E-2</v>
          </cell>
        </row>
        <row r="158">
          <cell r="A158" t="str">
            <v>0069</v>
          </cell>
          <cell r="B158" t="str">
            <v>CASE, R FR. BOTTOM - PhoiKFLG</v>
          </cell>
          <cell r="C158" t="str">
            <v>3-51420-KEV-6510-M1</v>
          </cell>
          <cell r="D158" t="str">
            <v>FF</v>
          </cell>
          <cell r="E158" t="str">
            <v>KFLG- PHOI</v>
          </cell>
          <cell r="F158">
            <v>0.05</v>
          </cell>
          <cell r="G158" t="str">
            <v>106</v>
          </cell>
          <cell r="H158">
            <v>2</v>
          </cell>
          <cell r="I158">
            <v>1</v>
          </cell>
          <cell r="J158">
            <v>3.59</v>
          </cell>
          <cell r="K158">
            <v>3.48</v>
          </cell>
          <cell r="L158">
            <v>0.10999999999999988</v>
          </cell>
          <cell r="M158">
            <v>3.7694999999999999</v>
          </cell>
        </row>
        <row r="159">
          <cell r="A159" t="str">
            <v>0070</v>
          </cell>
          <cell r="B159" t="str">
            <v>CASE, L FR. BOTTOM- PhoiKFLG</v>
          </cell>
          <cell r="C159" t="str">
            <v>3-51520-KEV-6510-M1</v>
          </cell>
          <cell r="D159" t="str">
            <v>FF</v>
          </cell>
          <cell r="E159" t="str">
            <v>KFLG- PHOI</v>
          </cell>
          <cell r="F159">
            <v>0.05</v>
          </cell>
          <cell r="G159" t="str">
            <v>106</v>
          </cell>
          <cell r="H159">
            <v>2</v>
          </cell>
          <cell r="I159">
            <v>1</v>
          </cell>
          <cell r="J159">
            <v>3.47</v>
          </cell>
          <cell r="K159">
            <v>3.37</v>
          </cell>
          <cell r="L159">
            <v>0.10000000000000009</v>
          </cell>
          <cell r="M159">
            <v>3.6435000000000004</v>
          </cell>
        </row>
        <row r="160">
          <cell r="A160" t="str">
            <v>0084</v>
          </cell>
          <cell r="B160" t="str">
            <v>DAMPER CASE COMP</v>
          </cell>
          <cell r="C160" t="str">
            <v>1-52410-KFLG-8900-AH</v>
          </cell>
          <cell r="D160" t="str">
            <v>RC</v>
          </cell>
          <cell r="E160" t="str">
            <v>KFLG</v>
          </cell>
          <cell r="F160">
            <v>0.03</v>
          </cell>
          <cell r="G160" t="str">
            <v>103</v>
          </cell>
          <cell r="H160">
            <v>2</v>
          </cell>
          <cell r="I160">
            <v>2</v>
          </cell>
          <cell r="J160">
            <v>2.1164000000000001</v>
          </cell>
          <cell r="K160">
            <v>2.0316999999999998</v>
          </cell>
          <cell r="L160">
            <v>8.470000000000022E-2</v>
          </cell>
          <cell r="M160">
            <v>2.1798920000000002</v>
          </cell>
        </row>
        <row r="161">
          <cell r="A161" t="str">
            <v>0075</v>
          </cell>
          <cell r="B161" t="str">
            <v>ROD</v>
          </cell>
          <cell r="C161" t="str">
            <v>1-52410-KFLG-8900-AA</v>
          </cell>
          <cell r="D161" t="str">
            <v>RC</v>
          </cell>
          <cell r="E161" t="str">
            <v>KFLG</v>
          </cell>
          <cell r="F161">
            <v>0.03</v>
          </cell>
          <cell r="G161" t="str">
            <v>103</v>
          </cell>
          <cell r="H161">
            <v>2</v>
          </cell>
          <cell r="I161">
            <v>2</v>
          </cell>
          <cell r="J161">
            <v>1.2284999999999999</v>
          </cell>
          <cell r="K161">
            <v>1.18</v>
          </cell>
          <cell r="L161">
            <v>4.8499999999999988E-2</v>
          </cell>
          <cell r="M161">
            <v>1.265355</v>
          </cell>
        </row>
        <row r="162">
          <cell r="A162" t="str">
            <v>0076</v>
          </cell>
          <cell r="B162" t="str">
            <v>VALVE STOPPER</v>
          </cell>
          <cell r="C162" t="str">
            <v>1-52410-GBG-B200-AB</v>
          </cell>
          <cell r="D162" t="str">
            <v>RC</v>
          </cell>
          <cell r="E162" t="str">
            <v>KFLG</v>
          </cell>
          <cell r="F162">
            <v>0.03</v>
          </cell>
          <cell r="G162" t="str">
            <v>103</v>
          </cell>
          <cell r="H162">
            <v>2</v>
          </cell>
          <cell r="I162">
            <v>2</v>
          </cell>
          <cell r="J162">
            <v>0.11260000000000001</v>
          </cell>
          <cell r="K162">
            <v>0.11</v>
          </cell>
          <cell r="L162">
            <v>2.6000000000000051E-3</v>
          </cell>
          <cell r="M162">
            <v>0.11597800000000001</v>
          </cell>
        </row>
        <row r="163">
          <cell r="A163" t="str">
            <v>0077</v>
          </cell>
          <cell r="B163" t="str">
            <v>VALVE SPRING</v>
          </cell>
          <cell r="C163" t="str">
            <v>1-52410-GBG-B200-AC</v>
          </cell>
          <cell r="D163" t="str">
            <v>RC</v>
          </cell>
          <cell r="E163" t="str">
            <v>KFLG</v>
          </cell>
          <cell r="F163">
            <v>0.03</v>
          </cell>
          <cell r="G163" t="str">
            <v>103</v>
          </cell>
          <cell r="H163">
            <v>2</v>
          </cell>
          <cell r="I163">
            <v>2</v>
          </cell>
          <cell r="J163">
            <v>8.1699999999999995E-2</v>
          </cell>
          <cell r="K163">
            <v>0.08</v>
          </cell>
          <cell r="L163">
            <v>1.6999999999999932E-3</v>
          </cell>
          <cell r="M163">
            <v>8.415099999999999E-2</v>
          </cell>
        </row>
        <row r="164">
          <cell r="A164" t="str">
            <v>0078</v>
          </cell>
          <cell r="B164" t="str">
            <v>VALVE</v>
          </cell>
          <cell r="C164" t="str">
            <v>1-52410-GBG-B200-AD</v>
          </cell>
          <cell r="D164" t="str">
            <v>RC</v>
          </cell>
          <cell r="E164" t="str">
            <v>KFLG</v>
          </cell>
          <cell r="F164">
            <v>0.03</v>
          </cell>
          <cell r="G164" t="str">
            <v>103</v>
          </cell>
          <cell r="H164">
            <v>2</v>
          </cell>
          <cell r="I164">
            <v>2</v>
          </cell>
          <cell r="J164">
            <v>2.0799999999999999E-2</v>
          </cell>
          <cell r="K164">
            <v>0.02</v>
          </cell>
          <cell r="L164">
            <v>7.9999999999999863E-4</v>
          </cell>
          <cell r="M164">
            <v>2.1423999999999999E-2</v>
          </cell>
        </row>
        <row r="165">
          <cell r="A165" t="str">
            <v>0079</v>
          </cell>
          <cell r="B165" t="str">
            <v>PISTON RING</v>
          </cell>
          <cell r="C165" t="str">
            <v>1-52410-GBG-B200-AE</v>
          </cell>
          <cell r="D165" t="str">
            <v>RC</v>
          </cell>
          <cell r="E165" t="str">
            <v>KFLG</v>
          </cell>
          <cell r="F165">
            <v>0.03</v>
          </cell>
          <cell r="G165" t="str">
            <v>103</v>
          </cell>
          <cell r="H165">
            <v>2</v>
          </cell>
          <cell r="I165">
            <v>2</v>
          </cell>
          <cell r="J165">
            <v>6.1499999999999999E-2</v>
          </cell>
          <cell r="K165">
            <v>0.06</v>
          </cell>
          <cell r="L165">
            <v>1.5000000000000013E-3</v>
          </cell>
          <cell r="M165">
            <v>6.3344999999999999E-2</v>
          </cell>
        </row>
        <row r="166">
          <cell r="A166" t="str">
            <v>0080</v>
          </cell>
          <cell r="B166" t="str">
            <v>PISTON</v>
          </cell>
          <cell r="C166" t="str">
            <v>1-52410-GBG-B200-AF</v>
          </cell>
          <cell r="D166" t="str">
            <v>RC</v>
          </cell>
          <cell r="E166" t="str">
            <v>KFLG</v>
          </cell>
          <cell r="F166">
            <v>0.03</v>
          </cell>
          <cell r="G166" t="str">
            <v>103</v>
          </cell>
          <cell r="H166">
            <v>2</v>
          </cell>
          <cell r="I166">
            <v>2</v>
          </cell>
          <cell r="J166">
            <v>0.33789999999999998</v>
          </cell>
          <cell r="K166">
            <v>0.32</v>
          </cell>
          <cell r="L166">
            <v>1.7899999999999971E-2</v>
          </cell>
          <cell r="M166">
            <v>0.34803699999999999</v>
          </cell>
        </row>
        <row r="167">
          <cell r="A167" t="str">
            <v>0081</v>
          </cell>
          <cell r="B167" t="str">
            <v>HEXAGON NUT(6MM)</v>
          </cell>
          <cell r="C167" t="str">
            <v>1-52410-GBG-B200-AG</v>
          </cell>
          <cell r="D167" t="str">
            <v>RC</v>
          </cell>
          <cell r="E167" t="str">
            <v>KFLG</v>
          </cell>
          <cell r="F167">
            <v>0.03</v>
          </cell>
          <cell r="G167" t="str">
            <v>103</v>
          </cell>
          <cell r="H167">
            <v>2</v>
          </cell>
          <cell r="I167">
            <v>2</v>
          </cell>
          <cell r="J167">
            <v>3.0800000000000001E-2</v>
          </cell>
          <cell r="K167">
            <v>2.98E-2</v>
          </cell>
          <cell r="L167">
            <v>1.0000000000000009E-3</v>
          </cell>
          <cell r="M167">
            <v>3.1724000000000002E-2</v>
          </cell>
        </row>
        <row r="168">
          <cell r="A168" t="str">
            <v>0085</v>
          </cell>
          <cell r="B168" t="str">
            <v xml:space="preserve">SPRING, REBOUND </v>
          </cell>
          <cell r="C168" t="str">
            <v>1-52410-GBGT-B200-AJ</v>
          </cell>
          <cell r="D168" t="str">
            <v>RC</v>
          </cell>
          <cell r="E168" t="str">
            <v>KFLG</v>
          </cell>
          <cell r="F168">
            <v>0.03</v>
          </cell>
          <cell r="G168" t="str">
            <v>103</v>
          </cell>
          <cell r="H168">
            <v>2</v>
          </cell>
          <cell r="I168">
            <v>2</v>
          </cell>
          <cell r="J168">
            <v>0.17430000000000001</v>
          </cell>
          <cell r="K168">
            <v>0.1673</v>
          </cell>
          <cell r="L168">
            <v>7.0000000000000062E-3</v>
          </cell>
          <cell r="M168">
            <v>0.17952900000000002</v>
          </cell>
        </row>
        <row r="169">
          <cell r="A169" t="str">
            <v>0086</v>
          </cell>
          <cell r="B169" t="str">
            <v>GUIDE, ROD</v>
          </cell>
          <cell r="C169" t="str">
            <v>1-52410-GBGT-B200-AK</v>
          </cell>
          <cell r="D169" t="str">
            <v>RC</v>
          </cell>
          <cell r="E169" t="str">
            <v>KFLG</v>
          </cell>
          <cell r="F169">
            <v>0.03</v>
          </cell>
          <cell r="G169" t="str">
            <v>103</v>
          </cell>
          <cell r="H169">
            <v>2</v>
          </cell>
          <cell r="I169">
            <v>2</v>
          </cell>
          <cell r="J169">
            <v>0.31209999999999999</v>
          </cell>
          <cell r="K169">
            <v>0.29959999999999998</v>
          </cell>
          <cell r="L169">
            <v>1.2500000000000011E-2</v>
          </cell>
          <cell r="M169">
            <v>0.321463</v>
          </cell>
        </row>
        <row r="170">
          <cell r="A170" t="str">
            <v>0087</v>
          </cell>
          <cell r="B170" t="str">
            <v>O-RING</v>
          </cell>
          <cell r="C170" t="str">
            <v>1-52410-GBGT-B200-AL</v>
          </cell>
          <cell r="D170" t="str">
            <v>RC</v>
          </cell>
          <cell r="E170" t="str">
            <v>KFLG</v>
          </cell>
          <cell r="F170">
            <v>0.03</v>
          </cell>
          <cell r="G170" t="str">
            <v>103</v>
          </cell>
          <cell r="H170">
            <v>2</v>
          </cell>
          <cell r="I170">
            <v>2</v>
          </cell>
          <cell r="J170">
            <v>4.2500000000000003E-2</v>
          </cell>
          <cell r="K170">
            <v>4.0800000000000003E-2</v>
          </cell>
          <cell r="L170">
            <v>1.7000000000000001E-3</v>
          </cell>
          <cell r="M170">
            <v>4.3775000000000001E-2</v>
          </cell>
        </row>
        <row r="171">
          <cell r="A171" t="str">
            <v>0082</v>
          </cell>
          <cell r="B171" t="str">
            <v>OIL SEAL</v>
          </cell>
          <cell r="C171" t="str">
            <v>1-52410-GN5-9000-AB</v>
          </cell>
          <cell r="D171" t="str">
            <v>RC</v>
          </cell>
          <cell r="E171" t="str">
            <v>KFLG</v>
          </cell>
          <cell r="F171">
            <v>0.03</v>
          </cell>
          <cell r="G171" t="str">
            <v>103</v>
          </cell>
          <cell r="H171">
            <v>2</v>
          </cell>
          <cell r="I171">
            <v>2</v>
          </cell>
          <cell r="J171">
            <v>0.34810000000000002</v>
          </cell>
          <cell r="K171">
            <v>0.33</v>
          </cell>
          <cell r="L171">
            <v>1.8100000000000005E-2</v>
          </cell>
          <cell r="M171">
            <v>0.358543</v>
          </cell>
        </row>
        <row r="172">
          <cell r="A172" t="str">
            <v>0088</v>
          </cell>
          <cell r="B172" t="str">
            <v>SPRING, ADJUSTER</v>
          </cell>
          <cell r="C172" t="str">
            <v>1-52422-KFMA-9000</v>
          </cell>
          <cell r="D172" t="str">
            <v>RC</v>
          </cell>
          <cell r="E172" t="str">
            <v>KFLG</v>
          </cell>
          <cell r="F172">
            <v>0.03</v>
          </cell>
          <cell r="G172" t="str">
            <v>103</v>
          </cell>
          <cell r="H172">
            <v>2</v>
          </cell>
          <cell r="I172">
            <v>2</v>
          </cell>
          <cell r="J172">
            <v>0.35759999999999997</v>
          </cell>
          <cell r="K172">
            <v>0.34329999999999999</v>
          </cell>
          <cell r="L172">
            <v>1.4299999999999979E-2</v>
          </cell>
          <cell r="M172">
            <v>0.36832799999999999</v>
          </cell>
        </row>
        <row r="173">
          <cell r="A173" t="str">
            <v>0089</v>
          </cell>
          <cell r="B173" t="str">
            <v>SPRING, RR. CUSHION</v>
          </cell>
          <cell r="C173" t="str">
            <v>1-52401-KFLG-8910-M1</v>
          </cell>
          <cell r="D173" t="str">
            <v>RC</v>
          </cell>
          <cell r="E173" t="str">
            <v>KFLG</v>
          </cell>
          <cell r="F173">
            <v>0.03</v>
          </cell>
          <cell r="G173" t="str">
            <v>103</v>
          </cell>
          <cell r="H173">
            <v>2</v>
          </cell>
          <cell r="I173">
            <v>2</v>
          </cell>
          <cell r="J173">
            <v>9.6640000000000004E-2</v>
          </cell>
          <cell r="K173">
            <v>9.2770000000000005E-2</v>
          </cell>
          <cell r="L173">
            <v>3.8699999999999984E-3</v>
          </cell>
          <cell r="M173">
            <v>9.9539200000000008E-2</v>
          </cell>
        </row>
        <row r="174">
          <cell r="A174" t="str">
            <v>7021</v>
          </cell>
          <cell r="B174" t="str">
            <v xml:space="preserve">RUBBER, STOPPER </v>
          </cell>
          <cell r="C174" t="str">
            <v>1-52517-178-0030</v>
          </cell>
          <cell r="D174" t="str">
            <v>RC</v>
          </cell>
          <cell r="E174" t="str">
            <v>KFLG</v>
          </cell>
          <cell r="F174">
            <v>0.03</v>
          </cell>
          <cell r="G174" t="str">
            <v>103</v>
          </cell>
          <cell r="H174">
            <v>2</v>
          </cell>
          <cell r="I174">
            <v>2</v>
          </cell>
          <cell r="L174">
            <v>0</v>
          </cell>
          <cell r="M174">
            <v>5.8964285714285712E-2</v>
          </cell>
        </row>
        <row r="175">
          <cell r="A175" t="str">
            <v>0083</v>
          </cell>
          <cell r="B175" t="str">
            <v>NUT, LOCK 8MM</v>
          </cell>
          <cell r="C175" t="str">
            <v>1-51413-GB4-0030</v>
          </cell>
          <cell r="D175" t="str">
            <v>RC</v>
          </cell>
          <cell r="E175" t="str">
            <v>KFLG</v>
          </cell>
          <cell r="F175">
            <v>0.03</v>
          </cell>
          <cell r="G175" t="str">
            <v>103</v>
          </cell>
          <cell r="H175">
            <v>2</v>
          </cell>
          <cell r="I175">
            <v>2</v>
          </cell>
          <cell r="J175">
            <v>8.1900000000000001E-2</v>
          </cell>
          <cell r="K175">
            <v>0.08</v>
          </cell>
          <cell r="L175">
            <v>1.8999999999999989E-3</v>
          </cell>
          <cell r="M175">
            <v>8.4357000000000001E-2</v>
          </cell>
        </row>
        <row r="176">
          <cell r="A176" t="str">
            <v>7022</v>
          </cell>
          <cell r="B176" t="str">
            <v xml:space="preserve">METAL, RR. CUSHION BOTTOM </v>
          </cell>
          <cell r="C176" t="str">
            <v>1-52404-459-8810-M1</v>
          </cell>
          <cell r="D176" t="str">
            <v>RC</v>
          </cell>
          <cell r="E176" t="str">
            <v>KFLG</v>
          </cell>
          <cell r="F176">
            <v>0.03</v>
          </cell>
          <cell r="G176" t="str">
            <v>103</v>
          </cell>
          <cell r="H176">
            <v>2</v>
          </cell>
          <cell r="I176">
            <v>2</v>
          </cell>
          <cell r="L176">
            <v>0</v>
          </cell>
          <cell r="M176">
            <v>0.81142857142857139</v>
          </cell>
        </row>
        <row r="177">
          <cell r="A177" t="str">
            <v>7023</v>
          </cell>
          <cell r="B177" t="str">
            <v>BUSH, RUBBER UPPER</v>
          </cell>
          <cell r="C177" t="str">
            <v>1-52489-399-6010-M1</v>
          </cell>
          <cell r="D177" t="str">
            <v>RC</v>
          </cell>
          <cell r="E177" t="str">
            <v>KFLG</v>
          </cell>
          <cell r="F177">
            <v>0.03</v>
          </cell>
          <cell r="G177" t="str">
            <v>103</v>
          </cell>
          <cell r="H177">
            <v>2</v>
          </cell>
          <cell r="I177">
            <v>2</v>
          </cell>
          <cell r="L177">
            <v>0</v>
          </cell>
          <cell r="M177">
            <v>6.3678571428571432E-2</v>
          </cell>
        </row>
        <row r="178">
          <cell r="A178" t="str">
            <v>7024</v>
          </cell>
          <cell r="B178" t="str">
            <v>COLLAR, RR. CUSH. RUBBER BUSH UPPER</v>
          </cell>
          <cell r="C178" t="str">
            <v>1-52486-056-0000</v>
          </cell>
          <cell r="D178" t="str">
            <v>RC</v>
          </cell>
          <cell r="E178" t="str">
            <v>KFLG</v>
          </cell>
          <cell r="F178">
            <v>0.03</v>
          </cell>
          <cell r="G178" t="str">
            <v>103</v>
          </cell>
          <cell r="H178">
            <v>2</v>
          </cell>
          <cell r="I178">
            <v>2</v>
          </cell>
          <cell r="L178">
            <v>0</v>
          </cell>
          <cell r="M178">
            <v>0.10053214285714286</v>
          </cell>
        </row>
        <row r="179">
          <cell r="A179" t="str">
            <v>0090</v>
          </cell>
          <cell r="B179" t="str">
            <v>PLATE, END</v>
          </cell>
          <cell r="C179" t="str">
            <v>1-52410-GBGT-B200-AM</v>
          </cell>
          <cell r="D179" t="str">
            <v>RC</v>
          </cell>
          <cell r="E179" t="str">
            <v>KFLG</v>
          </cell>
          <cell r="F179">
            <v>0.03</v>
          </cell>
          <cell r="G179" t="str">
            <v>103</v>
          </cell>
          <cell r="H179">
            <v>2</v>
          </cell>
          <cell r="I179">
            <v>2</v>
          </cell>
          <cell r="J179">
            <v>3.2199999999999999E-2</v>
          </cell>
          <cell r="K179">
            <v>3.09E-2</v>
          </cell>
          <cell r="L179">
            <v>1.2999999999999991E-3</v>
          </cell>
          <cell r="M179">
            <v>3.3166000000000001E-2</v>
          </cell>
        </row>
        <row r="180">
          <cell r="A180" t="str">
            <v>7025</v>
          </cell>
          <cell r="B180" t="str">
            <v>DUST COVER</v>
          </cell>
          <cell r="C180" t="str">
            <v>1-52450-KFLG-8910-M1</v>
          </cell>
          <cell r="D180" t="str">
            <v>RC</v>
          </cell>
          <cell r="E180" t="str">
            <v>KFLG</v>
          </cell>
          <cell r="F180">
            <v>0.03</v>
          </cell>
          <cell r="G180" t="str">
            <v>103</v>
          </cell>
          <cell r="H180">
            <v>2</v>
          </cell>
          <cell r="I180">
            <v>2</v>
          </cell>
          <cell r="L180">
            <v>0</v>
          </cell>
          <cell r="M180">
            <v>1.29</v>
          </cell>
        </row>
        <row r="181">
          <cell r="A181" t="str">
            <v>7026</v>
          </cell>
          <cell r="B181" t="str">
            <v>CASE, RR. CUSH. UPPER</v>
          </cell>
          <cell r="C181" t="str">
            <v>1-52460-KFMA-9000</v>
          </cell>
          <cell r="D181" t="str">
            <v>RC</v>
          </cell>
          <cell r="E181" t="str">
            <v>KFLG</v>
          </cell>
          <cell r="F181">
            <v>0.03</v>
          </cell>
          <cell r="G181" t="str">
            <v>103</v>
          </cell>
          <cell r="H181">
            <v>2</v>
          </cell>
          <cell r="I181">
            <v>2</v>
          </cell>
          <cell r="L181">
            <v>0</v>
          </cell>
          <cell r="M181">
            <v>1.4931000000000001</v>
          </cell>
        </row>
        <row r="182">
          <cell r="A182" t="str">
            <v>7027</v>
          </cell>
          <cell r="B182" t="str">
            <v>CASE RR.CUSH UNDER</v>
          </cell>
          <cell r="C182" t="str">
            <v>1-52423-GN5-9020-M1</v>
          </cell>
          <cell r="D182" t="str">
            <v>RC</v>
          </cell>
          <cell r="E182" t="str">
            <v>KFLG</v>
          </cell>
          <cell r="F182">
            <v>0.03</v>
          </cell>
          <cell r="G182" t="str">
            <v>103</v>
          </cell>
          <cell r="H182">
            <v>2</v>
          </cell>
          <cell r="I182">
            <v>2</v>
          </cell>
          <cell r="L182">
            <v>0</v>
          </cell>
          <cell r="M182">
            <v>1.373</v>
          </cell>
        </row>
        <row r="183">
          <cell r="A183" t="str">
            <v>7028</v>
          </cell>
          <cell r="B183" t="str">
            <v>BUSH, RUBBER UNDER</v>
          </cell>
          <cell r="C183" t="str">
            <v>1-52485-GA7-0030</v>
          </cell>
          <cell r="D183" t="str">
            <v>RC</v>
          </cell>
          <cell r="E183" t="str">
            <v>KFLG</v>
          </cell>
          <cell r="F183">
            <v>0.03</v>
          </cell>
          <cell r="G183" t="str">
            <v>103</v>
          </cell>
          <cell r="H183">
            <v>2</v>
          </cell>
          <cell r="I183">
            <v>2</v>
          </cell>
          <cell r="L183">
            <v>0</v>
          </cell>
          <cell r="M183">
            <v>5.7449999999999994E-2</v>
          </cell>
        </row>
        <row r="184">
          <cell r="A184" t="str">
            <v>7029</v>
          </cell>
          <cell r="B184" t="str">
            <v>COLLAR, RUBBER BUSH  UNDER</v>
          </cell>
          <cell r="C184" t="str">
            <v>1-52486-GA7-0030</v>
          </cell>
          <cell r="D184" t="str">
            <v>RC</v>
          </cell>
          <cell r="E184" t="str">
            <v>KFLG</v>
          </cell>
          <cell r="F184">
            <v>0.03</v>
          </cell>
          <cell r="G184" t="str">
            <v>103</v>
          </cell>
          <cell r="H184">
            <v>2</v>
          </cell>
          <cell r="I184">
            <v>2</v>
          </cell>
          <cell r="L184">
            <v>0</v>
          </cell>
          <cell r="M184">
            <v>9.6792857142857139E-2</v>
          </cell>
        </row>
        <row r="185">
          <cell r="A185" t="str">
            <v>0095</v>
          </cell>
          <cell r="B185" t="str">
            <v>OUTER, CLUTCH</v>
          </cell>
          <cell r="C185" t="str">
            <v>1-22101-KFLF-8510-H1</v>
          </cell>
          <cell r="D185" t="str">
            <v>CL</v>
          </cell>
          <cell r="E185" t="str">
            <v>KFLG</v>
          </cell>
          <cell r="F185">
            <v>0.1</v>
          </cell>
          <cell r="G185" t="str">
            <v>103</v>
          </cell>
          <cell r="H185">
            <v>2</v>
          </cell>
          <cell r="I185">
            <v>1</v>
          </cell>
          <cell r="J185">
            <v>4.0751999999999997</v>
          </cell>
          <cell r="K185">
            <v>3.9121999999999999</v>
          </cell>
          <cell r="L185">
            <v>0.16299999999999981</v>
          </cell>
          <cell r="M185">
            <v>4.4827199999999996</v>
          </cell>
        </row>
        <row r="186">
          <cell r="A186" t="str">
            <v>0091</v>
          </cell>
          <cell r="B186" t="str">
            <v>GEAR PRIMARY DRIVEN</v>
          </cell>
          <cell r="C186" t="str">
            <v>1-23111-KFLF-8510-H1</v>
          </cell>
          <cell r="D186" t="str">
            <v>CL</v>
          </cell>
          <cell r="E186" t="str">
            <v>KFLG</v>
          </cell>
          <cell r="F186">
            <v>0.1</v>
          </cell>
          <cell r="G186" t="str">
            <v>103</v>
          </cell>
          <cell r="H186">
            <v>2</v>
          </cell>
          <cell r="I186">
            <v>1</v>
          </cell>
          <cell r="J186">
            <v>5.4048999999999996</v>
          </cell>
          <cell r="K186">
            <v>5.19</v>
          </cell>
          <cell r="L186">
            <v>0.2148999999999992</v>
          </cell>
          <cell r="M186">
            <v>5.9453899999999997</v>
          </cell>
        </row>
        <row r="187">
          <cell r="A187" t="str">
            <v>0092</v>
          </cell>
          <cell r="B187" t="str">
            <v>DAMPER, DRIVEN GEAR</v>
          </cell>
          <cell r="C187" t="str">
            <v>1-23113-035-3002</v>
          </cell>
          <cell r="D187" t="str">
            <v>CL</v>
          </cell>
          <cell r="E187" t="str">
            <v>KFLG</v>
          </cell>
          <cell r="F187">
            <v>0.1</v>
          </cell>
          <cell r="G187" t="str">
            <v>103</v>
          </cell>
          <cell r="H187">
            <v>2</v>
          </cell>
          <cell r="I187">
            <v>6</v>
          </cell>
          <cell r="J187">
            <v>0.10249999999999999</v>
          </cell>
          <cell r="K187">
            <v>0.1</v>
          </cell>
          <cell r="L187">
            <v>2.4999999999999883E-3</v>
          </cell>
          <cell r="M187">
            <v>0.11274999999999999</v>
          </cell>
        </row>
        <row r="188">
          <cell r="A188" t="str">
            <v>5005</v>
          </cell>
          <cell r="B188" t="str">
            <v>SIDE PLATE DRIVEN GEAR</v>
          </cell>
          <cell r="C188" t="str">
            <v>1-23114-086-3000</v>
          </cell>
          <cell r="D188" t="str">
            <v>CL</v>
          </cell>
          <cell r="E188" t="str">
            <v>KFLG</v>
          </cell>
          <cell r="F188">
            <v>0.1</v>
          </cell>
          <cell r="G188" t="str">
            <v>103</v>
          </cell>
          <cell r="H188">
            <v>2</v>
          </cell>
          <cell r="I188">
            <v>1</v>
          </cell>
          <cell r="L188">
            <v>0</v>
          </cell>
          <cell r="M188">
            <v>0.21778571428571428</v>
          </cell>
        </row>
        <row r="189">
          <cell r="A189" t="str">
            <v>0093</v>
          </cell>
          <cell r="B189" t="str">
            <v>RIVET   4MM</v>
          </cell>
          <cell r="C189" t="str">
            <v>1-23115-086-3000</v>
          </cell>
          <cell r="D189" t="str">
            <v>CL</v>
          </cell>
          <cell r="E189" t="str">
            <v>KFLG</v>
          </cell>
          <cell r="F189">
            <v>0.1</v>
          </cell>
          <cell r="G189" t="str">
            <v>103</v>
          </cell>
          <cell r="H189">
            <v>2</v>
          </cell>
          <cell r="I189">
            <v>6</v>
          </cell>
          <cell r="J189">
            <v>1.03E-2</v>
          </cell>
          <cell r="K189">
            <v>0.01</v>
          </cell>
          <cell r="L189">
            <v>2.9999999999999992E-4</v>
          </cell>
          <cell r="M189">
            <v>1.133E-2</v>
          </cell>
        </row>
        <row r="190">
          <cell r="A190" t="str">
            <v>0096</v>
          </cell>
          <cell r="B190" t="str">
            <v>CENTER COMP. CLUTCH</v>
          </cell>
          <cell r="C190" t="str">
            <v>1-22120-KFLF-8500</v>
          </cell>
          <cell r="D190" t="str">
            <v>CL</v>
          </cell>
          <cell r="E190" t="str">
            <v>KFLG</v>
          </cell>
          <cell r="F190">
            <v>0.1</v>
          </cell>
          <cell r="G190" t="str">
            <v>103</v>
          </cell>
          <cell r="H190">
            <v>2</v>
          </cell>
          <cell r="I190">
            <v>1</v>
          </cell>
          <cell r="J190">
            <v>4.8479999999999999</v>
          </cell>
          <cell r="K190">
            <v>4.6540999999999997</v>
          </cell>
          <cell r="L190">
            <v>0.19390000000000018</v>
          </cell>
          <cell r="M190">
            <v>5.3327999999999998</v>
          </cell>
        </row>
        <row r="191">
          <cell r="A191" t="str">
            <v>0097</v>
          </cell>
          <cell r="B191" t="str">
            <v>DISK, CLUCH FRICTION</v>
          </cell>
          <cell r="C191" t="str">
            <v>1-22201-KBW-9000</v>
          </cell>
          <cell r="D191" t="str">
            <v>CL</v>
          </cell>
          <cell r="E191" t="str">
            <v>KFLG</v>
          </cell>
          <cell r="F191">
            <v>0.1</v>
          </cell>
          <cell r="G191" t="str">
            <v>103</v>
          </cell>
          <cell r="H191">
            <v>2</v>
          </cell>
          <cell r="I191">
            <v>4</v>
          </cell>
          <cell r="J191">
            <v>1.3419000000000001</v>
          </cell>
          <cell r="K191">
            <v>1.2882</v>
          </cell>
          <cell r="L191">
            <v>5.3700000000000081E-2</v>
          </cell>
          <cell r="M191">
            <v>1.4760900000000001</v>
          </cell>
        </row>
        <row r="192">
          <cell r="A192" t="str">
            <v>5006</v>
          </cell>
          <cell r="B192" t="str">
            <v>PLATE, CLUTCH</v>
          </cell>
          <cell r="C192" t="str">
            <v>1-22311-KN4-6800</v>
          </cell>
          <cell r="D192" t="str">
            <v>CL</v>
          </cell>
          <cell r="E192" t="str">
            <v>KFLG</v>
          </cell>
          <cell r="F192">
            <v>0.1</v>
          </cell>
          <cell r="G192" t="str">
            <v>103</v>
          </cell>
          <cell r="H192">
            <v>2</v>
          </cell>
          <cell r="I192">
            <v>3</v>
          </cell>
          <cell r="L192">
            <v>0</v>
          </cell>
          <cell r="M192">
            <v>0.26285714285714284</v>
          </cell>
        </row>
        <row r="193">
          <cell r="A193" t="str">
            <v>5007</v>
          </cell>
          <cell r="B193" t="str">
            <v>PLATE, CLUTCH PRESSURE</v>
          </cell>
          <cell r="C193" t="str">
            <v>1-22350-115-0200</v>
          </cell>
          <cell r="D193" t="str">
            <v>CL</v>
          </cell>
          <cell r="E193" t="str">
            <v>KFLG</v>
          </cell>
          <cell r="F193">
            <v>0.1</v>
          </cell>
          <cell r="G193" t="str">
            <v>103</v>
          </cell>
          <cell r="H193">
            <v>2</v>
          </cell>
          <cell r="I193">
            <v>1</v>
          </cell>
          <cell r="L193">
            <v>0</v>
          </cell>
          <cell r="M193">
            <v>0.50079714285714283</v>
          </cell>
        </row>
        <row r="194">
          <cell r="A194" t="str">
            <v>5008</v>
          </cell>
          <cell r="B194" t="str">
            <v>PLATE, CLUTCH LIFTER</v>
          </cell>
          <cell r="C194" t="str">
            <v>1-22361-GN8-9200</v>
          </cell>
          <cell r="D194" t="str">
            <v>CL</v>
          </cell>
          <cell r="E194" t="str">
            <v>KFLG</v>
          </cell>
          <cell r="F194">
            <v>0.1</v>
          </cell>
          <cell r="G194" t="str">
            <v>103</v>
          </cell>
          <cell r="H194">
            <v>2</v>
          </cell>
          <cell r="I194">
            <v>1</v>
          </cell>
          <cell r="L194">
            <v>0</v>
          </cell>
          <cell r="M194">
            <v>0.19704214285714286</v>
          </cell>
        </row>
        <row r="195">
          <cell r="A195" t="str">
            <v>0098</v>
          </cell>
          <cell r="B195" t="str">
            <v>SPG., CLUTCH</v>
          </cell>
          <cell r="C195" t="str">
            <v>1-22401-KFLF-8500</v>
          </cell>
          <cell r="D195" t="str">
            <v>CL</v>
          </cell>
          <cell r="E195" t="str">
            <v>KFLG</v>
          </cell>
          <cell r="F195">
            <v>0.1</v>
          </cell>
          <cell r="G195" t="str">
            <v>103</v>
          </cell>
          <cell r="H195">
            <v>2</v>
          </cell>
          <cell r="I195">
            <v>4</v>
          </cell>
          <cell r="J195">
            <v>0.2092</v>
          </cell>
          <cell r="K195">
            <v>2.0080000000000001E-2</v>
          </cell>
          <cell r="L195">
            <v>0.18912000000000001</v>
          </cell>
          <cell r="M195">
            <v>0.23011999999999999</v>
          </cell>
        </row>
        <row r="196">
          <cell r="A196" t="str">
            <v>0094</v>
          </cell>
          <cell r="B196" t="str">
            <v>SPECIAL BOLT, FLANGE 6X25</v>
          </cell>
          <cell r="C196" t="str">
            <v>1-90050-KFLF-8510</v>
          </cell>
          <cell r="D196" t="str">
            <v>CL</v>
          </cell>
          <cell r="E196" t="str">
            <v>KFLG</v>
          </cell>
          <cell r="F196">
            <v>0.1</v>
          </cell>
          <cell r="G196" t="str">
            <v>103</v>
          </cell>
          <cell r="H196">
            <v>2</v>
          </cell>
          <cell r="I196">
            <v>4</v>
          </cell>
          <cell r="J196">
            <v>3.7999999999999999E-2</v>
          </cell>
          <cell r="K196">
            <v>3.6499999999999998E-2</v>
          </cell>
          <cell r="L196">
            <v>1.5000000000000013E-3</v>
          </cell>
          <cell r="M196">
            <v>4.1799999999999997E-2</v>
          </cell>
        </row>
        <row r="197">
          <cell r="A197" t="str">
            <v>8003</v>
          </cell>
          <cell r="B197" t="str">
            <v>GLASS</v>
          </cell>
          <cell r="C197" t="str">
            <v>1-37211-KFLG-8910-H1</v>
          </cell>
          <cell r="D197" t="str">
            <v>SM</v>
          </cell>
          <cell r="E197" t="str">
            <v>KFLG</v>
          </cell>
          <cell r="F197">
            <v>0.03</v>
          </cell>
          <cell r="G197" t="str">
            <v>103</v>
          </cell>
          <cell r="H197">
            <v>2</v>
          </cell>
          <cell r="I197">
            <v>1</v>
          </cell>
          <cell r="L197">
            <v>0</v>
          </cell>
          <cell r="M197">
            <v>0.76649999999999996</v>
          </cell>
        </row>
        <row r="198">
          <cell r="A198" t="str">
            <v>8004</v>
          </cell>
          <cell r="B198" t="str">
            <v>PLATE REFLECTING</v>
          </cell>
          <cell r="C198" t="str">
            <v>1-05070-1623-9100</v>
          </cell>
          <cell r="D198" t="str">
            <v>SM</v>
          </cell>
          <cell r="E198" t="str">
            <v>KFLG</v>
          </cell>
          <cell r="F198">
            <v>0.03</v>
          </cell>
          <cell r="G198" t="str">
            <v>103</v>
          </cell>
          <cell r="H198">
            <v>2</v>
          </cell>
          <cell r="I198">
            <v>1</v>
          </cell>
          <cell r="L198">
            <v>0</v>
          </cell>
          <cell r="M198">
            <v>0.3745</v>
          </cell>
        </row>
        <row r="199">
          <cell r="A199" t="str">
            <v>0104</v>
          </cell>
          <cell r="B199" t="str">
            <v>PACKING HP-0372-001</v>
          </cell>
          <cell r="C199" t="str">
            <v>1-37200-KFLG-8910-AB</v>
          </cell>
          <cell r="D199" t="str">
            <v>SM</v>
          </cell>
          <cell r="E199" t="str">
            <v>KFLG</v>
          </cell>
          <cell r="F199">
            <v>0.03</v>
          </cell>
          <cell r="G199" t="str">
            <v>103</v>
          </cell>
          <cell r="H199">
            <v>2</v>
          </cell>
          <cell r="I199">
            <v>6</v>
          </cell>
          <cell r="J199">
            <v>3.49E-2</v>
          </cell>
          <cell r="K199">
            <v>3.3500000000000002E-2</v>
          </cell>
          <cell r="L199">
            <v>1.3999999999999985E-3</v>
          </cell>
          <cell r="M199">
            <v>3.5947E-2</v>
          </cell>
        </row>
        <row r="200">
          <cell r="A200" t="str">
            <v>0105</v>
          </cell>
          <cell r="B200" t="str">
            <v>PACKING LENS SMOKE</v>
          </cell>
          <cell r="C200" t="str">
            <v>1-37200-KFLG-8910-AC</v>
          </cell>
          <cell r="D200" t="str">
            <v>SM</v>
          </cell>
          <cell r="E200" t="str">
            <v>KFLG</v>
          </cell>
          <cell r="F200">
            <v>0.03</v>
          </cell>
          <cell r="G200" t="str">
            <v>103</v>
          </cell>
          <cell r="H200">
            <v>2</v>
          </cell>
          <cell r="I200">
            <v>1</v>
          </cell>
          <cell r="J200">
            <v>0.21809999999999999</v>
          </cell>
          <cell r="K200">
            <v>0.2094</v>
          </cell>
          <cell r="L200">
            <v>8.6999999999999855E-3</v>
          </cell>
          <cell r="M200">
            <v>0.22464299999999998</v>
          </cell>
        </row>
        <row r="201">
          <cell r="A201" t="str">
            <v>8005</v>
          </cell>
          <cell r="B201" t="str">
            <v>LENS SMOKE</v>
          </cell>
          <cell r="C201" t="str">
            <v>1-05250-4347-90A1</v>
          </cell>
          <cell r="D201" t="str">
            <v>SM</v>
          </cell>
          <cell r="E201" t="str">
            <v>KFLG</v>
          </cell>
          <cell r="F201">
            <v>0.03</v>
          </cell>
          <cell r="G201" t="str">
            <v>103</v>
          </cell>
          <cell r="H201">
            <v>2</v>
          </cell>
          <cell r="I201">
            <v>1</v>
          </cell>
          <cell r="L201">
            <v>0</v>
          </cell>
          <cell r="M201">
            <v>0</v>
          </cell>
        </row>
        <row r="202">
          <cell r="A202" t="str">
            <v>0099</v>
          </cell>
          <cell r="B202" t="str">
            <v>POINTER ASSY SP</v>
          </cell>
          <cell r="C202" t="str">
            <v>1-37200-KFLG-8910-AD</v>
          </cell>
          <cell r="D202" t="str">
            <v>SM</v>
          </cell>
          <cell r="E202" t="str">
            <v>KFLG</v>
          </cell>
          <cell r="F202">
            <v>0.03</v>
          </cell>
          <cell r="G202" t="str">
            <v>103</v>
          </cell>
          <cell r="H202">
            <v>2</v>
          </cell>
          <cell r="I202">
            <v>1</v>
          </cell>
          <cell r="J202">
            <v>0.71660000000000001</v>
          </cell>
          <cell r="K202">
            <v>0.30590000000000001</v>
          </cell>
          <cell r="L202">
            <v>0.41070000000000001</v>
          </cell>
          <cell r="M202">
            <v>0.73809800000000003</v>
          </cell>
        </row>
        <row r="203">
          <cell r="A203" t="str">
            <v>0100</v>
          </cell>
          <cell r="B203" t="str">
            <v>SCREW 2.3 * 8</v>
          </cell>
          <cell r="C203" t="str">
            <v>1-37200-KFLG-8910-AE</v>
          </cell>
          <cell r="D203" t="str">
            <v>SM</v>
          </cell>
          <cell r="E203" t="str">
            <v>KFLG</v>
          </cell>
          <cell r="F203">
            <v>0.03</v>
          </cell>
          <cell r="G203" t="str">
            <v>103</v>
          </cell>
          <cell r="H203">
            <v>2</v>
          </cell>
          <cell r="I203">
            <v>4</v>
          </cell>
          <cell r="J203">
            <v>3.0800000000000001E-2</v>
          </cell>
          <cell r="K203">
            <v>0.03</v>
          </cell>
          <cell r="L203">
            <v>8.000000000000021E-4</v>
          </cell>
          <cell r="M203">
            <v>3.1724000000000002E-2</v>
          </cell>
        </row>
        <row r="204">
          <cell r="A204" t="str">
            <v>0106</v>
          </cell>
          <cell r="B204" t="str">
            <v>DIAL DESIGN ASSY SP (WHIS PIN)</v>
          </cell>
          <cell r="C204" t="str">
            <v>1-37200-KFLG-8910-XA</v>
          </cell>
          <cell r="D204" t="str">
            <v>SM</v>
          </cell>
          <cell r="E204" t="str">
            <v>KFLG</v>
          </cell>
          <cell r="F204">
            <v>0.03</v>
          </cell>
          <cell r="G204" t="str">
            <v>103</v>
          </cell>
          <cell r="H204">
            <v>2</v>
          </cell>
          <cell r="I204">
            <v>1</v>
          </cell>
          <cell r="J204">
            <v>1.6171</v>
          </cell>
          <cell r="K204">
            <v>1.5524</v>
          </cell>
          <cell r="L204">
            <v>6.469999999999998E-2</v>
          </cell>
          <cell r="M204">
            <v>1.665613</v>
          </cell>
        </row>
        <row r="205">
          <cell r="A205" t="str">
            <v>0107</v>
          </cell>
          <cell r="B205" t="str">
            <v>MOVMENT SP</v>
          </cell>
          <cell r="C205" t="str">
            <v>1-37200-KFLG-8910-AF</v>
          </cell>
          <cell r="D205" t="str">
            <v>SM</v>
          </cell>
          <cell r="E205" t="str">
            <v>KFLG</v>
          </cell>
          <cell r="F205">
            <v>0.03</v>
          </cell>
          <cell r="G205" t="str">
            <v>103</v>
          </cell>
          <cell r="H205">
            <v>2</v>
          </cell>
          <cell r="I205">
            <v>1</v>
          </cell>
          <cell r="J205">
            <v>7.0990000000000002</v>
          </cell>
          <cell r="K205">
            <v>6.8150000000000004</v>
          </cell>
          <cell r="L205">
            <v>0.28399999999999981</v>
          </cell>
          <cell r="M205">
            <v>7.3119700000000005</v>
          </cell>
        </row>
        <row r="206">
          <cell r="A206" t="str">
            <v>0101</v>
          </cell>
          <cell r="B206" t="str">
            <v>POINTER ASSY FUEL</v>
          </cell>
          <cell r="C206" t="str">
            <v>1-37200-KFLG-8910-AG</v>
          </cell>
          <cell r="D206" t="str">
            <v>SM</v>
          </cell>
          <cell r="E206" t="str">
            <v>KFLG</v>
          </cell>
          <cell r="F206">
            <v>0.03</v>
          </cell>
          <cell r="G206" t="str">
            <v>103</v>
          </cell>
          <cell r="H206">
            <v>2</v>
          </cell>
          <cell r="I206">
            <v>1</v>
          </cell>
          <cell r="J206">
            <v>0.20480000000000001</v>
          </cell>
          <cell r="K206">
            <v>0.2</v>
          </cell>
          <cell r="L206">
            <v>4.7999999999999987E-3</v>
          </cell>
          <cell r="M206">
            <v>0.21094400000000002</v>
          </cell>
        </row>
        <row r="207">
          <cell r="A207" t="str">
            <v>0108</v>
          </cell>
          <cell r="B207" t="str">
            <v>DIAL DESIGN FUEL</v>
          </cell>
          <cell r="C207" t="str">
            <v>1-37301-KFLG-8900-H1</v>
          </cell>
          <cell r="D207" t="str">
            <v>SM</v>
          </cell>
          <cell r="E207" t="str">
            <v>KFLG</v>
          </cell>
          <cell r="F207">
            <v>0.03</v>
          </cell>
          <cell r="G207" t="str">
            <v>103</v>
          </cell>
          <cell r="H207">
            <v>2</v>
          </cell>
          <cell r="I207">
            <v>1</v>
          </cell>
          <cell r="J207">
            <v>1.3572</v>
          </cell>
          <cell r="K207">
            <v>1.3028999999999999</v>
          </cell>
          <cell r="L207">
            <v>5.4300000000000015E-2</v>
          </cell>
          <cell r="M207">
            <v>1.3979159999999999</v>
          </cell>
        </row>
        <row r="208">
          <cell r="A208" t="str">
            <v>0102</v>
          </cell>
          <cell r="B208" t="str">
            <v>MAGNET COVER (COVER)</v>
          </cell>
          <cell r="C208" t="str">
            <v>1-37210-GN5-7300-AB</v>
          </cell>
          <cell r="D208" t="str">
            <v>SM</v>
          </cell>
          <cell r="E208" t="str">
            <v>KFLG</v>
          </cell>
          <cell r="F208">
            <v>0.03</v>
          </cell>
          <cell r="G208" t="str">
            <v>103</v>
          </cell>
          <cell r="H208">
            <v>2</v>
          </cell>
          <cell r="I208">
            <v>1</v>
          </cell>
          <cell r="J208">
            <v>0.28670000000000001</v>
          </cell>
          <cell r="K208">
            <v>0.28000000000000003</v>
          </cell>
          <cell r="L208">
            <v>6.6999999999999837E-3</v>
          </cell>
          <cell r="M208">
            <v>0.29530100000000004</v>
          </cell>
        </row>
        <row r="209">
          <cell r="A209" t="str">
            <v>0109</v>
          </cell>
          <cell r="B209" t="str">
            <v>MOVMENT FUEL</v>
          </cell>
          <cell r="C209" t="str">
            <v>1-37210-KFLG-8910-AA</v>
          </cell>
          <cell r="D209" t="str">
            <v>SM</v>
          </cell>
          <cell r="E209" t="str">
            <v>KFLG</v>
          </cell>
          <cell r="F209">
            <v>0.03</v>
          </cell>
          <cell r="G209" t="str">
            <v>103</v>
          </cell>
          <cell r="H209">
            <v>2</v>
          </cell>
          <cell r="I209">
            <v>1</v>
          </cell>
          <cell r="J209">
            <v>3.7722000000000002</v>
          </cell>
          <cell r="K209">
            <v>3.6213000000000002</v>
          </cell>
          <cell r="L209">
            <v>0.15090000000000003</v>
          </cell>
          <cell r="M209">
            <v>3.8853660000000003</v>
          </cell>
        </row>
        <row r="210">
          <cell r="A210" t="str">
            <v>8006</v>
          </cell>
          <cell r="B210" t="str">
            <v>CASE UNDER (LOWER)</v>
          </cell>
          <cell r="C210" t="str">
            <v>1-05140-5014-9100</v>
          </cell>
          <cell r="D210" t="str">
            <v>SM</v>
          </cell>
          <cell r="E210" t="str">
            <v>KFLG</v>
          </cell>
          <cell r="F210">
            <v>0.03</v>
          </cell>
          <cell r="G210" t="str">
            <v>103</v>
          </cell>
          <cell r="H210">
            <v>2</v>
          </cell>
          <cell r="I210">
            <v>1</v>
          </cell>
          <cell r="L210">
            <v>0</v>
          </cell>
          <cell r="M210">
            <v>0.73007142857142859</v>
          </cell>
        </row>
        <row r="211">
          <cell r="A211" t="str">
            <v>0110</v>
          </cell>
          <cell r="B211" t="str">
            <v>CUSHION RUBBER</v>
          </cell>
          <cell r="C211" t="str">
            <v>1-37304-198-9010</v>
          </cell>
          <cell r="D211" t="str">
            <v>SM</v>
          </cell>
          <cell r="E211" t="str">
            <v>KFLG</v>
          </cell>
          <cell r="F211">
            <v>0.03</v>
          </cell>
          <cell r="G211" t="str">
            <v>103</v>
          </cell>
          <cell r="H211">
            <v>2</v>
          </cell>
          <cell r="I211">
            <v>2</v>
          </cell>
          <cell r="J211">
            <v>2.64E-2</v>
          </cell>
          <cell r="K211">
            <v>2.53E-2</v>
          </cell>
          <cell r="L211">
            <v>1.1000000000000003E-3</v>
          </cell>
          <cell r="M211">
            <v>2.7192000000000001E-2</v>
          </cell>
        </row>
        <row r="212">
          <cell r="A212" t="str">
            <v>8007</v>
          </cell>
          <cell r="B212" t="str">
            <v>PILOT LENS TURN-L</v>
          </cell>
          <cell r="C212" t="str">
            <v>1-05250-4345-9200</v>
          </cell>
          <cell r="D212" t="str">
            <v>SM</v>
          </cell>
          <cell r="E212" t="str">
            <v>KFLG</v>
          </cell>
          <cell r="F212">
            <v>0.03</v>
          </cell>
          <cell r="G212" t="str">
            <v>103</v>
          </cell>
          <cell r="H212">
            <v>2</v>
          </cell>
          <cell r="I212">
            <v>1</v>
          </cell>
          <cell r="L212">
            <v>0</v>
          </cell>
          <cell r="M212">
            <v>7.2571428571428565E-2</v>
          </cell>
        </row>
        <row r="213">
          <cell r="A213" t="str">
            <v>8008</v>
          </cell>
          <cell r="B213" t="str">
            <v>PILOT LENS TURN-R</v>
          </cell>
          <cell r="C213" t="str">
            <v>1-05250-4346-9200</v>
          </cell>
          <cell r="D213" t="str">
            <v>SM</v>
          </cell>
          <cell r="E213" t="str">
            <v>KFLG</v>
          </cell>
          <cell r="F213">
            <v>0.03</v>
          </cell>
          <cell r="G213" t="str">
            <v>103</v>
          </cell>
          <cell r="H213">
            <v>2</v>
          </cell>
          <cell r="I213">
            <v>1</v>
          </cell>
          <cell r="L213">
            <v>0</v>
          </cell>
          <cell r="M213">
            <v>7.2571428571428565E-2</v>
          </cell>
        </row>
        <row r="214">
          <cell r="A214" t="str">
            <v>8009</v>
          </cell>
          <cell r="B214" t="str">
            <v>PILOT LENS NEUTRAL</v>
          </cell>
          <cell r="C214" t="str">
            <v>1-05250-4343-9000</v>
          </cell>
          <cell r="D214" t="str">
            <v>SM</v>
          </cell>
          <cell r="E214" t="str">
            <v>KFLG</v>
          </cell>
          <cell r="F214">
            <v>0.03</v>
          </cell>
          <cell r="G214" t="str">
            <v>103</v>
          </cell>
          <cell r="H214">
            <v>2</v>
          </cell>
          <cell r="I214">
            <v>1</v>
          </cell>
          <cell r="L214">
            <v>0</v>
          </cell>
          <cell r="M214">
            <v>4.3428571428571427E-2</v>
          </cell>
        </row>
        <row r="215">
          <cell r="A215" t="str">
            <v>8010</v>
          </cell>
          <cell r="B215" t="str">
            <v>PIROT LENS POSITION</v>
          </cell>
          <cell r="C215" t="str">
            <v>1-05250-4344-9000</v>
          </cell>
          <cell r="D215" t="str">
            <v>SM</v>
          </cell>
          <cell r="E215" t="str">
            <v>KFLG</v>
          </cell>
          <cell r="F215">
            <v>0.03</v>
          </cell>
          <cell r="G215" t="str">
            <v>103</v>
          </cell>
          <cell r="H215">
            <v>2</v>
          </cell>
          <cell r="I215">
            <v>4</v>
          </cell>
          <cell r="L215">
            <v>0</v>
          </cell>
          <cell r="M215">
            <v>3.9785714285714285E-2</v>
          </cell>
        </row>
        <row r="216">
          <cell r="A216" t="str">
            <v>0111</v>
          </cell>
          <cell r="B216" t="str">
            <v>SCREW 4 * 10SWW(SCREW, WASH,SPL)</v>
          </cell>
          <cell r="C216" t="str">
            <v>1-90035-166-0080</v>
          </cell>
          <cell r="D216" t="str">
            <v>SM</v>
          </cell>
          <cell r="E216" t="str">
            <v>KFLG</v>
          </cell>
          <cell r="F216">
            <v>0.03</v>
          </cell>
          <cell r="G216" t="str">
            <v>103</v>
          </cell>
          <cell r="H216">
            <v>2</v>
          </cell>
          <cell r="I216">
            <v>2</v>
          </cell>
          <cell r="J216">
            <v>2.7000000000000001E-3</v>
          </cell>
          <cell r="K216">
            <v>2.5999999999999999E-3</v>
          </cell>
          <cell r="L216">
            <v>1.0000000000000026E-4</v>
          </cell>
          <cell r="M216">
            <v>2.7810000000000001E-3</v>
          </cell>
        </row>
        <row r="217">
          <cell r="A217" t="str">
            <v>0103</v>
          </cell>
          <cell r="B217" t="str">
            <v>SCREW 3 * 22 SW</v>
          </cell>
          <cell r="C217" t="str">
            <v>1-37305-KE5-0080</v>
          </cell>
          <cell r="D217" t="str">
            <v>SM</v>
          </cell>
          <cell r="E217" t="str">
            <v>KFLG</v>
          </cell>
          <cell r="F217">
            <v>0.03</v>
          </cell>
          <cell r="G217" t="str">
            <v>103</v>
          </cell>
          <cell r="H217">
            <v>2</v>
          </cell>
          <cell r="I217">
            <v>3</v>
          </cell>
          <cell r="J217">
            <v>0.82399999999999995</v>
          </cell>
          <cell r="K217">
            <v>0.08</v>
          </cell>
          <cell r="L217">
            <v>0.74399999999999999</v>
          </cell>
          <cell r="M217">
            <v>0.84871999999999992</v>
          </cell>
        </row>
        <row r="218">
          <cell r="A218" t="str">
            <v>8011</v>
          </cell>
          <cell r="B218" t="str">
            <v xml:space="preserve">LAMP CORD ASSY </v>
          </cell>
          <cell r="C218" t="str">
            <v>1-37208-KFLG-8900</v>
          </cell>
          <cell r="D218" t="str">
            <v>SM</v>
          </cell>
          <cell r="E218" t="str">
            <v>KFLG</v>
          </cell>
          <cell r="F218">
            <v>0.03</v>
          </cell>
          <cell r="G218" t="str">
            <v>103</v>
          </cell>
          <cell r="H218">
            <v>2</v>
          </cell>
          <cell r="I218">
            <v>1</v>
          </cell>
          <cell r="L218">
            <v>0</v>
          </cell>
          <cell r="M218">
            <v>11.169642857142858</v>
          </cell>
        </row>
        <row r="219">
          <cell r="B219" t="str">
            <v>FUEL UNIT</v>
          </cell>
          <cell r="C219" t="str">
            <v>1-37800-KFLG-8900</v>
          </cell>
          <cell r="D219" t="str">
            <v>FU</v>
          </cell>
          <cell r="E219" t="str">
            <v>KFLG</v>
          </cell>
          <cell r="F219">
            <v>0</v>
          </cell>
          <cell r="G219" t="str">
            <v>103</v>
          </cell>
          <cell r="H219">
            <v>2</v>
          </cell>
          <cell r="L219">
            <v>0</v>
          </cell>
          <cell r="M219">
            <v>0</v>
          </cell>
        </row>
        <row r="220">
          <cell r="A220" t="str">
            <v>0112</v>
          </cell>
          <cell r="B220" t="str">
            <v>BODY ASSY</v>
          </cell>
          <cell r="C220" t="str">
            <v>1-37800-KEV-9010-XA</v>
          </cell>
          <cell r="D220" t="str">
            <v>FU</v>
          </cell>
          <cell r="E220" t="str">
            <v>KFLG</v>
          </cell>
          <cell r="F220">
            <v>0.05</v>
          </cell>
          <cell r="G220" t="str">
            <v>103</v>
          </cell>
          <cell r="H220">
            <v>2</v>
          </cell>
          <cell r="I220">
            <v>1</v>
          </cell>
          <cell r="J220">
            <v>3.6341000000000001</v>
          </cell>
          <cell r="K220">
            <v>3.49</v>
          </cell>
          <cell r="L220">
            <v>0.14409999999999989</v>
          </cell>
          <cell r="M220">
            <v>3.8158050000000001</v>
          </cell>
        </row>
        <row r="221">
          <cell r="A221" t="str">
            <v>0113</v>
          </cell>
          <cell r="B221" t="str">
            <v>FLOAT</v>
          </cell>
          <cell r="C221" t="str">
            <v>1-37800-KEV-9010-AA</v>
          </cell>
          <cell r="D221" t="str">
            <v>FU</v>
          </cell>
          <cell r="E221" t="str">
            <v>KFLG</v>
          </cell>
          <cell r="F221">
            <v>0.3</v>
          </cell>
          <cell r="G221" t="str">
            <v>103</v>
          </cell>
          <cell r="H221">
            <v>2</v>
          </cell>
          <cell r="I221">
            <v>1</v>
          </cell>
          <cell r="J221">
            <v>0.51190000000000002</v>
          </cell>
          <cell r="K221">
            <v>0.49</v>
          </cell>
          <cell r="L221">
            <v>2.1900000000000031E-2</v>
          </cell>
          <cell r="M221">
            <v>0.66547000000000001</v>
          </cell>
        </row>
        <row r="222">
          <cell r="A222" t="str">
            <v>0114</v>
          </cell>
          <cell r="B222" t="str">
            <v xml:space="preserve"> PUSH NUT</v>
          </cell>
          <cell r="C222" t="str">
            <v>1-37800-GN5-9000-AB</v>
          </cell>
          <cell r="D222" t="str">
            <v>FU</v>
          </cell>
          <cell r="E222" t="str">
            <v>KFLG</v>
          </cell>
          <cell r="F222">
            <v>0.3</v>
          </cell>
          <cell r="G222" t="str">
            <v>103</v>
          </cell>
          <cell r="H222">
            <v>2</v>
          </cell>
          <cell r="I222">
            <v>1</v>
          </cell>
          <cell r="J222">
            <v>2.0500000000000001E-2</v>
          </cell>
          <cell r="K222">
            <v>0.02</v>
          </cell>
          <cell r="L222">
            <v>5.0000000000000044E-4</v>
          </cell>
          <cell r="M222">
            <v>2.665E-2</v>
          </cell>
        </row>
        <row r="223">
          <cell r="B223" t="str">
            <v>clutch assy</v>
          </cell>
          <cell r="C223" t="str">
            <v>1-5HU-E6300-00</v>
          </cell>
          <cell r="D223" t="str">
            <v>CL</v>
          </cell>
          <cell r="E223" t="str">
            <v>YMH</v>
          </cell>
          <cell r="G223" t="str">
            <v>104</v>
          </cell>
          <cell r="H223">
            <v>2</v>
          </cell>
          <cell r="L223">
            <v>0</v>
          </cell>
          <cell r="M223">
            <v>0</v>
          </cell>
        </row>
        <row r="224">
          <cell r="A224" t="str">
            <v>5009</v>
          </cell>
          <cell r="B224" t="str">
            <v>boss clutch</v>
          </cell>
          <cell r="C224" t="str">
            <v>1-2JG-16371-00</v>
          </cell>
          <cell r="D224" t="str">
            <v>CL</v>
          </cell>
          <cell r="E224" t="str">
            <v>YMH</v>
          </cell>
          <cell r="G224" t="str">
            <v>104</v>
          </cell>
          <cell r="H224">
            <v>2</v>
          </cell>
          <cell r="L224">
            <v>0</v>
          </cell>
          <cell r="M224">
            <v>0</v>
          </cell>
        </row>
        <row r="225">
          <cell r="A225" t="str">
            <v>5010</v>
          </cell>
          <cell r="B225" t="str">
            <v>boss clutch</v>
          </cell>
          <cell r="C225" t="str">
            <v>2-2JG-16371-00</v>
          </cell>
          <cell r="D225" t="str">
            <v>CL</v>
          </cell>
          <cell r="E225" t="str">
            <v>YMH</v>
          </cell>
          <cell r="G225" t="str">
            <v>104</v>
          </cell>
          <cell r="H225">
            <v>2</v>
          </cell>
          <cell r="L225">
            <v>0</v>
          </cell>
          <cell r="M225">
            <v>0</v>
          </cell>
        </row>
        <row r="226">
          <cell r="A226" t="str">
            <v>5011</v>
          </cell>
          <cell r="B226" t="str">
            <v>plate clutch</v>
          </cell>
          <cell r="C226" t="str">
            <v>1-2JG-16324-00</v>
          </cell>
          <cell r="D226" t="str">
            <v>CL</v>
          </cell>
          <cell r="E226" t="str">
            <v>YMH</v>
          </cell>
          <cell r="G226" t="str">
            <v>104</v>
          </cell>
          <cell r="H226">
            <v>2</v>
          </cell>
          <cell r="L226">
            <v>0</v>
          </cell>
          <cell r="M226">
            <v>0</v>
          </cell>
        </row>
        <row r="227">
          <cell r="A227" t="str">
            <v>0166</v>
          </cell>
          <cell r="B227" t="str">
            <v>dick clutch friction</v>
          </cell>
          <cell r="C227" t="str">
            <v>1-5HU-E6321-00</v>
          </cell>
          <cell r="D227" t="str">
            <v>CL</v>
          </cell>
          <cell r="E227" t="str">
            <v>YMH</v>
          </cell>
          <cell r="F227">
            <v>0.3</v>
          </cell>
          <cell r="G227" t="str">
            <v>104</v>
          </cell>
          <cell r="H227">
            <v>2</v>
          </cell>
          <cell r="I227">
            <v>5</v>
          </cell>
          <cell r="L227">
            <v>0</v>
          </cell>
          <cell r="M227">
            <v>0</v>
          </cell>
        </row>
        <row r="228">
          <cell r="A228" t="str">
            <v>5012</v>
          </cell>
          <cell r="B228" t="str">
            <v>plate clutch pressure</v>
          </cell>
          <cell r="C228" t="str">
            <v>1-2JG-16351-01</v>
          </cell>
          <cell r="D228" t="str">
            <v>CL</v>
          </cell>
          <cell r="E228" t="str">
            <v>YMH</v>
          </cell>
          <cell r="G228" t="str">
            <v>104</v>
          </cell>
          <cell r="H228">
            <v>2</v>
          </cell>
          <cell r="L228">
            <v>0</v>
          </cell>
          <cell r="M228">
            <v>0</v>
          </cell>
        </row>
        <row r="229">
          <cell r="A229" t="str">
            <v>5013</v>
          </cell>
          <cell r="B229" t="str">
            <v>spr compressure</v>
          </cell>
          <cell r="C229" t="str">
            <v>1-905-01217-J8</v>
          </cell>
          <cell r="D229" t="str">
            <v>CL</v>
          </cell>
          <cell r="E229" t="str">
            <v>YMH</v>
          </cell>
          <cell r="G229" t="str">
            <v>104</v>
          </cell>
          <cell r="H229">
            <v>2</v>
          </cell>
          <cell r="L229">
            <v>0</v>
          </cell>
          <cell r="M229">
            <v>0</v>
          </cell>
        </row>
        <row r="230">
          <cell r="A230" t="str">
            <v>5014</v>
          </cell>
          <cell r="B230" t="str">
            <v>bolt. Hex.</v>
          </cell>
          <cell r="C230" t="str">
            <v>1-901-19050-01</v>
          </cell>
          <cell r="D230" t="str">
            <v>CL</v>
          </cell>
          <cell r="E230" t="str">
            <v>YMH</v>
          </cell>
          <cell r="G230" t="str">
            <v>104</v>
          </cell>
          <cell r="H230">
            <v>2</v>
          </cell>
          <cell r="L230">
            <v>0</v>
          </cell>
          <cell r="M230">
            <v>0</v>
          </cell>
        </row>
        <row r="231">
          <cell r="A231" t="str">
            <v>5015</v>
          </cell>
          <cell r="B231" t="str">
            <v>washer. Plain</v>
          </cell>
          <cell r="C231" t="str">
            <v>1-902-01174-L9</v>
          </cell>
          <cell r="D231" t="str">
            <v>CL</v>
          </cell>
          <cell r="E231" t="str">
            <v>YMH</v>
          </cell>
          <cell r="G231" t="str">
            <v>104</v>
          </cell>
          <cell r="H231">
            <v>2</v>
          </cell>
          <cell r="L231">
            <v>0</v>
          </cell>
          <cell r="M231">
            <v>0</v>
          </cell>
        </row>
        <row r="232">
          <cell r="A232" t="str">
            <v>5016</v>
          </cell>
          <cell r="B232" t="str">
            <v>driven gear assy</v>
          </cell>
          <cell r="C232" t="str">
            <v>1-4ST-16150-00</v>
          </cell>
          <cell r="D232" t="str">
            <v>CL</v>
          </cell>
          <cell r="E232" t="str">
            <v>YMH</v>
          </cell>
          <cell r="G232" t="str">
            <v>104</v>
          </cell>
          <cell r="H232">
            <v>2</v>
          </cell>
          <cell r="L232">
            <v>0</v>
          </cell>
          <cell r="M232">
            <v>0</v>
          </cell>
        </row>
        <row r="233">
          <cell r="A233" t="str">
            <v>5017</v>
          </cell>
          <cell r="B233" t="str">
            <v>gear primary driven</v>
          </cell>
          <cell r="C233" t="str">
            <v>1-4GL16151-00</v>
          </cell>
          <cell r="D233" t="str">
            <v>CL</v>
          </cell>
          <cell r="E233" t="str">
            <v>YMH</v>
          </cell>
          <cell r="G233" t="str">
            <v>104</v>
          </cell>
          <cell r="H233">
            <v>2</v>
          </cell>
          <cell r="L233">
            <v>0</v>
          </cell>
          <cell r="M233">
            <v>0</v>
          </cell>
        </row>
        <row r="234">
          <cell r="A234" t="str">
            <v>5018</v>
          </cell>
          <cell r="B234" t="str">
            <v>bush bimetal formed</v>
          </cell>
          <cell r="C234" t="str">
            <v>1-90384-23176</v>
          </cell>
          <cell r="D234" t="str">
            <v>CL</v>
          </cell>
          <cell r="E234" t="str">
            <v>YMH</v>
          </cell>
          <cell r="G234" t="str">
            <v>104</v>
          </cell>
          <cell r="H234">
            <v>2</v>
          </cell>
          <cell r="L234">
            <v>0</v>
          </cell>
          <cell r="M234">
            <v>0</v>
          </cell>
        </row>
        <row r="235">
          <cell r="A235" t="str">
            <v>5019</v>
          </cell>
          <cell r="B235" t="str">
            <v>housing clutch</v>
          </cell>
          <cell r="C235" t="str">
            <v>1-2JG-16311-02</v>
          </cell>
          <cell r="D235" t="str">
            <v>CL</v>
          </cell>
          <cell r="E235" t="str">
            <v>YMH</v>
          </cell>
          <cell r="G235" t="str">
            <v>104</v>
          </cell>
          <cell r="H235">
            <v>2</v>
          </cell>
          <cell r="L235">
            <v>0</v>
          </cell>
          <cell r="M235">
            <v>0</v>
          </cell>
        </row>
        <row r="236">
          <cell r="A236" t="str">
            <v>5020</v>
          </cell>
          <cell r="B236" t="str">
            <v>absorber</v>
          </cell>
          <cell r="C236" t="str">
            <v>1-4ST-16155-00</v>
          </cell>
          <cell r="D236" t="str">
            <v>CL</v>
          </cell>
          <cell r="E236" t="str">
            <v>YMH</v>
          </cell>
          <cell r="G236" t="str">
            <v>104</v>
          </cell>
          <cell r="H236">
            <v>2</v>
          </cell>
          <cell r="L236">
            <v>0</v>
          </cell>
          <cell r="M236">
            <v>0</v>
          </cell>
        </row>
        <row r="237">
          <cell r="A237" t="str">
            <v>5021</v>
          </cell>
          <cell r="B237" t="str">
            <v>plate side</v>
          </cell>
          <cell r="C237" t="str">
            <v>1-353-16158-01</v>
          </cell>
          <cell r="D237" t="str">
            <v>CL</v>
          </cell>
          <cell r="E237" t="str">
            <v>YMH</v>
          </cell>
          <cell r="G237" t="str">
            <v>104</v>
          </cell>
          <cell r="H237">
            <v>2</v>
          </cell>
          <cell r="L237">
            <v>0</v>
          </cell>
          <cell r="M237">
            <v>0</v>
          </cell>
        </row>
        <row r="238">
          <cell r="A238" t="str">
            <v>5022</v>
          </cell>
          <cell r="B238" t="str">
            <v>rivet</v>
          </cell>
          <cell r="C238" t="str">
            <v>1-90261-05006</v>
          </cell>
          <cell r="D238" t="str">
            <v>CL</v>
          </cell>
          <cell r="E238" t="str">
            <v>YMH</v>
          </cell>
          <cell r="G238" t="str">
            <v>104</v>
          </cell>
          <cell r="H238">
            <v>2</v>
          </cell>
          <cell r="L238">
            <v>0</v>
          </cell>
          <cell r="M238">
            <v>0</v>
          </cell>
        </row>
        <row r="239">
          <cell r="A239" t="str">
            <v>0167</v>
          </cell>
          <cell r="B239" t="str">
            <v>MIRROR AND HOLDER , R</v>
          </cell>
          <cell r="C239" t="str">
            <v>1-88110-GN5-9400-C1</v>
          </cell>
          <cell r="D239" t="str">
            <v>BM</v>
          </cell>
          <cell r="E239" t="str">
            <v>GN5</v>
          </cell>
          <cell r="G239" t="str">
            <v>102</v>
          </cell>
        </row>
        <row r="240">
          <cell r="A240" t="str">
            <v>0168</v>
          </cell>
          <cell r="B240" t="str">
            <v>MIRROR AND HOLDER , L</v>
          </cell>
          <cell r="C240" t="str">
            <v>1-88120-GN5-9400-C1</v>
          </cell>
          <cell r="D240" t="str">
            <v>BM</v>
          </cell>
          <cell r="E240" t="str">
            <v>GN5</v>
          </cell>
          <cell r="G240" t="str">
            <v>102</v>
          </cell>
        </row>
        <row r="241">
          <cell r="A241" t="str">
            <v>0169</v>
          </cell>
          <cell r="B241" t="str">
            <v>CAP, LOCK NUT</v>
          </cell>
          <cell r="C241" t="str">
            <v>1-88113-GN5-9000-H1</v>
          </cell>
          <cell r="D241" t="str">
            <v>BM</v>
          </cell>
          <cell r="E241" t="str">
            <v>GN5</v>
          </cell>
          <cell r="G241" t="str">
            <v>102</v>
          </cell>
        </row>
        <row r="242">
          <cell r="A242" t="str">
            <v>0170</v>
          </cell>
          <cell r="B242" t="str">
            <v>NUT, LOCK</v>
          </cell>
          <cell r="C242" t="str">
            <v>1-90314-GN5-9100</v>
          </cell>
          <cell r="D242" t="str">
            <v>BM</v>
          </cell>
          <cell r="E242" t="str">
            <v>GN5</v>
          </cell>
          <cell r="G242" t="str">
            <v>102</v>
          </cell>
        </row>
        <row r="243">
          <cell r="A243" t="str">
            <v>0171</v>
          </cell>
          <cell r="B243" t="str">
            <v>SW.ASSY, ST.LIT</v>
          </cell>
          <cell r="C243" t="str">
            <v>1-35150-GN5-9012-M1</v>
          </cell>
          <cell r="D243" t="str">
            <v>SW</v>
          </cell>
          <cell r="E243" t="str">
            <v>GN5</v>
          </cell>
        </row>
        <row r="244">
          <cell r="A244" t="str">
            <v>0172</v>
          </cell>
          <cell r="B244" t="str">
            <v>LEVER, R. STEERING HAND</v>
          </cell>
          <cell r="C244" t="str">
            <v>1-53175-GN5-8900</v>
          </cell>
          <cell r="D244" t="str">
            <v>SW</v>
          </cell>
          <cell r="E244" t="str">
            <v>GN5</v>
          </cell>
        </row>
        <row r="245">
          <cell r="A245" t="str">
            <v>0173</v>
          </cell>
          <cell r="B245" t="str">
            <v>SW ASSY, LH.FR STOP</v>
          </cell>
          <cell r="C245" t="str">
            <v>1-35345-GE8-0030</v>
          </cell>
          <cell r="D245" t="str">
            <v>SW</v>
          </cell>
          <cell r="E245" t="str">
            <v>GN5</v>
          </cell>
        </row>
        <row r="246">
          <cell r="A246" t="str">
            <v>0174</v>
          </cell>
          <cell r="B246" t="str">
            <v>BOLT, HANDLE LEVER PIVOT</v>
          </cell>
          <cell r="C246" t="str">
            <v>1-90115-GE8-0000</v>
          </cell>
          <cell r="D246" t="str">
            <v>SW</v>
          </cell>
          <cell r="E246" t="str">
            <v>GN5</v>
          </cell>
        </row>
        <row r="247">
          <cell r="A247" t="str">
            <v>0175</v>
          </cell>
          <cell r="B247" t="str">
            <v>NUT, HEX   5  MM</v>
          </cell>
          <cell r="C247" t="str">
            <v>1-94001-05000-OS</v>
          </cell>
          <cell r="D247" t="str">
            <v>SW</v>
          </cell>
          <cell r="E247" t="str">
            <v>GN5</v>
          </cell>
        </row>
        <row r="248">
          <cell r="A248">
            <v>101</v>
          </cell>
          <cell r="B248" t="str">
            <v>CLUTCH ASSY</v>
          </cell>
          <cell r="C248" t="str">
            <v>22100-GN5-6100-05</v>
          </cell>
          <cell r="D248" t="str">
            <v>CL</v>
          </cell>
          <cell r="E248" t="str">
            <v>GBGT</v>
          </cell>
          <cell r="F248" t="str">
            <v>assy</v>
          </cell>
        </row>
        <row r="249">
          <cell r="A249">
            <v>102</v>
          </cell>
          <cell r="B249" t="str">
            <v>FORK ASSY R FR</v>
          </cell>
          <cell r="C249" t="str">
            <v>51400-GBG-B110-M1-01</v>
          </cell>
          <cell r="D249" t="str">
            <v>FF</v>
          </cell>
          <cell r="E249" t="str">
            <v>GBGT</v>
          </cell>
          <cell r="F249" t="str">
            <v>assy</v>
          </cell>
        </row>
        <row r="250">
          <cell r="A250">
            <v>103</v>
          </cell>
          <cell r="B250" t="str">
            <v>FORK ASSY L FR</v>
          </cell>
          <cell r="C250" t="str">
            <v>51500-GBG-B110-M1-01</v>
          </cell>
          <cell r="D250" t="str">
            <v>FF</v>
          </cell>
          <cell r="E250" t="str">
            <v>GBGT</v>
          </cell>
          <cell r="F250" t="str">
            <v>assy</v>
          </cell>
        </row>
        <row r="251">
          <cell r="A251">
            <v>1023</v>
          </cell>
          <cell r="B251" t="str">
            <v>FORK ASSY R/ L FR</v>
          </cell>
          <cell r="C251" t="str">
            <v>51400/51500-GBG-B110-M1-01</v>
          </cell>
          <cell r="D251" t="str">
            <v>FF</v>
          </cell>
          <cell r="E251" t="str">
            <v>GBGT</v>
          </cell>
          <cell r="F251" t="str">
            <v>assy</v>
          </cell>
        </row>
        <row r="252">
          <cell r="A252">
            <v>104</v>
          </cell>
          <cell r="B252" t="str">
            <v>FUEL UNIT</v>
          </cell>
          <cell r="C252" t="str">
            <v>37800-GN5-9011-M1-03</v>
          </cell>
          <cell r="D252" t="str">
            <v>FU</v>
          </cell>
          <cell r="E252" t="str">
            <v>GBGT</v>
          </cell>
          <cell r="F252" t="str">
            <v>assy</v>
          </cell>
        </row>
        <row r="253">
          <cell r="A253">
            <v>105</v>
          </cell>
          <cell r="B253" t="str">
            <v>CUSHION ASSY R REAR</v>
          </cell>
          <cell r="C253" t="str">
            <v>52400-GBG-B211-M1</v>
          </cell>
          <cell r="D253" t="str">
            <v>RC</v>
          </cell>
          <cell r="E253" t="str">
            <v>GBGT</v>
          </cell>
          <cell r="F253" t="str">
            <v>assy</v>
          </cell>
        </row>
        <row r="254">
          <cell r="A254">
            <v>106</v>
          </cell>
          <cell r="B254" t="str">
            <v>CUSHION ASSY L REAR</v>
          </cell>
          <cell r="C254" t="str">
            <v>52500-GBG-B211-M1</v>
          </cell>
          <cell r="D254" t="str">
            <v>RC</v>
          </cell>
          <cell r="E254" t="str">
            <v>GBGT</v>
          </cell>
          <cell r="F254" t="str">
            <v>assy</v>
          </cell>
        </row>
        <row r="255">
          <cell r="A255">
            <v>1056</v>
          </cell>
          <cell r="B255" t="str">
            <v>CUSHION ASSY R/L REAR</v>
          </cell>
          <cell r="C255" t="str">
            <v>52400/52500-GBG-B211-M1</v>
          </cell>
          <cell r="D255" t="str">
            <v>RC</v>
          </cell>
          <cell r="E255" t="str">
            <v>GBGT</v>
          </cell>
          <cell r="F255" t="str">
            <v>assy</v>
          </cell>
        </row>
        <row r="256">
          <cell r="A256">
            <v>107</v>
          </cell>
          <cell r="B256" t="str">
            <v>SPEEDOMETER ASSY</v>
          </cell>
          <cell r="C256" t="str">
            <v>37200-GN5-9013-M1-01</v>
          </cell>
          <cell r="D256" t="str">
            <v>SM</v>
          </cell>
          <cell r="E256" t="str">
            <v>GBGT</v>
          </cell>
          <cell r="F256" t="str">
            <v>assy</v>
          </cell>
        </row>
        <row r="257">
          <cell r="A257">
            <v>201</v>
          </cell>
          <cell r="B257" t="str">
            <v>FORK ASSY R FRONT</v>
          </cell>
          <cell r="C257" t="str">
            <v>51400-GN5-9000</v>
          </cell>
          <cell r="D257" t="str">
            <v>FF</v>
          </cell>
          <cell r="E257" t="str">
            <v>GN5</v>
          </cell>
          <cell r="F257" t="str">
            <v>assy</v>
          </cell>
        </row>
        <row r="258">
          <cell r="A258">
            <v>202</v>
          </cell>
          <cell r="B258" t="str">
            <v>FORK ASSY L FRONT</v>
          </cell>
          <cell r="C258" t="str">
            <v>51500-GN5-9000</v>
          </cell>
          <cell r="D258" t="str">
            <v>FF</v>
          </cell>
          <cell r="E258" t="str">
            <v>GN5</v>
          </cell>
          <cell r="F258" t="str">
            <v>assy</v>
          </cell>
        </row>
        <row r="259">
          <cell r="A259">
            <v>2012</v>
          </cell>
          <cell r="B259" t="str">
            <v>FORK ASSY R/L FRONT</v>
          </cell>
          <cell r="C259" t="str">
            <v>51400/51500-GN5-9000</v>
          </cell>
          <cell r="D259" t="str">
            <v>FF</v>
          </cell>
          <cell r="E259" t="str">
            <v>GN5</v>
          </cell>
          <cell r="F259" t="str">
            <v>assy</v>
          </cell>
        </row>
        <row r="260">
          <cell r="A260">
            <v>203</v>
          </cell>
          <cell r="B260" t="str">
            <v>FUEL UNIT</v>
          </cell>
          <cell r="C260" t="str">
            <v>37800-GN5-9011-M1-03</v>
          </cell>
          <cell r="D260" t="str">
            <v>FU</v>
          </cell>
          <cell r="E260" t="str">
            <v>GN5</v>
          </cell>
          <cell r="F260" t="str">
            <v>assy</v>
          </cell>
        </row>
        <row r="261">
          <cell r="A261">
            <v>204</v>
          </cell>
          <cell r="B261" t="str">
            <v>CUSHION ASSY R REAR</v>
          </cell>
          <cell r="C261" t="str">
            <v>52400-GN5-7810-M1</v>
          </cell>
          <cell r="D261" t="str">
            <v>RC</v>
          </cell>
          <cell r="E261" t="str">
            <v>GN5</v>
          </cell>
          <cell r="F261" t="str">
            <v>assy</v>
          </cell>
        </row>
        <row r="262">
          <cell r="A262">
            <v>205</v>
          </cell>
          <cell r="B262" t="str">
            <v>CUSHION ASSY L REAR</v>
          </cell>
          <cell r="C262" t="str">
            <v>52500-GN5-7810-M1</v>
          </cell>
          <cell r="D262" t="str">
            <v>RC</v>
          </cell>
          <cell r="E262" t="str">
            <v>GN5</v>
          </cell>
          <cell r="F262" t="str">
            <v>assy</v>
          </cell>
        </row>
        <row r="263">
          <cell r="A263">
            <v>2045</v>
          </cell>
          <cell r="B263" t="str">
            <v>CUSHION ASSY R/L REAR</v>
          </cell>
          <cell r="C263" t="str">
            <v>52400/52500-GN5-7810-M1</v>
          </cell>
          <cell r="D263" t="str">
            <v>RC</v>
          </cell>
          <cell r="E263" t="str">
            <v>GN5</v>
          </cell>
          <cell r="F263" t="str">
            <v>assy</v>
          </cell>
        </row>
        <row r="264">
          <cell r="A264">
            <v>301</v>
          </cell>
          <cell r="B264" t="str">
            <v>CLUTCH ASSY</v>
          </cell>
          <cell r="C264" t="str">
            <v>22100-KFL-8500</v>
          </cell>
          <cell r="D264" t="str">
            <v>CL</v>
          </cell>
          <cell r="E264" t="str">
            <v>KFLG</v>
          </cell>
          <cell r="F264" t="str">
            <v>assy</v>
          </cell>
        </row>
        <row r="265">
          <cell r="A265">
            <v>302</v>
          </cell>
          <cell r="B265" t="str">
            <v>FORK ASSY R FR</v>
          </cell>
          <cell r="C265" t="str">
            <v>51400-KFLG-8910-M1</v>
          </cell>
          <cell r="D265" t="str">
            <v>FF</v>
          </cell>
          <cell r="E265" t="str">
            <v>KFLG</v>
          </cell>
          <cell r="F265" t="str">
            <v>assy</v>
          </cell>
        </row>
        <row r="266">
          <cell r="A266">
            <v>303</v>
          </cell>
          <cell r="B266" t="str">
            <v>FORK ASSY L FR</v>
          </cell>
          <cell r="C266" t="str">
            <v>51500-KFLG-8910-M1</v>
          </cell>
          <cell r="D266" t="str">
            <v>FF</v>
          </cell>
          <cell r="E266" t="str">
            <v>KFLG</v>
          </cell>
          <cell r="F266" t="str">
            <v>assy</v>
          </cell>
        </row>
        <row r="267">
          <cell r="A267">
            <v>3023</v>
          </cell>
          <cell r="B267" t="str">
            <v>FORK ASSY R/L FR</v>
          </cell>
          <cell r="C267" t="str">
            <v>51400/51500-KFLG-8910-M1</v>
          </cell>
          <cell r="D267" t="str">
            <v>FF</v>
          </cell>
          <cell r="E267" t="str">
            <v>KFLG</v>
          </cell>
          <cell r="F267" t="str">
            <v>assy</v>
          </cell>
        </row>
        <row r="268">
          <cell r="A268">
            <v>304</v>
          </cell>
          <cell r="B268" t="str">
            <v>FUEL UNIT</v>
          </cell>
          <cell r="C268" t="str">
            <v>37800-KFLG-8900</v>
          </cell>
          <cell r="D268" t="str">
            <v>FF</v>
          </cell>
          <cell r="E268" t="str">
            <v>KFLG</v>
          </cell>
          <cell r="F268" t="str">
            <v>assy</v>
          </cell>
        </row>
        <row r="269">
          <cell r="A269">
            <v>305</v>
          </cell>
          <cell r="B269" t="str">
            <v xml:space="preserve">REAR CUSHION ASSY </v>
          </cell>
          <cell r="C269" t="str">
            <v>52400-KFLG-8910-M1</v>
          </cell>
          <cell r="D269" t="str">
            <v>RC</v>
          </cell>
          <cell r="E269" t="str">
            <v>KFLG</v>
          </cell>
          <cell r="F269" t="str">
            <v>assy</v>
          </cell>
        </row>
        <row r="270">
          <cell r="A270">
            <v>306</v>
          </cell>
          <cell r="B270" t="str">
            <v>SPEED METER ASSY COMB</v>
          </cell>
          <cell r="C270" t="str">
            <v>37200-KFLG-8920-M1</v>
          </cell>
          <cell r="D270" t="str">
            <v>SM</v>
          </cell>
          <cell r="E270" t="str">
            <v>KFLG</v>
          </cell>
          <cell r="F270" t="str">
            <v>assy</v>
          </cell>
        </row>
        <row r="271">
          <cell r="A271">
            <v>401</v>
          </cell>
          <cell r="B271" t="str">
            <v>CLUTCH ASSY</v>
          </cell>
          <cell r="C271" t="str">
            <v>5HU-E6300-00</v>
          </cell>
          <cell r="D271" t="str">
            <v>CL</v>
          </cell>
          <cell r="E271" t="str">
            <v>YMH</v>
          </cell>
          <cell r="F271" t="str">
            <v>assy</v>
          </cell>
        </row>
      </sheetData>
      <sheetData sheetId="6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Code."/>
      <sheetName val="KKe (2)"/>
      <sheetName val="Khac"/>
      <sheetName val="TP"/>
      <sheetName val="FF"/>
      <sheetName val="RC"/>
      <sheetName val="CL"/>
      <sheetName val="SM"/>
      <sheetName val="FU.BM.LSW"/>
      <sheetName val="OP.STRG"/>
      <sheetName val="DUC1"/>
      <sheetName val="GC1"/>
      <sheetName val="GC2"/>
      <sheetName val="DUC2"/>
      <sheetName val="Code...."/>
      <sheetName val="TOTAL"/>
      <sheetName val="KKe (3)"/>
      <sheetName val="Ending"/>
      <sheetName val="K.Ke"/>
      <sheetName val="AB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6">
          <cell r="A6">
            <v>350301</v>
          </cell>
          <cell r="B6" t="str">
            <v>DOM</v>
          </cell>
          <cell r="C6" t="str">
            <v>PARTS</v>
          </cell>
          <cell r="D6" t="str">
            <v>AN90</v>
          </cell>
          <cell r="E6" t="str">
            <v>FF</v>
          </cell>
          <cell r="F6" t="str">
            <v>0.2-K0951-380-00</v>
          </cell>
          <cell r="G6" t="str">
            <v>SPRING FONT FORK-KAWASAKI</v>
          </cell>
        </row>
        <row r="7">
          <cell r="A7" t="str">
            <v>35-03-02</v>
          </cell>
          <cell r="B7" t="str">
            <v>DOM</v>
          </cell>
          <cell r="C7" t="str">
            <v>PARTS</v>
          </cell>
          <cell r="D7" t="str">
            <v>AN90</v>
          </cell>
          <cell r="E7" t="str">
            <v>FF</v>
          </cell>
          <cell r="F7" t="str">
            <v>0.2-K0951-385-00</v>
          </cell>
          <cell r="G7" t="str">
            <v>SPRING  REBOUND FRONT FORK -KAWASAKI</v>
          </cell>
        </row>
        <row r="8">
          <cell r="A8" t="str">
            <v>35-03-03</v>
          </cell>
          <cell r="B8" t="str">
            <v>DOM</v>
          </cell>
          <cell r="C8" t="str">
            <v>PARTS</v>
          </cell>
          <cell r="D8" t="str">
            <v>AN90</v>
          </cell>
          <cell r="E8" t="str">
            <v>FF</v>
          </cell>
          <cell r="F8" t="str">
            <v>0.2-K0491-450-00</v>
          </cell>
          <cell r="G8" t="str">
            <v>BOLT FORK -KAWASAKI</v>
          </cell>
        </row>
        <row r="9">
          <cell r="A9" t="str">
            <v>35-06-01</v>
          </cell>
          <cell r="B9" t="str">
            <v>DOM</v>
          </cell>
          <cell r="C9" t="str">
            <v>PARTS</v>
          </cell>
          <cell r="D9" t="str">
            <v>AN90</v>
          </cell>
          <cell r="E9" t="str">
            <v>RC</v>
          </cell>
          <cell r="F9" t="str">
            <v>0.2-K0952-380-10</v>
          </cell>
          <cell r="G9" t="str">
            <v>SPRING R.CUSHION-KAWASAKI</v>
          </cell>
        </row>
        <row r="10">
          <cell r="A10" t="str">
            <v>35-06-02</v>
          </cell>
          <cell r="B10" t="str">
            <v>DOM</v>
          </cell>
          <cell r="C10" t="str">
            <v>PARTS</v>
          </cell>
          <cell r="D10" t="str">
            <v>AN90</v>
          </cell>
          <cell r="E10" t="str">
            <v>RC</v>
          </cell>
          <cell r="F10" t="str">
            <v>0.2-00102-481-10</v>
          </cell>
          <cell r="G10" t="str">
            <v>COLLAR RUBBER BUSH -AN90</v>
          </cell>
        </row>
        <row r="11">
          <cell r="A11">
            <v>320201</v>
          </cell>
          <cell r="B11" t="str">
            <v>DOM</v>
          </cell>
          <cell r="C11" t="str">
            <v>PARTS</v>
          </cell>
          <cell r="D11" t="str">
            <v>GN5</v>
          </cell>
          <cell r="E11" t="str">
            <v>CL</v>
          </cell>
          <cell r="F11" t="str">
            <v>3.2-22120-GN5-9100</v>
          </cell>
          <cell r="G11" t="str">
            <v>CENTER COMP CLUTCH-GN5 (PHOI)</v>
          </cell>
        </row>
        <row r="12">
          <cell r="A12">
            <v>320202</v>
          </cell>
          <cell r="B12" t="str">
            <v>DOM</v>
          </cell>
          <cell r="C12" t="str">
            <v>PARTS</v>
          </cell>
          <cell r="D12" t="str">
            <v>GN5</v>
          </cell>
          <cell r="E12" t="str">
            <v>CL</v>
          </cell>
          <cell r="F12" t="str">
            <v>0.2-22311-107-0000</v>
          </cell>
          <cell r="G12" t="str">
            <v>PLATE CLUTCH : GN5</v>
          </cell>
        </row>
        <row r="13">
          <cell r="A13">
            <v>320203</v>
          </cell>
          <cell r="B13" t="str">
            <v>DOM</v>
          </cell>
          <cell r="C13" t="str">
            <v>PARTS</v>
          </cell>
          <cell r="D13" t="str">
            <v>GN5</v>
          </cell>
          <cell r="E13" t="str">
            <v>CL</v>
          </cell>
          <cell r="F13" t="str">
            <v>2.2-22361-GN8-9200</v>
          </cell>
          <cell r="G13" t="str">
            <v>PLATE CLUTCH LIFTER-GN5 (PHOI)</v>
          </cell>
        </row>
        <row r="14">
          <cell r="A14">
            <v>320204</v>
          </cell>
          <cell r="B14" t="str">
            <v>DOM</v>
          </cell>
          <cell r="C14" t="str">
            <v>PARTS</v>
          </cell>
          <cell r="D14" t="str">
            <v>GN5</v>
          </cell>
          <cell r="E14" t="str">
            <v>CL</v>
          </cell>
          <cell r="F14" t="str">
            <v>0.2-22401-GN5-9100</v>
          </cell>
          <cell r="G14" t="str">
            <v>SPRING CLUTCH-GN5</v>
          </cell>
        </row>
        <row r="15">
          <cell r="A15">
            <v>320205</v>
          </cell>
          <cell r="B15" t="str">
            <v>DOM</v>
          </cell>
          <cell r="C15" t="str">
            <v>SEMI-FNISHED</v>
          </cell>
          <cell r="D15" t="str">
            <v>GN5</v>
          </cell>
          <cell r="E15" t="str">
            <v>CL</v>
          </cell>
          <cell r="G15" t="str">
            <v>OUTER CLUTCH-PHOI</v>
          </cell>
        </row>
        <row r="16">
          <cell r="A16">
            <v>320206</v>
          </cell>
          <cell r="B16" t="str">
            <v>DOM</v>
          </cell>
          <cell r="C16" t="str">
            <v>SEMI-FNISHED</v>
          </cell>
          <cell r="D16" t="str">
            <v>GN5</v>
          </cell>
          <cell r="E16" t="str">
            <v>CL</v>
          </cell>
          <cell r="G16" t="str">
            <v>BOSS CLUTCH CENTER</v>
          </cell>
        </row>
        <row r="17">
          <cell r="A17" t="str">
            <v>32-06-01</v>
          </cell>
          <cell r="B17" t="str">
            <v>DOM</v>
          </cell>
          <cell r="C17" t="str">
            <v>PARTS</v>
          </cell>
          <cell r="D17" t="str">
            <v>GN5</v>
          </cell>
          <cell r="E17" t="str">
            <v>RC</v>
          </cell>
          <cell r="F17" t="str">
            <v>0.2-52401-GN5-9010-M1</v>
          </cell>
          <cell r="G17" t="str">
            <v>SPRING REAR CUSHION (RR SHOCK )</v>
          </cell>
        </row>
        <row r="18">
          <cell r="A18" t="str">
            <v>32-06-02</v>
          </cell>
          <cell r="B18" t="str">
            <v>DOM</v>
          </cell>
          <cell r="C18" t="str">
            <v>PARTS</v>
          </cell>
          <cell r="D18" t="str">
            <v>GN5</v>
          </cell>
          <cell r="E18" t="str">
            <v>RC</v>
          </cell>
          <cell r="F18" t="str">
            <v>0.2-52440-GN5-9010-M2</v>
          </cell>
          <cell r="G18" t="str">
            <v>SPRING ADJUSTER COMP LEFT-GN5</v>
          </cell>
        </row>
        <row r="19">
          <cell r="A19" t="str">
            <v>32-06-03</v>
          </cell>
          <cell r="B19" t="str">
            <v>DOM</v>
          </cell>
          <cell r="C19" t="str">
            <v>PARTS</v>
          </cell>
          <cell r="D19" t="str">
            <v>GN5</v>
          </cell>
          <cell r="E19" t="str">
            <v>RC</v>
          </cell>
          <cell r="F19" t="str">
            <v>0.2-52486-056-0000</v>
          </cell>
          <cell r="G19" t="str">
            <v>COLLAR BUSH RUBBER UPPER-GN5</v>
          </cell>
        </row>
        <row r="20">
          <cell r="A20" t="str">
            <v>32-06-04</v>
          </cell>
          <cell r="B20" t="str">
            <v>DOM</v>
          </cell>
          <cell r="C20" t="str">
            <v>PARTS</v>
          </cell>
          <cell r="D20" t="str">
            <v>GN5</v>
          </cell>
          <cell r="E20" t="str">
            <v>RC</v>
          </cell>
          <cell r="F20" t="str">
            <v>0.2-52430-GN5-9010-M2</v>
          </cell>
          <cell r="G20" t="str">
            <v>SPRING ADJUSTER COMP RIGHT-GN5</v>
          </cell>
        </row>
        <row r="21">
          <cell r="A21" t="str">
            <v>32-07-01</v>
          </cell>
          <cell r="B21" t="str">
            <v>DOM</v>
          </cell>
          <cell r="C21" t="str">
            <v>PARTS</v>
          </cell>
          <cell r="D21" t="str">
            <v>GN5</v>
          </cell>
          <cell r="E21" t="str">
            <v>SM</v>
          </cell>
          <cell r="F21" t="str">
            <v>0.2-05510-4550-91A1</v>
          </cell>
          <cell r="G21" t="str">
            <v>LAMP CORD ASSY-GN5</v>
          </cell>
        </row>
        <row r="22">
          <cell r="A22">
            <v>370101</v>
          </cell>
          <cell r="B22" t="str">
            <v>DOM</v>
          </cell>
          <cell r="C22" t="str">
            <v>PARTS</v>
          </cell>
          <cell r="D22" t="str">
            <v>KFLP</v>
          </cell>
          <cell r="E22" t="str">
            <v>BM</v>
          </cell>
          <cell r="F22" t="str">
            <v>0.2-88113-KFL-8900</v>
          </cell>
          <cell r="G22" t="str">
            <v>STAY MIRROR-KFLP</v>
          </cell>
        </row>
        <row r="23">
          <cell r="A23">
            <v>370201</v>
          </cell>
          <cell r="B23" t="str">
            <v>DOM</v>
          </cell>
          <cell r="C23" t="str">
            <v>PARTS</v>
          </cell>
          <cell r="D23" t="str">
            <v>KFLP</v>
          </cell>
          <cell r="E23" t="str">
            <v>CL</v>
          </cell>
          <cell r="F23" t="str">
            <v>0.2-22401-KFLF-8500</v>
          </cell>
          <cell r="G23" t="str">
            <v>SPRING CLUTCH-KFLP</v>
          </cell>
        </row>
        <row r="24">
          <cell r="A24">
            <v>370202</v>
          </cell>
          <cell r="B24" t="str">
            <v>DOM</v>
          </cell>
          <cell r="C24" t="str">
            <v>PARTS</v>
          </cell>
          <cell r="D24" t="str">
            <v>KFLP</v>
          </cell>
          <cell r="E24" t="str">
            <v>CL</v>
          </cell>
          <cell r="F24" t="str">
            <v>0.2-90403-HA0-0000</v>
          </cell>
          <cell r="G24" t="str">
            <v>WASHER THRUST 17MM</v>
          </cell>
        </row>
        <row r="25">
          <cell r="A25">
            <v>370301</v>
          </cell>
          <cell r="B25" t="str">
            <v>DOM</v>
          </cell>
          <cell r="C25" t="str">
            <v>PARTS</v>
          </cell>
          <cell r="D25" t="str">
            <v>KFLP</v>
          </cell>
          <cell r="E25" t="str">
            <v>FF</v>
          </cell>
          <cell r="F25" t="str">
            <v>0.2-51401-KEV-9410-M1</v>
          </cell>
          <cell r="G25" t="str">
            <v>SPRING FRONT FORK- KFLP</v>
          </cell>
        </row>
        <row r="26">
          <cell r="A26" t="str">
            <v>37-06-01</v>
          </cell>
          <cell r="B26" t="str">
            <v>DOM</v>
          </cell>
          <cell r="C26" t="str">
            <v>PARTS</v>
          </cell>
          <cell r="D26" t="str">
            <v>KFLP</v>
          </cell>
          <cell r="E26" t="str">
            <v>RC</v>
          </cell>
          <cell r="F26" t="str">
            <v>0.2-52450-KFLG-8910-M1</v>
          </cell>
          <cell r="G26" t="str">
            <v>DUST COVER- KFLP</v>
          </cell>
        </row>
        <row r="27">
          <cell r="A27" t="str">
            <v>37-06-02</v>
          </cell>
          <cell r="B27" t="str">
            <v>DOM</v>
          </cell>
          <cell r="C27" t="str">
            <v>PARTS</v>
          </cell>
          <cell r="D27" t="str">
            <v>KFLP</v>
          </cell>
          <cell r="E27" t="str">
            <v>RC</v>
          </cell>
          <cell r="F27" t="str">
            <v>0.2-52422-KFMA-9000</v>
          </cell>
          <cell r="G27" t="str">
            <v>SPRING ADJUSTER (LABOUR)-KFLP</v>
          </cell>
        </row>
        <row r="28">
          <cell r="A28" t="str">
            <v>37-06-03</v>
          </cell>
          <cell r="B28" t="str">
            <v>DOM</v>
          </cell>
          <cell r="C28" t="str">
            <v>PARTS</v>
          </cell>
          <cell r="D28" t="str">
            <v>KFLP</v>
          </cell>
          <cell r="E28" t="str">
            <v>RC</v>
          </cell>
          <cell r="F28" t="str">
            <v>0.2-52460-KFMA-9000</v>
          </cell>
          <cell r="G28" t="str">
            <v xml:space="preserve">CASE RR SHOCK UPPER- KFLP </v>
          </cell>
        </row>
        <row r="29">
          <cell r="A29" t="str">
            <v>37-06-04</v>
          </cell>
          <cell r="B29" t="str">
            <v>DOM</v>
          </cell>
          <cell r="C29" t="str">
            <v>PARTS</v>
          </cell>
          <cell r="D29" t="str">
            <v>KFLP</v>
          </cell>
          <cell r="E29" t="str">
            <v>RC</v>
          </cell>
          <cell r="F29" t="str">
            <v>0.2-52401-KFLG-8910-M1</v>
          </cell>
          <cell r="G29" t="str">
            <v>SPRING REAR CUSHION- KFLP</v>
          </cell>
        </row>
        <row r="30">
          <cell r="A30" t="str">
            <v>37-07-01</v>
          </cell>
          <cell r="B30" t="str">
            <v>DOM</v>
          </cell>
          <cell r="C30" t="str">
            <v>PARTS</v>
          </cell>
          <cell r="D30" t="str">
            <v>KFLP</v>
          </cell>
          <cell r="E30" t="str">
            <v>SM</v>
          </cell>
          <cell r="F30" t="str">
            <v>0.2-05250-4347-90A1</v>
          </cell>
          <cell r="G30" t="str">
            <v>LENS SMOKE- KFLP</v>
          </cell>
        </row>
        <row r="31">
          <cell r="A31" t="str">
            <v>37-07-02</v>
          </cell>
          <cell r="B31" t="str">
            <v>DOM</v>
          </cell>
          <cell r="C31" t="str">
            <v>PARTS</v>
          </cell>
          <cell r="D31" t="str">
            <v>KFLP</v>
          </cell>
          <cell r="E31" t="str">
            <v>SM</v>
          </cell>
          <cell r="F31" t="str">
            <v>0.2-05250-4346-9200</v>
          </cell>
          <cell r="G31" t="str">
            <v>PILOT LENS TURN RIGHT-KFLP</v>
          </cell>
        </row>
        <row r="32">
          <cell r="A32" t="str">
            <v>37-07-03</v>
          </cell>
          <cell r="B32" t="str">
            <v>DOM</v>
          </cell>
          <cell r="C32" t="str">
            <v>PARTS</v>
          </cell>
          <cell r="D32" t="str">
            <v>KFLP</v>
          </cell>
          <cell r="E32" t="str">
            <v>SM</v>
          </cell>
          <cell r="F32" t="str">
            <v>0.2-05250-4343-9000</v>
          </cell>
          <cell r="G32" t="str">
            <v>PILOT LENS METAL -KFLP (NEUTRAL)</v>
          </cell>
        </row>
        <row r="33">
          <cell r="A33" t="str">
            <v>37-07-04</v>
          </cell>
          <cell r="B33" t="str">
            <v>DOM</v>
          </cell>
          <cell r="C33" t="str">
            <v>PARTS</v>
          </cell>
          <cell r="D33" t="str">
            <v>KFLP</v>
          </cell>
          <cell r="E33" t="str">
            <v>SM</v>
          </cell>
          <cell r="F33" t="str">
            <v>0.2-05250-4344-9000</v>
          </cell>
          <cell r="G33" t="str">
            <v>PILOT LENS POSITION:KFLP</v>
          </cell>
        </row>
        <row r="34">
          <cell r="A34" t="str">
            <v>37-07-05</v>
          </cell>
          <cell r="B34" t="str">
            <v>DOM</v>
          </cell>
          <cell r="C34" t="str">
            <v>PARTS</v>
          </cell>
          <cell r="D34" t="str">
            <v>KFLP</v>
          </cell>
          <cell r="E34" t="str">
            <v>SM</v>
          </cell>
          <cell r="F34" t="str">
            <v>0.2-05250-4345-9200</v>
          </cell>
          <cell r="G34" t="str">
            <v>PILOT LENS TURN LEFT-KFLP</v>
          </cell>
        </row>
        <row r="35">
          <cell r="A35" t="str">
            <v>37-07-06</v>
          </cell>
          <cell r="B35" t="str">
            <v>DOM</v>
          </cell>
          <cell r="C35" t="str">
            <v>PARTS</v>
          </cell>
          <cell r="D35" t="str">
            <v>KFLP</v>
          </cell>
          <cell r="E35" t="str">
            <v>SM</v>
          </cell>
          <cell r="F35" t="str">
            <v>0.2-37200-KFLG-8910-AP</v>
          </cell>
          <cell r="G35" t="str">
            <v>CUSHION RUBBER-KFLP</v>
          </cell>
        </row>
        <row r="36">
          <cell r="A36" t="str">
            <v>34-01-01</v>
          </cell>
          <cell r="B36" t="str">
            <v>DOM</v>
          </cell>
          <cell r="C36" t="str">
            <v>PARTS</v>
          </cell>
          <cell r="D36" t="str">
            <v>KFVN</v>
          </cell>
          <cell r="E36" t="str">
            <v>BM</v>
          </cell>
          <cell r="F36" t="str">
            <v>0.2-88113-GN5-9400-H1</v>
          </cell>
          <cell r="G36" t="str">
            <v>STAY MIRROR-KFVN</v>
          </cell>
        </row>
        <row r="37">
          <cell r="A37">
            <v>340201</v>
          </cell>
          <cell r="B37" t="str">
            <v>DOM</v>
          </cell>
          <cell r="C37" t="str">
            <v>PARTS</v>
          </cell>
          <cell r="D37" t="str">
            <v>KFVN</v>
          </cell>
          <cell r="E37" t="str">
            <v>CL</v>
          </cell>
          <cell r="F37" t="str">
            <v>0.2-22401-KEV-9000</v>
          </cell>
          <cell r="G37" t="str">
            <v>SPRING CLUTCH-KFVN</v>
          </cell>
        </row>
        <row r="38">
          <cell r="A38">
            <v>340301</v>
          </cell>
          <cell r="B38" t="str">
            <v>DOM</v>
          </cell>
          <cell r="C38" t="str">
            <v>PARTS</v>
          </cell>
          <cell r="D38" t="str">
            <v>KFVN</v>
          </cell>
          <cell r="E38" t="str">
            <v>FF</v>
          </cell>
          <cell r="F38" t="str">
            <v>0.2-51401-GN5-9010-M1</v>
          </cell>
          <cell r="G38" t="str">
            <v>SPRING FRONT FORK- KFVN/GN5</v>
          </cell>
        </row>
        <row r="39">
          <cell r="A39" t="str">
            <v>34-06-01</v>
          </cell>
          <cell r="B39" t="str">
            <v>DOM</v>
          </cell>
          <cell r="C39" t="str">
            <v>PARTS</v>
          </cell>
          <cell r="D39" t="str">
            <v>KFVN</v>
          </cell>
          <cell r="E39" t="str">
            <v>RC</v>
          </cell>
          <cell r="F39" t="str">
            <v>0.2-52440-GN5-9010-M1</v>
          </cell>
          <cell r="G39" t="str">
            <v>SPRING ADJUSTER COMP LEFT-KFVN</v>
          </cell>
        </row>
        <row r="40">
          <cell r="A40" t="str">
            <v>34-06-02</v>
          </cell>
          <cell r="B40" t="str">
            <v>DOM</v>
          </cell>
          <cell r="C40" t="str">
            <v>PARTS</v>
          </cell>
          <cell r="D40" t="str">
            <v>KFVN</v>
          </cell>
          <cell r="E40" t="str">
            <v>RC</v>
          </cell>
          <cell r="F40" t="str">
            <v>0.2-52430-GN5-9010-M1</v>
          </cell>
          <cell r="G40" t="str">
            <v>SPRING ADJUSTER COMP.-RIGHT- KFVN</v>
          </cell>
        </row>
        <row r="41">
          <cell r="A41" t="str">
            <v>34-06-03</v>
          </cell>
          <cell r="B41" t="str">
            <v>DOM</v>
          </cell>
          <cell r="C41" t="str">
            <v>PARTS</v>
          </cell>
          <cell r="D41" t="str">
            <v>KFVN</v>
          </cell>
          <cell r="E41" t="str">
            <v>RC</v>
          </cell>
          <cell r="F41" t="str">
            <v>0.2-52401-GBG-B210-M1</v>
          </cell>
          <cell r="G41" t="str">
            <v>SPRING REAR CUSHION- KFVN</v>
          </cell>
        </row>
        <row r="42">
          <cell r="A42" t="str">
            <v>39-01-01</v>
          </cell>
          <cell r="B42" t="str">
            <v>DOM</v>
          </cell>
          <cell r="C42" t="str">
            <v>PARTS</v>
          </cell>
          <cell r="D42" t="str">
            <v>KFVT</v>
          </cell>
          <cell r="E42" t="str">
            <v>BM</v>
          </cell>
          <cell r="F42" t="str">
            <v>0.2-88215-GN5-9400-H1</v>
          </cell>
          <cell r="G42" t="str">
            <v>STAY MIRROR-KFVT</v>
          </cell>
        </row>
        <row r="43">
          <cell r="A43">
            <v>390201</v>
          </cell>
          <cell r="B43" t="str">
            <v>DOM</v>
          </cell>
          <cell r="C43" t="str">
            <v>PARTS</v>
          </cell>
          <cell r="D43" t="str">
            <v>KFVT</v>
          </cell>
          <cell r="E43" t="str">
            <v>CL</v>
          </cell>
          <cell r="F43" t="str">
            <v>0.2-22401-KEV-9000</v>
          </cell>
          <cell r="G43" t="str">
            <v>SPRING CLUTCH-KFVN</v>
          </cell>
        </row>
        <row r="44">
          <cell r="A44">
            <v>390301</v>
          </cell>
          <cell r="B44" t="str">
            <v>DOM</v>
          </cell>
          <cell r="C44" t="str">
            <v>PARTS</v>
          </cell>
          <cell r="D44" t="str">
            <v>KFVT</v>
          </cell>
          <cell r="E44" t="str">
            <v>FF</v>
          </cell>
          <cell r="F44" t="str">
            <v>0.2-51401-KFVT-V010-M1</v>
          </cell>
          <cell r="G44" t="str">
            <v>SPRING FRONT FORK-KFVT</v>
          </cell>
        </row>
        <row r="45">
          <cell r="A45">
            <v>390302</v>
          </cell>
          <cell r="B45" t="str">
            <v>DOM</v>
          </cell>
          <cell r="C45" t="str">
            <v>PARTS</v>
          </cell>
          <cell r="D45" t="str">
            <v>KFVT</v>
          </cell>
          <cell r="E45" t="str">
            <v>FF</v>
          </cell>
          <cell r="F45" t="str">
            <v>0.2-HKFV1-307-3X</v>
          </cell>
          <cell r="G45" t="str">
            <v>SEAT PIPE-KFVT</v>
          </cell>
        </row>
        <row r="46">
          <cell r="A46">
            <v>390802</v>
          </cell>
          <cell r="B46" t="str">
            <v>DOM</v>
          </cell>
          <cell r="C46" t="str">
            <v>PARTS</v>
          </cell>
          <cell r="D46" t="str">
            <v>KFVT</v>
          </cell>
          <cell r="E46" t="str">
            <v>RC</v>
          </cell>
          <cell r="F46" t="str">
            <v>0.2-52460-KFVT-V010-M1</v>
          </cell>
          <cell r="G46" t="str">
            <v>CASE, REAR CUSHION UPPER</v>
          </cell>
        </row>
        <row r="47">
          <cell r="A47">
            <v>390803</v>
          </cell>
          <cell r="B47" t="str">
            <v>DOM</v>
          </cell>
          <cell r="C47" t="str">
            <v>PARTS</v>
          </cell>
          <cell r="D47" t="str">
            <v>KFVT</v>
          </cell>
          <cell r="E47" t="str">
            <v>RC</v>
          </cell>
          <cell r="F47" t="str">
            <v>0.2-52423-KFVT-V010-M1</v>
          </cell>
          <cell r="G47" t="str">
            <v>CASE, REAR CUSHION UNDER</v>
          </cell>
        </row>
        <row r="48">
          <cell r="A48">
            <v>390801</v>
          </cell>
          <cell r="B48" t="str">
            <v>DOM</v>
          </cell>
          <cell r="C48" t="str">
            <v>PARTS</v>
          </cell>
          <cell r="D48" t="str">
            <v>KFVT</v>
          </cell>
          <cell r="E48" t="str">
            <v>RC</v>
          </cell>
          <cell r="F48" t="str">
            <v>0.2-52401-KFVT-V010-M1</v>
          </cell>
          <cell r="G48" t="str">
            <v>SPRING REAR CUSHION-KFVT</v>
          </cell>
        </row>
        <row r="49">
          <cell r="A49">
            <v>390701</v>
          </cell>
          <cell r="B49" t="str">
            <v>DOM</v>
          </cell>
          <cell r="C49" t="str">
            <v>PARTS</v>
          </cell>
          <cell r="D49" t="str">
            <v>KFVT</v>
          </cell>
          <cell r="E49" t="str">
            <v>SM</v>
          </cell>
          <cell r="F49" t="str">
            <v>0.2-37211-GN5-9010-M1</v>
          </cell>
          <cell r="G49" t="str">
            <v>CASE UPPER ASSY-GN5</v>
          </cell>
        </row>
        <row r="50">
          <cell r="A50">
            <v>390702</v>
          </cell>
          <cell r="B50" t="str">
            <v>DOM</v>
          </cell>
          <cell r="C50" t="str">
            <v>PARTS</v>
          </cell>
          <cell r="D50" t="str">
            <v>KFVT</v>
          </cell>
          <cell r="E50" t="str">
            <v>SM</v>
          </cell>
          <cell r="F50" t="str">
            <v>0.1-37210-GN5-9010-Y1</v>
          </cell>
          <cell r="G50" t="str">
            <v>DIAL DESIGN ASSY-KFVT</v>
          </cell>
        </row>
        <row r="51">
          <cell r="A51">
            <v>390703</v>
          </cell>
          <cell r="B51" t="str">
            <v>DOM</v>
          </cell>
          <cell r="C51" t="str">
            <v>PARTS</v>
          </cell>
          <cell r="D51" t="str">
            <v>KFVT</v>
          </cell>
          <cell r="E51" t="str">
            <v>SM</v>
          </cell>
          <cell r="F51" t="str">
            <v>0.1-37121-ML7-6710-M1</v>
          </cell>
          <cell r="G51" t="str">
            <v>CLAMP-KFVT</v>
          </cell>
        </row>
        <row r="52">
          <cell r="A52">
            <v>400301</v>
          </cell>
          <cell r="B52" t="str">
            <v>DOM</v>
          </cell>
          <cell r="C52" t="str">
            <v>SEMI-FNISHED</v>
          </cell>
          <cell r="D52" t="str">
            <v>KPHA</v>
          </cell>
          <cell r="E52" t="str">
            <v>FF</v>
          </cell>
          <cell r="F52" t="str">
            <v>0.2-HKPH-345-94</v>
          </cell>
          <cell r="G52" t="str">
            <v>COLLAR REBOUND</v>
          </cell>
        </row>
        <row r="53">
          <cell r="A53" t="str">
            <v>38-01-01</v>
          </cell>
          <cell r="B53" t="str">
            <v>DOM</v>
          </cell>
          <cell r="C53" t="str">
            <v>PARTS</v>
          </cell>
          <cell r="D53" t="str">
            <v>KRSA</v>
          </cell>
          <cell r="E53" t="str">
            <v>BM</v>
          </cell>
          <cell r="F53" t="str">
            <v>0.2-88113-GN5-8300</v>
          </cell>
          <cell r="G53" t="str">
            <v>STAY MIRROR-KRSA</v>
          </cell>
        </row>
        <row r="54">
          <cell r="A54">
            <v>380201</v>
          </cell>
          <cell r="B54" t="str">
            <v>DOM</v>
          </cell>
          <cell r="C54" t="str">
            <v>PARTS</v>
          </cell>
          <cell r="D54" t="str">
            <v>KRSA</v>
          </cell>
          <cell r="E54" t="str">
            <v>CL</v>
          </cell>
          <cell r="F54" t="str">
            <v>0.2-22401-KEV-9000</v>
          </cell>
          <cell r="G54" t="str">
            <v>SPRING CLUTCH-KFVN</v>
          </cell>
        </row>
        <row r="55">
          <cell r="A55">
            <v>380301</v>
          </cell>
          <cell r="B55" t="str">
            <v>DOM</v>
          </cell>
          <cell r="C55" t="str">
            <v>PARTS</v>
          </cell>
          <cell r="D55" t="str">
            <v>KRSA</v>
          </cell>
          <cell r="E55" t="str">
            <v>FF</v>
          </cell>
          <cell r="F55" t="str">
            <v>0.2-51410-GN5-9000-AB</v>
          </cell>
          <cell r="G55" t="str">
            <v>SEAT A REBOUND-KRSA</v>
          </cell>
        </row>
        <row r="56">
          <cell r="A56">
            <v>380302</v>
          </cell>
          <cell r="B56" t="str">
            <v>DOM</v>
          </cell>
          <cell r="C56" t="str">
            <v>PARTS</v>
          </cell>
          <cell r="D56" t="str">
            <v>KRSA</v>
          </cell>
          <cell r="E56" t="str">
            <v>FF</v>
          </cell>
          <cell r="F56" t="str">
            <v>0.2-51412-GN5-9010-M1</v>
          </cell>
          <cell r="G56" t="str">
            <v>SPRING REBOUND -KFVN/KFLP/GN5</v>
          </cell>
        </row>
        <row r="57">
          <cell r="A57" t="str">
            <v>38-03-03</v>
          </cell>
          <cell r="B57" t="str">
            <v>DOM</v>
          </cell>
          <cell r="C57" t="str">
            <v>PARTS</v>
          </cell>
          <cell r="D57" t="str">
            <v>KRSA</v>
          </cell>
          <cell r="E57" t="str">
            <v>FF</v>
          </cell>
          <cell r="F57" t="str">
            <v>0.2-51470-KET-9010-M1</v>
          </cell>
          <cell r="G57" t="str">
            <v>SEAT PIPE-KRSA</v>
          </cell>
        </row>
        <row r="58">
          <cell r="A58" t="str">
            <v>38-03-04</v>
          </cell>
          <cell r="B58" t="str">
            <v>DOM</v>
          </cell>
          <cell r="C58" t="str">
            <v>PARTS</v>
          </cell>
          <cell r="D58" t="str">
            <v>KRSA</v>
          </cell>
          <cell r="E58" t="str">
            <v>FF</v>
          </cell>
          <cell r="F58" t="str">
            <v>0.2-51401-KEV-9010-M1</v>
          </cell>
          <cell r="G58" t="str">
            <v>SPRING FRONT FORK- KRSA</v>
          </cell>
        </row>
        <row r="59">
          <cell r="A59">
            <v>380601</v>
          </cell>
          <cell r="B59" t="str">
            <v>DOM</v>
          </cell>
          <cell r="C59" t="str">
            <v>PARTS</v>
          </cell>
          <cell r="D59" t="str">
            <v>KRSA</v>
          </cell>
          <cell r="E59" t="str">
            <v>RC</v>
          </cell>
          <cell r="F59" t="str">
            <v>0.2-HKEV2-300-61</v>
          </cell>
          <cell r="G59" t="str">
            <v>ROD-KRSA (LABOUR)</v>
          </cell>
        </row>
        <row r="60">
          <cell r="A60">
            <v>380603</v>
          </cell>
          <cell r="B60" t="str">
            <v>DOM</v>
          </cell>
          <cell r="C60" t="str">
            <v>PARTS</v>
          </cell>
          <cell r="D60" t="str">
            <v>KRSA</v>
          </cell>
          <cell r="E60" t="str">
            <v>RC</v>
          </cell>
          <cell r="F60" t="str">
            <v>0.2-HKEV2-578-00</v>
          </cell>
          <cell r="G60" t="str">
            <v>WASHER</v>
          </cell>
        </row>
        <row r="61">
          <cell r="A61" t="str">
            <v>59-01-01</v>
          </cell>
          <cell r="B61" t="str">
            <v>DOM</v>
          </cell>
          <cell r="C61" t="str">
            <v>PARTS</v>
          </cell>
          <cell r="D61" t="str">
            <v>SHARE</v>
          </cell>
          <cell r="E61" t="str">
            <v>BM</v>
          </cell>
          <cell r="F61" t="str">
            <v>0.2-88214-KBA-9300-H1</v>
          </cell>
          <cell r="G61" t="str">
            <v>CUSHION A</v>
          </cell>
        </row>
        <row r="62">
          <cell r="A62" t="str">
            <v>59-01-02</v>
          </cell>
          <cell r="B62" t="str">
            <v>DOM</v>
          </cell>
          <cell r="C62" t="str">
            <v>PARTS</v>
          </cell>
          <cell r="D62" t="str">
            <v>SHARE</v>
          </cell>
          <cell r="E62" t="str">
            <v>BM</v>
          </cell>
          <cell r="F62" t="str">
            <v>0.2-88114-GN5-8900</v>
          </cell>
          <cell r="G62" t="str">
            <v>CAP MIRROR STAY</v>
          </cell>
        </row>
        <row r="63">
          <cell r="A63" t="str">
            <v>59-01-03</v>
          </cell>
          <cell r="B63" t="str">
            <v>DOM</v>
          </cell>
          <cell r="C63" t="str">
            <v>PARTS</v>
          </cell>
          <cell r="D63" t="str">
            <v>SHARE</v>
          </cell>
          <cell r="E63" t="str">
            <v>BM</v>
          </cell>
          <cell r="F63" t="str">
            <v>0.2-88113-GN5-9000-H1</v>
          </cell>
          <cell r="G63" t="str">
            <v>CAP, LOCK NUT</v>
          </cell>
        </row>
        <row r="64">
          <cell r="A64" t="str">
            <v>59-02-01</v>
          </cell>
          <cell r="B64" t="str">
            <v>DOM</v>
          </cell>
          <cell r="C64" t="str">
            <v>PARTS</v>
          </cell>
          <cell r="D64" t="str">
            <v>SHARE</v>
          </cell>
          <cell r="E64" t="str">
            <v>CL</v>
          </cell>
          <cell r="F64" t="str">
            <v>0.2-23114-086-3000</v>
          </cell>
          <cell r="G64" t="str">
            <v>SIDE PLATE DR/GEAR KFVN/GN5/KFLP</v>
          </cell>
        </row>
        <row r="65">
          <cell r="A65" t="str">
            <v>59-02-02</v>
          </cell>
          <cell r="B65" t="str">
            <v>DOM</v>
          </cell>
          <cell r="C65" t="str">
            <v>PARTS</v>
          </cell>
          <cell r="D65" t="str">
            <v>SHARE</v>
          </cell>
          <cell r="E65" t="str">
            <v>CL</v>
          </cell>
          <cell r="F65" t="str">
            <v>3.2-22121-KFM-9000</v>
          </cell>
          <cell r="G65" t="str">
            <v>CENTER CLUTCH-KFVN/KFLP (PHOI)</v>
          </cell>
        </row>
        <row r="66">
          <cell r="A66">
            <v>990207</v>
          </cell>
          <cell r="B66" t="str">
            <v>MAP</v>
          </cell>
          <cell r="C66" t="str">
            <v>PARTS</v>
          </cell>
          <cell r="D66" t="str">
            <v>SHARE</v>
          </cell>
          <cell r="E66" t="str">
            <v>CL</v>
          </cell>
          <cell r="F66" t="str">
            <v>0.2-22311-KN4-6800</v>
          </cell>
          <cell r="G66" t="str">
            <v>PLATE CLUTCH- KFLP/KFVN</v>
          </cell>
        </row>
        <row r="67">
          <cell r="A67">
            <v>990202</v>
          </cell>
          <cell r="B67" t="str">
            <v>MAP</v>
          </cell>
          <cell r="C67" t="str">
            <v>PARTS</v>
          </cell>
          <cell r="D67" t="str">
            <v>SHARE</v>
          </cell>
          <cell r="E67" t="str">
            <v>CL</v>
          </cell>
          <cell r="F67" t="str">
            <v>2.2-22101-KFLF-8510-H1</v>
          </cell>
          <cell r="G67" t="str">
            <v>OUTER CLUTCH-KFVN/KFLP (PHOI)</v>
          </cell>
        </row>
        <row r="68">
          <cell r="A68">
            <v>990205</v>
          </cell>
          <cell r="B68" t="str">
            <v>MAP</v>
          </cell>
          <cell r="C68" t="str">
            <v>PARTS</v>
          </cell>
          <cell r="D68" t="str">
            <v>SHARE</v>
          </cell>
          <cell r="E68" t="str">
            <v>CL</v>
          </cell>
          <cell r="F68" t="str">
            <v>2.2-22350-115-0200</v>
          </cell>
          <cell r="G68" t="str">
            <v>PLATE CLUTCH PRESSURE (PHOI)</v>
          </cell>
        </row>
        <row r="69">
          <cell r="A69" t="str">
            <v>59-02-06</v>
          </cell>
          <cell r="B69" t="str">
            <v>DOM</v>
          </cell>
          <cell r="C69" t="str">
            <v>MATERIAL</v>
          </cell>
          <cell r="D69" t="str">
            <v>SHARE</v>
          </cell>
          <cell r="E69" t="str">
            <v>CL</v>
          </cell>
          <cell r="F69" t="str">
            <v>5.2-SPCC-SD1-01219</v>
          </cell>
          <cell r="G69" t="str">
            <v>STEEL COIL-Side Plate</v>
          </cell>
        </row>
        <row r="70">
          <cell r="A70" t="str">
            <v>59-02-07</v>
          </cell>
          <cell r="B70" t="str">
            <v>DOM</v>
          </cell>
          <cell r="C70" t="str">
            <v>MATERIAL</v>
          </cell>
          <cell r="D70" t="str">
            <v>SHARE</v>
          </cell>
          <cell r="E70" t="str">
            <v>CL</v>
          </cell>
          <cell r="F70" t="str">
            <v>6.2-SPCC-SD1-01219</v>
          </cell>
          <cell r="G70" t="str">
            <v>STEEL SHEET-Side Plate</v>
          </cell>
        </row>
        <row r="71">
          <cell r="A71" t="str">
            <v>59-02-08</v>
          </cell>
          <cell r="B71" t="str">
            <v>DOM</v>
          </cell>
          <cell r="C71" t="str">
            <v>MATERIAL</v>
          </cell>
          <cell r="D71" t="str">
            <v>SHARE</v>
          </cell>
          <cell r="E71" t="str">
            <v>CL</v>
          </cell>
          <cell r="F71" t="str">
            <v xml:space="preserve">3.2-1834L-050-EA95-01   </v>
          </cell>
          <cell r="G71" t="str">
            <v>STEEL SHEET (1.6 x 115) FOR PLATE CLUTCH</v>
          </cell>
        </row>
        <row r="72">
          <cell r="A72">
            <v>590301</v>
          </cell>
          <cell r="B72" t="str">
            <v>DOM</v>
          </cell>
          <cell r="C72" t="str">
            <v>PARTS</v>
          </cell>
          <cell r="D72" t="str">
            <v>SHARE</v>
          </cell>
          <cell r="E72" t="str">
            <v>FF</v>
          </cell>
          <cell r="F72" t="str">
            <v>0.2-51410-GN5-9000-AD</v>
          </cell>
          <cell r="G72" t="str">
            <v>SEAT B REBOUND-KFVN/KFLP</v>
          </cell>
        </row>
        <row r="73">
          <cell r="A73">
            <v>590302</v>
          </cell>
          <cell r="B73" t="str">
            <v>DOM</v>
          </cell>
          <cell r="C73" t="str">
            <v>PARTS</v>
          </cell>
          <cell r="D73" t="str">
            <v>SHARE</v>
          </cell>
          <cell r="E73" t="str">
            <v>FF</v>
          </cell>
          <cell r="F73" t="str">
            <v>0.2-51437-GMO-0030</v>
          </cell>
          <cell r="G73" t="str">
            <v>RING PISTON -KRSA/KFVT (MATERIAL)</v>
          </cell>
        </row>
        <row r="74">
          <cell r="A74">
            <v>590303</v>
          </cell>
          <cell r="B74" t="str">
            <v>DOM</v>
          </cell>
          <cell r="C74" t="str">
            <v>PARTS</v>
          </cell>
          <cell r="D74" t="str">
            <v>SHARE</v>
          </cell>
          <cell r="E74" t="str">
            <v>FF</v>
          </cell>
          <cell r="F74" t="str">
            <v>0.2-51412-GN5-9010-M1</v>
          </cell>
          <cell r="G74" t="str">
            <v>SPRING REBOUND -KFVN/KFLP/GN5</v>
          </cell>
        </row>
        <row r="75">
          <cell r="A75">
            <v>590304</v>
          </cell>
          <cell r="B75" t="str">
            <v>DOM</v>
          </cell>
          <cell r="C75" t="str">
            <v>PARTS</v>
          </cell>
          <cell r="D75" t="str">
            <v>SHARE</v>
          </cell>
          <cell r="E75" t="str">
            <v>FF</v>
          </cell>
          <cell r="F75" t="str">
            <v>0.2-90123-GN5-9010-M1</v>
          </cell>
          <cell r="G75" t="str">
            <v>FORK BOLT-KFVN/KFLP</v>
          </cell>
        </row>
        <row r="76">
          <cell r="A76">
            <v>590305</v>
          </cell>
          <cell r="B76" t="str">
            <v>DOM</v>
          </cell>
          <cell r="C76" t="str">
            <v>PARTS</v>
          </cell>
          <cell r="D76" t="str">
            <v>SHARE</v>
          </cell>
          <cell r="E76" t="str">
            <v>FF</v>
          </cell>
          <cell r="F76" t="str">
            <v>0.2-90544-283-0000</v>
          </cell>
          <cell r="G76" t="str">
            <v>SPECIAL WASHER (MATERIAL)-SHARE</v>
          </cell>
        </row>
        <row r="77">
          <cell r="A77">
            <v>590306</v>
          </cell>
          <cell r="B77" t="str">
            <v>DOM</v>
          </cell>
          <cell r="C77" t="str">
            <v>PARTS</v>
          </cell>
          <cell r="D77" t="str">
            <v>SHARE</v>
          </cell>
          <cell r="E77" t="str">
            <v>FF</v>
          </cell>
          <cell r="F77" t="str">
            <v>0.2-51454-KEVF-8810-M1</v>
          </cell>
          <cell r="G77" t="str">
            <v>SEAT B, SPRING (KFVT-KPHA)</v>
          </cell>
        </row>
        <row r="78">
          <cell r="A78">
            <v>590307</v>
          </cell>
          <cell r="B78" t="str">
            <v>DOM</v>
          </cell>
          <cell r="C78" t="str">
            <v>PARTS</v>
          </cell>
          <cell r="D78" t="str">
            <v>SHARE</v>
          </cell>
          <cell r="E78" t="str">
            <v>FF</v>
          </cell>
          <cell r="F78" t="str">
            <v>0.2-51456-KPHA-9010-M1</v>
          </cell>
          <cell r="G78" t="str">
            <v>RING, STOPPER (KFVT-KPHA)</v>
          </cell>
        </row>
        <row r="79">
          <cell r="A79">
            <v>590801</v>
          </cell>
          <cell r="B79" t="str">
            <v>DOM</v>
          </cell>
          <cell r="C79" t="str">
            <v>PARTS</v>
          </cell>
          <cell r="D79" t="str">
            <v>SHARE</v>
          </cell>
          <cell r="E79" t="str">
            <v>OP</v>
          </cell>
          <cell r="F79" t="str">
            <v>0.2-15382-GB5-8110-M1</v>
          </cell>
          <cell r="G79" t="str">
            <v>SHAFT OILPUMP DRIVEN-KRSA/KFVT</v>
          </cell>
        </row>
        <row r="80">
          <cell r="A80">
            <v>590601</v>
          </cell>
          <cell r="B80" t="str">
            <v>DOM</v>
          </cell>
          <cell r="C80" t="str">
            <v>PARTS</v>
          </cell>
          <cell r="D80" t="str">
            <v>SHARE</v>
          </cell>
          <cell r="E80" t="str">
            <v>RC</v>
          </cell>
          <cell r="F80" t="str">
            <v>0.2-52486-GA7-0030</v>
          </cell>
          <cell r="G80" t="str">
            <v>COLLAR BUSH RUBBER UNDER-GN5</v>
          </cell>
        </row>
        <row r="81">
          <cell r="A81">
            <v>590602</v>
          </cell>
          <cell r="B81" t="str">
            <v>DOM</v>
          </cell>
          <cell r="C81" t="str">
            <v>PARTS</v>
          </cell>
          <cell r="D81" t="str">
            <v>SHARE</v>
          </cell>
          <cell r="E81" t="str">
            <v>RC</v>
          </cell>
          <cell r="F81" t="str">
            <v>0.2-52450-GN5-9010-M1</v>
          </cell>
          <cell r="G81" t="str">
            <v>CASE SPRING ADJUSTER-GN5</v>
          </cell>
        </row>
        <row r="82">
          <cell r="A82">
            <v>590603</v>
          </cell>
          <cell r="B82" t="str">
            <v>DOM</v>
          </cell>
          <cell r="C82" t="str">
            <v>PARTS</v>
          </cell>
          <cell r="D82" t="str">
            <v>SHARE</v>
          </cell>
          <cell r="E82" t="str">
            <v>RC</v>
          </cell>
          <cell r="F82" t="str">
            <v>0.2-52453-GN5-9010-M1</v>
          </cell>
          <cell r="G82" t="str">
            <v>SPRING B REAR CUSHION- KFVN</v>
          </cell>
        </row>
        <row r="83">
          <cell r="A83">
            <v>590604</v>
          </cell>
          <cell r="B83" t="str">
            <v>DOM</v>
          </cell>
          <cell r="C83" t="str">
            <v>PARTS</v>
          </cell>
          <cell r="D83" t="str">
            <v>SHARE</v>
          </cell>
          <cell r="E83" t="str">
            <v>RC</v>
          </cell>
          <cell r="F83" t="str">
            <v>0.2-52460-GN5-8510-M1</v>
          </cell>
          <cell r="G83" t="str">
            <v>CASE REAR CUSHION SHOCK UPPER-GN5</v>
          </cell>
        </row>
        <row r="84">
          <cell r="A84">
            <v>590605</v>
          </cell>
          <cell r="B84" t="str">
            <v>DOM</v>
          </cell>
          <cell r="C84" t="str">
            <v>PARTS</v>
          </cell>
          <cell r="D84" t="str">
            <v>SHARE</v>
          </cell>
          <cell r="E84" t="str">
            <v>RC</v>
          </cell>
          <cell r="F84" t="str">
            <v>0.2-52410-GBGT-B200-AJ</v>
          </cell>
          <cell r="G84" t="str">
            <v>SPRING REBOUND- KFVN/KFLP/GN5</v>
          </cell>
        </row>
        <row r="85">
          <cell r="A85">
            <v>590606</v>
          </cell>
          <cell r="B85" t="str">
            <v>DOM</v>
          </cell>
          <cell r="C85" t="str">
            <v>PARTS</v>
          </cell>
          <cell r="D85" t="str">
            <v>SHARE</v>
          </cell>
          <cell r="E85" t="str">
            <v>RC</v>
          </cell>
          <cell r="F85" t="str">
            <v>0.2-52410-GBGT-B200-AM</v>
          </cell>
          <cell r="G85" t="str">
            <v>PLATE END- KFVN/KFLP/GN5</v>
          </cell>
        </row>
        <row r="86">
          <cell r="A86">
            <v>590607</v>
          </cell>
          <cell r="B86" t="str">
            <v>DOM</v>
          </cell>
          <cell r="C86" t="str">
            <v>PARTS</v>
          </cell>
          <cell r="D86" t="str">
            <v>SHARE</v>
          </cell>
          <cell r="E86" t="str">
            <v>RC</v>
          </cell>
          <cell r="F86" t="str">
            <v>0.2-52476-GN5-9010</v>
          </cell>
          <cell r="G86" t="str">
            <v>GUIDE SPRING-/GN5</v>
          </cell>
        </row>
        <row r="87">
          <cell r="A87">
            <v>590608</v>
          </cell>
          <cell r="B87" t="str">
            <v>DOM</v>
          </cell>
          <cell r="C87" t="str">
            <v>PARTS</v>
          </cell>
          <cell r="D87" t="str">
            <v>SHARE</v>
          </cell>
          <cell r="E87" t="str">
            <v>RC</v>
          </cell>
          <cell r="F87" t="str">
            <v>0.2-52423-GN5-9020-M1</v>
          </cell>
          <cell r="G87" t="str">
            <v>CASE RR.CUSHION SHOCK UNDER-GN5</v>
          </cell>
        </row>
        <row r="88">
          <cell r="A88">
            <v>590609</v>
          </cell>
          <cell r="B88" t="str">
            <v>DOM</v>
          </cell>
          <cell r="C88" t="str">
            <v>PARTS</v>
          </cell>
          <cell r="D88" t="str">
            <v>SHARE</v>
          </cell>
          <cell r="E88" t="str">
            <v>RC</v>
          </cell>
          <cell r="F88" t="str">
            <v>0.2-52517-178-0030</v>
          </cell>
          <cell r="G88" t="str">
            <v>RUBBER STOPPER:GN5</v>
          </cell>
        </row>
        <row r="89">
          <cell r="A89">
            <v>590610</v>
          </cell>
          <cell r="B89" t="str">
            <v>DOM</v>
          </cell>
          <cell r="C89" t="str">
            <v>PARTS</v>
          </cell>
          <cell r="D89" t="str">
            <v>SHARE</v>
          </cell>
          <cell r="E89" t="str">
            <v>RC</v>
          </cell>
          <cell r="F89" t="str">
            <v>0.2-52489-399-6010-M1</v>
          </cell>
          <cell r="G89" t="str">
            <v>BUSH RUBBER UPPER</v>
          </cell>
        </row>
        <row r="90">
          <cell r="A90">
            <v>590611</v>
          </cell>
          <cell r="B90" t="str">
            <v>DOM</v>
          </cell>
          <cell r="C90" t="str">
            <v>PARTS</v>
          </cell>
          <cell r="D90" t="str">
            <v>SHARE</v>
          </cell>
          <cell r="E90" t="str">
            <v>RC</v>
          </cell>
          <cell r="F90" t="str">
            <v>0.2-52485-GA7-0030</v>
          </cell>
          <cell r="G90" t="str">
            <v>BUSH RUBBER UNDER</v>
          </cell>
        </row>
        <row r="91">
          <cell r="A91">
            <v>590612</v>
          </cell>
          <cell r="B91" t="str">
            <v>DOM</v>
          </cell>
          <cell r="C91" t="str">
            <v>PARTS</v>
          </cell>
          <cell r="D91" t="str">
            <v>SHARE</v>
          </cell>
          <cell r="E91" t="str">
            <v>RC</v>
          </cell>
          <cell r="F91" t="str">
            <v>0.2-52410-GBGT-B200-AE</v>
          </cell>
          <cell r="G91" t="str">
            <v>PISTON RING -KRSA/KFVT/5VD (MATERIAL)</v>
          </cell>
        </row>
        <row r="92">
          <cell r="A92">
            <v>590613</v>
          </cell>
          <cell r="B92" t="str">
            <v>DOM</v>
          </cell>
          <cell r="C92" t="str">
            <v>PARTS</v>
          </cell>
          <cell r="D92" t="str">
            <v>SHARE</v>
          </cell>
          <cell r="E92" t="str">
            <v>RC</v>
          </cell>
          <cell r="F92" t="str">
            <v>0.2-52486-056-0002-W1</v>
          </cell>
          <cell r="G92" t="str">
            <v xml:space="preserve">COLLAR BUSH RUBBER UPPER </v>
          </cell>
        </row>
        <row r="93">
          <cell r="A93">
            <v>590614</v>
          </cell>
          <cell r="B93" t="str">
            <v>DOM</v>
          </cell>
          <cell r="C93" t="str">
            <v>PARTS</v>
          </cell>
          <cell r="D93" t="str">
            <v>SHARE</v>
          </cell>
          <cell r="E93" t="str">
            <v>RC</v>
          </cell>
          <cell r="F93" t="str">
            <v>3.1-HGN52-291-01</v>
          </cell>
          <cell r="G93" t="str">
            <v>ADJUSTER LEFT-ZINC</v>
          </cell>
        </row>
        <row r="94">
          <cell r="A94">
            <v>590615</v>
          </cell>
          <cell r="B94" t="str">
            <v>DOM</v>
          </cell>
          <cell r="C94" t="str">
            <v>PARTS</v>
          </cell>
          <cell r="D94" t="str">
            <v>SHARE</v>
          </cell>
          <cell r="E94" t="str">
            <v>RC</v>
          </cell>
          <cell r="F94" t="str">
            <v>3.1-HGN52-391-01</v>
          </cell>
          <cell r="G94" t="str">
            <v>ADJUSTER RIGHT-ZINC</v>
          </cell>
        </row>
        <row r="95">
          <cell r="A95">
            <v>590616</v>
          </cell>
          <cell r="B95" t="str">
            <v>DOM</v>
          </cell>
          <cell r="C95" t="str">
            <v>ROUGH</v>
          </cell>
          <cell r="D95" t="str">
            <v>SHARE</v>
          </cell>
          <cell r="E95" t="str">
            <v>RC</v>
          </cell>
          <cell r="F95" t="str">
            <v>4.2-HGN52-397-00</v>
          </cell>
          <cell r="G95" t="str">
            <v>SPRING STOPPER-KFVN/KFLP</v>
          </cell>
        </row>
        <row r="96">
          <cell r="A96">
            <v>590617</v>
          </cell>
          <cell r="B96" t="str">
            <v>DOM</v>
          </cell>
          <cell r="C96" t="str">
            <v>ROUGH</v>
          </cell>
          <cell r="D96" t="str">
            <v>SHARE</v>
          </cell>
          <cell r="E96" t="str">
            <v>RC</v>
          </cell>
          <cell r="F96" t="str">
            <v>1.2-18702-435-01</v>
          </cell>
          <cell r="G96" t="str">
            <v>METAL JOINT-KFLP (MATERIAL-MAKER)</v>
          </cell>
        </row>
        <row r="97">
          <cell r="A97">
            <v>590618</v>
          </cell>
          <cell r="B97" t="str">
            <v>DOM</v>
          </cell>
          <cell r="C97" t="str">
            <v>ROUGH</v>
          </cell>
          <cell r="D97" t="str">
            <v>SHARE</v>
          </cell>
          <cell r="E97" t="str">
            <v>RC</v>
          </cell>
          <cell r="F97" t="str">
            <v>3.2-18702-435-01</v>
          </cell>
          <cell r="G97" t="str">
            <v>METAL JOINT-KFLP (MATERIAL-MAP)</v>
          </cell>
        </row>
        <row r="98">
          <cell r="A98">
            <v>590701</v>
          </cell>
          <cell r="B98" t="str">
            <v>DOM</v>
          </cell>
          <cell r="C98" t="str">
            <v>PARTS</v>
          </cell>
          <cell r="D98" t="str">
            <v>SHARE</v>
          </cell>
          <cell r="E98" t="str">
            <v>SM</v>
          </cell>
          <cell r="F98" t="str">
            <v>0.2-37200-GN5-9010-BB</v>
          </cell>
          <cell r="G98" t="str">
            <v>PLATE REFLECTING  ASSY-GN5</v>
          </cell>
        </row>
        <row r="99">
          <cell r="A99">
            <v>590702</v>
          </cell>
          <cell r="B99" t="str">
            <v>DOM</v>
          </cell>
          <cell r="C99" t="str">
            <v>PARTS</v>
          </cell>
          <cell r="D99" t="str">
            <v>SHARE</v>
          </cell>
          <cell r="E99" t="str">
            <v>SM</v>
          </cell>
          <cell r="F99" t="str">
            <v>0.2-05110-2444-94A1</v>
          </cell>
          <cell r="G99" t="str">
            <v>CASE UNDER ASSY-GN5</v>
          </cell>
        </row>
        <row r="100">
          <cell r="A100">
            <v>590703</v>
          </cell>
          <cell r="B100" t="str">
            <v>DOM</v>
          </cell>
          <cell r="C100" t="str">
            <v>PARTS</v>
          </cell>
          <cell r="D100" t="str">
            <v>SHARE</v>
          </cell>
          <cell r="E100" t="str">
            <v>SM</v>
          </cell>
          <cell r="F100" t="str">
            <v>0.2-05110-2444-94A1</v>
          </cell>
          <cell r="G100" t="str">
            <v>CASE UNDER ASSY-GN5</v>
          </cell>
        </row>
        <row r="101">
          <cell r="A101">
            <v>590704</v>
          </cell>
          <cell r="B101" t="str">
            <v>DOM</v>
          </cell>
          <cell r="C101" t="str">
            <v>PARTS</v>
          </cell>
          <cell r="D101" t="str">
            <v>SHARE</v>
          </cell>
          <cell r="E101" t="str">
            <v>SM</v>
          </cell>
          <cell r="F101" t="str">
            <v>0.2-37200-GN5-9010-AD</v>
          </cell>
          <cell r="G101" t="str">
            <v>LAMP SHADE 1-GN5</v>
          </cell>
        </row>
        <row r="102">
          <cell r="A102">
            <v>590705</v>
          </cell>
          <cell r="B102" t="str">
            <v>DOM</v>
          </cell>
          <cell r="C102" t="str">
            <v>PARTS</v>
          </cell>
          <cell r="D102" t="str">
            <v>SHARE</v>
          </cell>
          <cell r="E102" t="str">
            <v>SM</v>
          </cell>
          <cell r="F102" t="str">
            <v>0.2-37200-GN5-9010-AE</v>
          </cell>
          <cell r="G102" t="str">
            <v>LAMP SHADE 2-GN5</v>
          </cell>
        </row>
        <row r="103">
          <cell r="A103">
            <v>590706</v>
          </cell>
          <cell r="B103" t="str">
            <v>DOM</v>
          </cell>
          <cell r="C103" t="str">
            <v>PARTS</v>
          </cell>
          <cell r="D103" t="str">
            <v>SHARE</v>
          </cell>
          <cell r="E103" t="str">
            <v>SM</v>
          </cell>
          <cell r="F103" t="str">
            <v>3.2-099-0258-91-00</v>
          </cell>
          <cell r="G103" t="str">
            <v>INSERT NUT (MATERIAL-Z117)</v>
          </cell>
        </row>
        <row r="104">
          <cell r="A104">
            <v>590707</v>
          </cell>
          <cell r="B104" t="str">
            <v>DOM</v>
          </cell>
          <cell r="C104" t="str">
            <v>PARTS</v>
          </cell>
          <cell r="D104" t="str">
            <v>SHARE</v>
          </cell>
          <cell r="E104" t="str">
            <v>SM</v>
          </cell>
          <cell r="F104" t="str">
            <v>1.2-PVCNO-2101X</v>
          </cell>
          <cell r="G104" t="str">
            <v>BLACK TAPE NO. 2101</v>
          </cell>
        </row>
        <row r="105">
          <cell r="A105">
            <v>590708</v>
          </cell>
          <cell r="B105" t="str">
            <v>DOM</v>
          </cell>
          <cell r="C105" t="str">
            <v>PARTS</v>
          </cell>
          <cell r="D105" t="str">
            <v>SHARE</v>
          </cell>
          <cell r="E105" t="str">
            <v>SM</v>
          </cell>
          <cell r="F105" t="str">
            <v>1.2-32118-P23-0030</v>
          </cell>
          <cell r="G105" t="str">
            <v>PROTECTOR CORD</v>
          </cell>
        </row>
        <row r="106">
          <cell r="A106">
            <v>590709</v>
          </cell>
          <cell r="B106" t="str">
            <v>DOM</v>
          </cell>
          <cell r="C106" t="str">
            <v>PARTS</v>
          </cell>
          <cell r="D106" t="str">
            <v>SHARE</v>
          </cell>
          <cell r="E106" t="str">
            <v>SM</v>
          </cell>
          <cell r="F106" t="str">
            <v>1.2-32109-KFL-8900</v>
          </cell>
          <cell r="G106" t="str">
            <v>COVER COUPLER</v>
          </cell>
        </row>
        <row r="107">
          <cell r="A107">
            <v>590710</v>
          </cell>
          <cell r="B107" t="str">
            <v>DOM</v>
          </cell>
          <cell r="C107" t="str">
            <v>PARTS</v>
          </cell>
          <cell r="D107" t="str">
            <v>SHARE</v>
          </cell>
          <cell r="E107" t="str">
            <v>SM</v>
          </cell>
          <cell r="F107" t="str">
            <v>0.2-34908-GA7-7010-M1</v>
          </cell>
          <cell r="G107" t="str">
            <v>BULB T10-12V-3.4W</v>
          </cell>
        </row>
        <row r="108">
          <cell r="A108">
            <v>590711</v>
          </cell>
          <cell r="B108" t="str">
            <v>DOM</v>
          </cell>
          <cell r="C108" t="str">
            <v>PARTS</v>
          </cell>
          <cell r="D108" t="str">
            <v>SHARE</v>
          </cell>
          <cell r="E108" t="str">
            <v>SM</v>
          </cell>
          <cell r="F108" t="str">
            <v>0.2-34908-MB9-8710-M1</v>
          </cell>
          <cell r="G108" t="str">
            <v>BULB T10-12V-1.7W</v>
          </cell>
        </row>
        <row r="109">
          <cell r="A109">
            <v>590712</v>
          </cell>
          <cell r="B109" t="str">
            <v>DOM</v>
          </cell>
          <cell r="C109" t="str">
            <v>PARTS</v>
          </cell>
          <cell r="D109" t="str">
            <v>SHARE</v>
          </cell>
          <cell r="E109" t="str">
            <v>SM</v>
          </cell>
          <cell r="F109" t="str">
            <v>0.2-34908-MG9-9510-M1</v>
          </cell>
          <cell r="G109" t="str">
            <v>BULB T6.5-12V-1.7W</v>
          </cell>
        </row>
        <row r="110">
          <cell r="A110">
            <v>590713</v>
          </cell>
          <cell r="B110" t="str">
            <v>DOM</v>
          </cell>
          <cell r="C110" t="str">
            <v>PARTS</v>
          </cell>
          <cell r="D110" t="str">
            <v>SHARE</v>
          </cell>
          <cell r="E110" t="str">
            <v>SM</v>
          </cell>
          <cell r="F110" t="str">
            <v>0.2-88213-KBA-9300-H1-01</v>
          </cell>
          <cell r="G110" t="str">
            <v>WEIGHT</v>
          </cell>
        </row>
        <row r="111">
          <cell r="A111">
            <v>590714</v>
          </cell>
          <cell r="B111" t="str">
            <v>DOM</v>
          </cell>
          <cell r="C111" t="str">
            <v>PARTS</v>
          </cell>
          <cell r="D111" t="str">
            <v>SHARE</v>
          </cell>
          <cell r="E111" t="str">
            <v>SM</v>
          </cell>
          <cell r="F111" t="str">
            <v>0.2-37211-GN5-9010-M1</v>
          </cell>
          <cell r="G111" t="str">
            <v>CASE UPPER ASSY-GN5</v>
          </cell>
        </row>
        <row r="112">
          <cell r="A112">
            <v>590715</v>
          </cell>
          <cell r="B112" t="str">
            <v>DOM</v>
          </cell>
          <cell r="C112" t="str">
            <v>MATERIAL</v>
          </cell>
          <cell r="D112" t="str">
            <v>SHARE</v>
          </cell>
          <cell r="E112" t="str">
            <v>SM</v>
          </cell>
          <cell r="F112" t="str">
            <v>1.2-AVF05-L/WXX</v>
          </cell>
          <cell r="G112" t="str">
            <v>WIRE-AVF 0.5 L/W</v>
          </cell>
        </row>
        <row r="113">
          <cell r="A113">
            <v>590716</v>
          </cell>
          <cell r="B113" t="str">
            <v>DOM</v>
          </cell>
          <cell r="C113" t="str">
            <v>MATERIAL</v>
          </cell>
          <cell r="D113" t="str">
            <v>SHARE</v>
          </cell>
          <cell r="E113" t="str">
            <v>SM</v>
          </cell>
          <cell r="F113" t="str">
            <v>1.2-AVF05-PXXXX</v>
          </cell>
          <cell r="G113" t="str">
            <v>WIRE-AVF 0.5 P</v>
          </cell>
        </row>
        <row r="114">
          <cell r="A114">
            <v>590717</v>
          </cell>
          <cell r="B114" t="str">
            <v>DOM</v>
          </cell>
          <cell r="C114" t="str">
            <v>MATERIAL</v>
          </cell>
          <cell r="D114" t="str">
            <v>SHARE</v>
          </cell>
          <cell r="E114" t="str">
            <v>SM</v>
          </cell>
          <cell r="F114" t="str">
            <v>1.2-AVF05-Y/RXX</v>
          </cell>
          <cell r="G114" t="str">
            <v>WIRE-AVF 0.5 Y/R</v>
          </cell>
        </row>
        <row r="115">
          <cell r="A115">
            <v>590718</v>
          </cell>
          <cell r="B115" t="str">
            <v>DOM</v>
          </cell>
          <cell r="C115" t="str">
            <v>MATERIAL</v>
          </cell>
          <cell r="D115" t="str">
            <v>SHARE</v>
          </cell>
          <cell r="E115" t="str">
            <v>SM</v>
          </cell>
          <cell r="F115" t="str">
            <v>1.2-AVF05-Y/WXX</v>
          </cell>
          <cell r="G115" t="str">
            <v>WIRE-AVF 0.5 Y/W</v>
          </cell>
        </row>
        <row r="116">
          <cell r="A116">
            <v>590720</v>
          </cell>
          <cell r="B116" t="str">
            <v>DOM</v>
          </cell>
          <cell r="C116" t="str">
            <v>MATERIAL</v>
          </cell>
          <cell r="D116" t="str">
            <v>SHARE</v>
          </cell>
          <cell r="E116" t="str">
            <v>SM</v>
          </cell>
          <cell r="F116" t="str">
            <v>1.2-AVF05-Lg/RX</v>
          </cell>
          <cell r="G116" t="str">
            <v>WIRE-AVF 0.5 LG/R</v>
          </cell>
        </row>
        <row r="117">
          <cell r="A117">
            <v>590721</v>
          </cell>
          <cell r="B117" t="str">
            <v>DOM</v>
          </cell>
          <cell r="C117" t="str">
            <v>MATERIAL</v>
          </cell>
          <cell r="D117" t="str">
            <v>SHARE</v>
          </cell>
          <cell r="E117" t="str">
            <v>SM</v>
          </cell>
          <cell r="F117" t="str">
            <v xml:space="preserve">1.2-AVF05-LgXXX </v>
          </cell>
          <cell r="G117" t="str">
            <v xml:space="preserve">WIRE-AVF 0.5 LG </v>
          </cell>
        </row>
        <row r="118">
          <cell r="A118">
            <v>590722</v>
          </cell>
          <cell r="B118" t="str">
            <v>DOM</v>
          </cell>
          <cell r="C118" t="str">
            <v>MATERIAL</v>
          </cell>
          <cell r="D118" t="str">
            <v>SHARE</v>
          </cell>
          <cell r="E118" t="str">
            <v>SM</v>
          </cell>
          <cell r="F118" t="str">
            <v>1.2-AVF05-B/LXX</v>
          </cell>
          <cell r="G118" t="str">
            <v>WIRE-AVF 0.5 B/L</v>
          </cell>
        </row>
        <row r="119">
          <cell r="A119">
            <v>590723</v>
          </cell>
          <cell r="B119" t="str">
            <v>DOM</v>
          </cell>
          <cell r="C119" t="str">
            <v>MATERIAL</v>
          </cell>
          <cell r="D119" t="str">
            <v>SHARE</v>
          </cell>
          <cell r="E119" t="str">
            <v>SM</v>
          </cell>
          <cell r="F119" t="str">
            <v>1.2-AVF05-W/LXX</v>
          </cell>
          <cell r="G119" t="str">
            <v>WIRE-AVF 0.5 W/L</v>
          </cell>
        </row>
        <row r="120">
          <cell r="A120">
            <v>590724</v>
          </cell>
          <cell r="B120" t="str">
            <v>DOM</v>
          </cell>
          <cell r="C120" t="str">
            <v>MATERIAL</v>
          </cell>
          <cell r="D120" t="str">
            <v>SHARE</v>
          </cell>
          <cell r="E120" t="str">
            <v>SM</v>
          </cell>
          <cell r="F120" t="str">
            <v xml:space="preserve">1.2-AVF05-BXXXX </v>
          </cell>
          <cell r="G120" t="str">
            <v xml:space="preserve">WIRE-AVF 0.5 B </v>
          </cell>
        </row>
        <row r="121">
          <cell r="A121">
            <v>590725</v>
          </cell>
          <cell r="B121" t="str">
            <v>DOM</v>
          </cell>
          <cell r="C121" t="str">
            <v>MATERIAL</v>
          </cell>
          <cell r="D121" t="str">
            <v>SHARE</v>
          </cell>
          <cell r="E121" t="str">
            <v>SM</v>
          </cell>
          <cell r="F121" t="str">
            <v>1.2-AVF05-OXXXX</v>
          </cell>
          <cell r="G121" t="str">
            <v>WIRE-AVF 0.5 O</v>
          </cell>
        </row>
        <row r="122">
          <cell r="A122">
            <v>590726</v>
          </cell>
          <cell r="B122" t="str">
            <v>DOM</v>
          </cell>
          <cell r="C122" t="str">
            <v>MATERIAL</v>
          </cell>
          <cell r="D122" t="str">
            <v>SHARE</v>
          </cell>
          <cell r="E122" t="str">
            <v>SM</v>
          </cell>
          <cell r="F122" t="str">
            <v>1.2-AVF05-GXXXX</v>
          </cell>
          <cell r="G122" t="str">
            <v>WIRE-AVF 0.5 G</v>
          </cell>
        </row>
        <row r="123">
          <cell r="A123">
            <v>590727</v>
          </cell>
          <cell r="B123" t="str">
            <v>DOM</v>
          </cell>
          <cell r="C123" t="str">
            <v>MATERIAL</v>
          </cell>
          <cell r="D123" t="str">
            <v>SHARE</v>
          </cell>
          <cell r="E123" t="str">
            <v>SM</v>
          </cell>
          <cell r="F123" t="str">
            <v>1.2-AVF05-BrXXX</v>
          </cell>
          <cell r="G123" t="str">
            <v>WIRE-AVF 0.5 BR</v>
          </cell>
        </row>
        <row r="124">
          <cell r="A124">
            <v>590728</v>
          </cell>
          <cell r="B124" t="str">
            <v>DOM</v>
          </cell>
          <cell r="C124" t="str">
            <v>MATERIAL</v>
          </cell>
          <cell r="D124" t="str">
            <v>SHARE</v>
          </cell>
          <cell r="E124" t="str">
            <v>SM</v>
          </cell>
          <cell r="F124" t="str">
            <v>1.2-AVF05-SbXXX</v>
          </cell>
          <cell r="G124" t="str">
            <v>WIRE-AVF 0.5 SB</v>
          </cell>
        </row>
        <row r="125">
          <cell r="A125">
            <v>590729</v>
          </cell>
          <cell r="B125" t="str">
            <v>DOM</v>
          </cell>
          <cell r="C125" t="str">
            <v>MATERIAL</v>
          </cell>
          <cell r="D125" t="str">
            <v>SHARE</v>
          </cell>
          <cell r="E125" t="str">
            <v>SM</v>
          </cell>
          <cell r="F125" t="str">
            <v>1.2-AVF05-YXXXX</v>
          </cell>
          <cell r="G125" t="str">
            <v>WIRE-AVF 0.5 Y</v>
          </cell>
        </row>
        <row r="126">
          <cell r="A126">
            <v>590730</v>
          </cell>
          <cell r="B126" t="str">
            <v>DOM</v>
          </cell>
          <cell r="C126" t="str">
            <v>MATERIAL</v>
          </cell>
          <cell r="D126" t="str">
            <v>SHARE</v>
          </cell>
          <cell r="E126" t="str">
            <v>SM</v>
          </cell>
          <cell r="F126" t="str">
            <v>1.2-AVF05-Y/LXX</v>
          </cell>
          <cell r="G126" t="str">
            <v>WIRE-AVF 0.5 Y/L</v>
          </cell>
        </row>
        <row r="127">
          <cell r="A127">
            <v>590731</v>
          </cell>
          <cell r="B127" t="str">
            <v>DOM</v>
          </cell>
          <cell r="C127" t="str">
            <v>MATERIAL</v>
          </cell>
          <cell r="D127" t="str">
            <v>SHARE</v>
          </cell>
          <cell r="E127" t="str">
            <v>SM</v>
          </cell>
          <cell r="F127" t="str">
            <v>1.2-AVF05-G/YXX</v>
          </cell>
          <cell r="G127" t="str">
            <v>WIRE-AVF 0.5 G/Y</v>
          </cell>
        </row>
        <row r="128">
          <cell r="A128">
            <v>590732</v>
          </cell>
          <cell r="B128" t="str">
            <v>DOM</v>
          </cell>
          <cell r="C128" t="str">
            <v>MATERIAL</v>
          </cell>
          <cell r="D128" t="str">
            <v>SHARE</v>
          </cell>
          <cell r="E128" t="str">
            <v>SM</v>
          </cell>
          <cell r="F128" t="str">
            <v>1.2-AVF05-GrXXX</v>
          </cell>
          <cell r="G128" t="str">
            <v>WIRE-AVF 0.5 GR</v>
          </cell>
        </row>
        <row r="129">
          <cell r="A129">
            <v>590733</v>
          </cell>
          <cell r="B129" t="str">
            <v>DOM</v>
          </cell>
          <cell r="C129" t="str">
            <v>MATERIAL</v>
          </cell>
          <cell r="D129" t="str">
            <v>SHARE</v>
          </cell>
          <cell r="E129" t="str">
            <v>SM</v>
          </cell>
          <cell r="F129" t="str">
            <v xml:space="preserve">1.2-AVF05-WXXXX </v>
          </cell>
          <cell r="G129" t="str">
            <v xml:space="preserve">WIRE-AVF 0.5 W </v>
          </cell>
        </row>
        <row r="130">
          <cell r="A130">
            <v>590734</v>
          </cell>
          <cell r="B130" t="str">
            <v>DOM</v>
          </cell>
          <cell r="C130" t="str">
            <v>MATERIAL</v>
          </cell>
          <cell r="D130" t="str">
            <v>SHARE</v>
          </cell>
          <cell r="E130" t="str">
            <v>SM</v>
          </cell>
          <cell r="F130" t="str">
            <v>1.2-AVF05-LXXXX</v>
          </cell>
          <cell r="G130" t="str">
            <v>WIRE-AVF 0.5 L</v>
          </cell>
        </row>
        <row r="131">
          <cell r="A131">
            <v>590735</v>
          </cell>
          <cell r="B131" t="str">
            <v>DOM</v>
          </cell>
          <cell r="C131" t="str">
            <v>MATERIAL</v>
          </cell>
          <cell r="D131" t="str">
            <v>SHARE</v>
          </cell>
          <cell r="E131" t="str">
            <v>SM</v>
          </cell>
          <cell r="F131" t="str">
            <v xml:space="preserve">5.2-3C602-B02-01  </v>
          </cell>
          <cell r="G131" t="str">
            <v>COPPER BAR FOR INSERT NUT</v>
          </cell>
        </row>
        <row r="132">
          <cell r="A132">
            <v>590901</v>
          </cell>
          <cell r="B132" t="str">
            <v>DOM</v>
          </cell>
          <cell r="C132" t="str">
            <v>PARTS</v>
          </cell>
          <cell r="D132" t="str">
            <v>SHARE</v>
          </cell>
          <cell r="E132" t="str">
            <v>ST</v>
          </cell>
          <cell r="F132" t="str">
            <v>1.2-53205-GN5-9000-H1</v>
          </cell>
          <cell r="G132" t="str">
            <v>CLIP CABLE-SHARE</v>
          </cell>
        </row>
        <row r="133">
          <cell r="A133">
            <v>60201</v>
          </cell>
          <cell r="B133" t="str">
            <v>DOM</v>
          </cell>
          <cell r="C133" t="str">
            <v>PARTS</v>
          </cell>
          <cell r="D133" t="str">
            <v>YMH</v>
          </cell>
          <cell r="E133" t="str">
            <v>CL</v>
          </cell>
          <cell r="F133" t="str">
            <v>0.2-2JG-16324-00</v>
          </cell>
          <cell r="G133" t="str">
            <v>PLATE CLUTCH- YMH</v>
          </cell>
        </row>
        <row r="134">
          <cell r="A134">
            <v>60202</v>
          </cell>
          <cell r="B134" t="str">
            <v>DOM</v>
          </cell>
          <cell r="C134" t="str">
            <v>PARTS</v>
          </cell>
          <cell r="D134" t="str">
            <v>YMH</v>
          </cell>
          <cell r="E134" t="str">
            <v>CL</v>
          </cell>
          <cell r="F134" t="str">
            <v>0.2-2JG-16351-01</v>
          </cell>
          <cell r="G134" t="str">
            <v>PLATE CLUTCH PRESSURE- YMH</v>
          </cell>
        </row>
        <row r="135">
          <cell r="A135">
            <v>60203</v>
          </cell>
          <cell r="B135" t="str">
            <v>DOM</v>
          </cell>
          <cell r="C135" t="str">
            <v>PARTS</v>
          </cell>
          <cell r="D135" t="str">
            <v>YMH</v>
          </cell>
          <cell r="E135" t="str">
            <v>CL</v>
          </cell>
          <cell r="F135" t="str">
            <v>0.2-2JG-16371-00</v>
          </cell>
          <cell r="G135" t="str">
            <v>BOSS CLUTCH-YMH</v>
          </cell>
        </row>
        <row r="136">
          <cell r="A136">
            <v>60204</v>
          </cell>
          <cell r="B136" t="str">
            <v>DOM</v>
          </cell>
          <cell r="C136" t="str">
            <v>PARTS</v>
          </cell>
          <cell r="D136" t="str">
            <v>YMH</v>
          </cell>
          <cell r="E136" t="str">
            <v>CL</v>
          </cell>
          <cell r="F136" t="str">
            <v>0.2-4ST-16150-00</v>
          </cell>
          <cell r="G136" t="str">
            <v>DRIVEN GEAR ASSY.- YHM</v>
          </cell>
        </row>
        <row r="137">
          <cell r="A137">
            <v>60205</v>
          </cell>
          <cell r="B137" t="str">
            <v>DOM</v>
          </cell>
          <cell r="C137" t="str">
            <v>PARTS</v>
          </cell>
          <cell r="D137" t="str">
            <v>YMH</v>
          </cell>
          <cell r="E137" t="str">
            <v>CL</v>
          </cell>
          <cell r="F137" t="str">
            <v>0.2-4ST-16321</v>
          </cell>
          <cell r="G137" t="str">
            <v>DISK CLUTH FRICTION YHM</v>
          </cell>
        </row>
        <row r="138">
          <cell r="A138">
            <v>60206</v>
          </cell>
          <cell r="B138" t="str">
            <v>DOM</v>
          </cell>
          <cell r="C138" t="str">
            <v>PARTS</v>
          </cell>
          <cell r="D138" t="str">
            <v>YMH</v>
          </cell>
          <cell r="E138" t="str">
            <v>CL</v>
          </cell>
          <cell r="F138" t="str">
            <v>0.2-901-19050-01</v>
          </cell>
          <cell r="G138" t="str">
            <v>BOLT HEXAGON- YMH</v>
          </cell>
        </row>
        <row r="139">
          <cell r="A139">
            <v>60207</v>
          </cell>
          <cell r="B139" t="str">
            <v>DOM</v>
          </cell>
          <cell r="C139" t="str">
            <v>PARTS</v>
          </cell>
          <cell r="D139" t="str">
            <v>YMH</v>
          </cell>
          <cell r="E139" t="str">
            <v>CL</v>
          </cell>
          <cell r="F139" t="str">
            <v>0.2-902-01174-L9</v>
          </cell>
          <cell r="G139" t="str">
            <v>WASHER PLAIN- YMH</v>
          </cell>
        </row>
        <row r="140">
          <cell r="A140">
            <v>60208</v>
          </cell>
          <cell r="B140" t="str">
            <v>DOM</v>
          </cell>
          <cell r="C140" t="str">
            <v>PARTS</v>
          </cell>
          <cell r="D140" t="str">
            <v>YMH</v>
          </cell>
          <cell r="E140" t="str">
            <v>CL</v>
          </cell>
          <cell r="F140" t="str">
            <v>0.2-905-01217-J8</v>
          </cell>
          <cell r="G140" t="str">
            <v>SPRING COMPRESSURE- YMH</v>
          </cell>
        </row>
        <row r="141">
          <cell r="A141">
            <v>110601</v>
          </cell>
          <cell r="B141" t="str">
            <v>IMP</v>
          </cell>
          <cell r="C141" t="str">
            <v>PARTS</v>
          </cell>
          <cell r="D141" t="str">
            <v>5VD</v>
          </cell>
          <cell r="E141" t="str">
            <v>RC</v>
          </cell>
          <cell r="F141" t="str">
            <v>0.1-HGEE2-300-10</v>
          </cell>
          <cell r="G141" t="str">
            <v>ROD, DAMPER</v>
          </cell>
        </row>
        <row r="142">
          <cell r="A142">
            <v>50301</v>
          </cell>
          <cell r="B142" t="str">
            <v>IMP</v>
          </cell>
          <cell r="C142" t="str">
            <v>PARTS</v>
          </cell>
          <cell r="D142" t="str">
            <v>AN90</v>
          </cell>
          <cell r="E142" t="str">
            <v>FF</v>
          </cell>
          <cell r="F142" t="str">
            <v>0.1-K0491-114-00</v>
          </cell>
          <cell r="G142" t="str">
            <v>PIPE COMP, FORK</v>
          </cell>
        </row>
        <row r="143">
          <cell r="A143">
            <v>50302</v>
          </cell>
          <cell r="B143" t="str">
            <v>IMP</v>
          </cell>
          <cell r="C143" t="str">
            <v>PARTS</v>
          </cell>
          <cell r="D143" t="str">
            <v>AN90</v>
          </cell>
          <cell r="E143" t="str">
            <v>FF</v>
          </cell>
          <cell r="F143" t="str">
            <v>0.1-K0951-281-00-PT</v>
          </cell>
          <cell r="G143" t="str">
            <v>CASE S/COMP. R BOTTOM</v>
          </cell>
        </row>
        <row r="144">
          <cell r="A144">
            <v>50303</v>
          </cell>
          <cell r="B144" t="str">
            <v>IMP</v>
          </cell>
          <cell r="C144" t="str">
            <v>PARTS</v>
          </cell>
          <cell r="D144" t="str">
            <v>AN90</v>
          </cell>
          <cell r="E144" t="str">
            <v>FF</v>
          </cell>
          <cell r="F144" t="str">
            <v>0.1-K0951-282-00-PT</v>
          </cell>
          <cell r="G144" t="str">
            <v>CASE S/COMP. L BOTTOM</v>
          </cell>
        </row>
        <row r="145">
          <cell r="A145">
            <v>50304</v>
          </cell>
          <cell r="B145" t="str">
            <v>IMP</v>
          </cell>
          <cell r="C145" t="str">
            <v>PARTS</v>
          </cell>
          <cell r="D145" t="str">
            <v>AN90</v>
          </cell>
          <cell r="E145" t="str">
            <v>FF</v>
          </cell>
          <cell r="F145" t="str">
            <v>0.1-K0951-380-00</v>
          </cell>
          <cell r="G145" t="str">
            <v xml:space="preserve">SPRING </v>
          </cell>
        </row>
        <row r="146">
          <cell r="A146">
            <v>50305</v>
          </cell>
          <cell r="B146" t="str">
            <v>IMP</v>
          </cell>
          <cell r="C146" t="str">
            <v>PARTS</v>
          </cell>
          <cell r="D146" t="str">
            <v>AN90</v>
          </cell>
          <cell r="E146" t="str">
            <v>FF</v>
          </cell>
          <cell r="F146" t="str">
            <v>0.1-K0951-307-00</v>
          </cell>
          <cell r="G146" t="str">
            <v>SEAT PIPE</v>
          </cell>
        </row>
        <row r="147">
          <cell r="A147">
            <v>50306</v>
          </cell>
          <cell r="B147" t="str">
            <v>IMP</v>
          </cell>
          <cell r="C147" t="str">
            <v>PARTS</v>
          </cell>
          <cell r="D147" t="str">
            <v>AN90</v>
          </cell>
          <cell r="E147" t="str">
            <v>FF</v>
          </cell>
          <cell r="F147" t="str">
            <v>0.1-18009-250-00</v>
          </cell>
          <cell r="G147" t="str">
            <v>RING, PISTON</v>
          </cell>
        </row>
        <row r="148">
          <cell r="A148">
            <v>50307</v>
          </cell>
          <cell r="B148" t="str">
            <v>IMP</v>
          </cell>
          <cell r="C148" t="str">
            <v>PARTS</v>
          </cell>
          <cell r="D148" t="str">
            <v>AN90</v>
          </cell>
          <cell r="E148" t="str">
            <v>FF</v>
          </cell>
          <cell r="F148" t="str">
            <v>0.1-K0951-385-00</v>
          </cell>
          <cell r="G148" t="str">
            <v>SPRING, REBOUND</v>
          </cell>
        </row>
        <row r="149">
          <cell r="A149">
            <v>50308</v>
          </cell>
          <cell r="B149" t="str">
            <v>IMP</v>
          </cell>
          <cell r="C149" t="str">
            <v>PARTS</v>
          </cell>
          <cell r="D149" t="str">
            <v>AN90</v>
          </cell>
          <cell r="E149" t="str">
            <v>FF</v>
          </cell>
          <cell r="F149" t="str">
            <v>0.1-K0491-450-00</v>
          </cell>
          <cell r="G149" t="str">
            <v>BOLT, FORK</v>
          </cell>
        </row>
        <row r="150">
          <cell r="A150">
            <v>50309</v>
          </cell>
          <cell r="B150" t="str">
            <v>IMP</v>
          </cell>
          <cell r="C150" t="str">
            <v>PARTS</v>
          </cell>
          <cell r="D150" t="str">
            <v>AN90</v>
          </cell>
          <cell r="E150" t="str">
            <v>FF</v>
          </cell>
          <cell r="F150" t="str">
            <v>0.1-P1809-340-00</v>
          </cell>
          <cell r="G150" t="str">
            <v>O-RING</v>
          </cell>
        </row>
        <row r="151">
          <cell r="A151">
            <v>50310</v>
          </cell>
          <cell r="B151" t="str">
            <v>IMP</v>
          </cell>
          <cell r="C151" t="str">
            <v>PARTS</v>
          </cell>
          <cell r="D151" t="str">
            <v>AN90</v>
          </cell>
          <cell r="E151" t="str">
            <v>FF</v>
          </cell>
          <cell r="F151" t="str">
            <v>0.1-26009-365-00</v>
          </cell>
          <cell r="G151" t="str">
            <v>OIL SEAL STOPPER RING</v>
          </cell>
        </row>
        <row r="152">
          <cell r="A152">
            <v>50311</v>
          </cell>
          <cell r="B152" t="str">
            <v>IMP</v>
          </cell>
          <cell r="C152" t="str">
            <v>PARTS</v>
          </cell>
          <cell r="D152" t="str">
            <v>AN90</v>
          </cell>
          <cell r="E152" t="str">
            <v>FF</v>
          </cell>
          <cell r="F152" t="str">
            <v>0.1-26009-320-10</v>
          </cell>
          <cell r="G152" t="str">
            <v>OIL SEAL</v>
          </cell>
        </row>
        <row r="153">
          <cell r="A153">
            <v>50312</v>
          </cell>
          <cell r="B153" t="str">
            <v>IMP</v>
          </cell>
          <cell r="C153" t="str">
            <v>PARTS</v>
          </cell>
          <cell r="D153" t="str">
            <v>AN90</v>
          </cell>
          <cell r="E153" t="str">
            <v>FF</v>
          </cell>
          <cell r="F153" t="str">
            <v>0.1-08279-557-20</v>
          </cell>
          <cell r="G153" t="str">
            <v>BOLT, HEX. SOCKET</v>
          </cell>
        </row>
        <row r="154">
          <cell r="A154">
            <v>50313</v>
          </cell>
          <cell r="B154" t="str">
            <v>IMP</v>
          </cell>
          <cell r="C154" t="str">
            <v>PARTS</v>
          </cell>
          <cell r="D154" t="str">
            <v>AN90</v>
          </cell>
          <cell r="E154" t="str">
            <v>FF</v>
          </cell>
          <cell r="F154" t="str">
            <v>0.1-08009-590-00</v>
          </cell>
          <cell r="G154" t="str">
            <v>CU WASHER</v>
          </cell>
        </row>
        <row r="155">
          <cell r="A155">
            <v>50314</v>
          </cell>
          <cell r="B155" t="str">
            <v>IMP</v>
          </cell>
          <cell r="C155" t="str">
            <v>PARTS</v>
          </cell>
          <cell r="D155" t="str">
            <v>AN90</v>
          </cell>
          <cell r="E155" t="str">
            <v>FF</v>
          </cell>
          <cell r="F155" t="str">
            <v>0.1-K0491-366-10</v>
          </cell>
          <cell r="G155" t="str">
            <v>STOPPER RING</v>
          </cell>
        </row>
        <row r="156">
          <cell r="A156">
            <v>50601</v>
          </cell>
          <cell r="B156" t="str">
            <v>IMP</v>
          </cell>
          <cell r="C156" t="str">
            <v>PARTS</v>
          </cell>
          <cell r="D156" t="str">
            <v>AN90</v>
          </cell>
          <cell r="E156" t="str">
            <v>RC</v>
          </cell>
          <cell r="F156" t="str">
            <v>0.1-K0952-108-10</v>
          </cell>
          <cell r="G156" t="str">
            <v>DAMPER CASE COMP</v>
          </cell>
        </row>
        <row r="157">
          <cell r="A157">
            <v>50602</v>
          </cell>
          <cell r="B157" t="str">
            <v>IMP</v>
          </cell>
          <cell r="C157" t="str">
            <v>PARTS</v>
          </cell>
          <cell r="D157" t="str">
            <v>AN90</v>
          </cell>
          <cell r="E157" t="str">
            <v>RC</v>
          </cell>
          <cell r="F157" t="str">
            <v>0.1-S0212-391-00</v>
          </cell>
          <cell r="G157" t="str">
            <v>SPRING ADJUSTER</v>
          </cell>
        </row>
        <row r="158">
          <cell r="A158">
            <v>50603</v>
          </cell>
          <cell r="B158" t="str">
            <v>IMP</v>
          </cell>
          <cell r="C158" t="str">
            <v>PARTS</v>
          </cell>
          <cell r="D158" t="str">
            <v>AN90</v>
          </cell>
          <cell r="E158" t="str">
            <v>RC</v>
          </cell>
          <cell r="F158" t="str">
            <v>0.1-K0952-380-10</v>
          </cell>
          <cell r="G158" t="str">
            <v>SPRING</v>
          </cell>
        </row>
        <row r="159">
          <cell r="A159">
            <v>50604</v>
          </cell>
          <cell r="B159" t="str">
            <v>IMP</v>
          </cell>
          <cell r="C159" t="str">
            <v>PARTS</v>
          </cell>
          <cell r="D159" t="str">
            <v>AN90</v>
          </cell>
          <cell r="E159" t="str">
            <v>RC</v>
          </cell>
          <cell r="F159" t="str">
            <v>0.1-08009-415-00</v>
          </cell>
          <cell r="G159" t="str">
            <v>RUBBER , STOPPER</v>
          </cell>
        </row>
        <row r="160">
          <cell r="A160">
            <v>50605</v>
          </cell>
          <cell r="B160" t="str">
            <v>IMP</v>
          </cell>
          <cell r="C160" t="str">
            <v>PARTS</v>
          </cell>
          <cell r="D160" t="str">
            <v>AN90</v>
          </cell>
          <cell r="E160" t="str">
            <v>RC</v>
          </cell>
          <cell r="F160" t="str">
            <v>0.1-08309-551-10</v>
          </cell>
          <cell r="G160" t="str">
            <v>HEX ,BOLT</v>
          </cell>
        </row>
        <row r="161">
          <cell r="A161">
            <v>50606</v>
          </cell>
          <cell r="B161" t="str">
            <v>IMP</v>
          </cell>
          <cell r="C161" t="str">
            <v>PARTS</v>
          </cell>
          <cell r="D161" t="str">
            <v>AN90</v>
          </cell>
          <cell r="E161" t="str">
            <v>RC</v>
          </cell>
          <cell r="F161" t="str">
            <v>0.1-K0332-430-00</v>
          </cell>
          <cell r="G161" t="str">
            <v>METAL , UPPER</v>
          </cell>
        </row>
        <row r="162">
          <cell r="A162">
            <v>50607</v>
          </cell>
          <cell r="B162" t="str">
            <v>IMP</v>
          </cell>
          <cell r="C162" t="str">
            <v>PARTS</v>
          </cell>
          <cell r="D162" t="str">
            <v>AN90</v>
          </cell>
          <cell r="E162" t="str">
            <v>RC</v>
          </cell>
          <cell r="F162" t="str">
            <v>0.1-S0212-470-00</v>
          </cell>
          <cell r="G162" t="str">
            <v>RUBBER , BUSH</v>
          </cell>
        </row>
        <row r="163">
          <cell r="A163">
            <v>50608</v>
          </cell>
          <cell r="B163" t="str">
            <v>IMP</v>
          </cell>
          <cell r="C163" t="str">
            <v>PARTS</v>
          </cell>
          <cell r="D163" t="str">
            <v>AN90</v>
          </cell>
          <cell r="E163" t="str">
            <v>RC</v>
          </cell>
          <cell r="F163" t="str">
            <v>0.1-00102-481-10</v>
          </cell>
          <cell r="G163" t="str">
            <v>COLLAR RUBBER  BUSH</v>
          </cell>
        </row>
        <row r="164">
          <cell r="A164">
            <v>50701</v>
          </cell>
          <cell r="B164" t="str">
            <v>IMP</v>
          </cell>
          <cell r="C164" t="str">
            <v>PARTS</v>
          </cell>
          <cell r="D164" t="str">
            <v>AN90</v>
          </cell>
          <cell r="E164" t="str">
            <v>SM</v>
          </cell>
          <cell r="F164" t="str">
            <v>0.1-512-0333-9400</v>
          </cell>
          <cell r="G164" t="str">
            <v>GLASS</v>
          </cell>
        </row>
        <row r="165">
          <cell r="A165">
            <v>50702</v>
          </cell>
          <cell r="B165" t="str">
            <v>IMP</v>
          </cell>
          <cell r="C165" t="str">
            <v>PARTS</v>
          </cell>
          <cell r="D165" t="str">
            <v>AN90</v>
          </cell>
          <cell r="E165" t="str">
            <v>SM</v>
          </cell>
          <cell r="F165" t="str">
            <v>0.1-514-2156-9700</v>
          </cell>
          <cell r="G165" t="str">
            <v>CASE UNDER</v>
          </cell>
        </row>
        <row r="166">
          <cell r="A166">
            <v>50703</v>
          </cell>
          <cell r="B166" t="str">
            <v>IMP</v>
          </cell>
          <cell r="C166" t="str">
            <v>PARTS</v>
          </cell>
          <cell r="D166" t="str">
            <v>AN90</v>
          </cell>
          <cell r="E166" t="str">
            <v>SM</v>
          </cell>
          <cell r="F166" t="str">
            <v>0.1-533-0547-9000</v>
          </cell>
          <cell r="G166" t="str">
            <v>COVER, GEAR POSITION</v>
          </cell>
        </row>
        <row r="167">
          <cell r="A167">
            <v>50704</v>
          </cell>
          <cell r="B167" t="str">
            <v>IMP</v>
          </cell>
          <cell r="C167" t="str">
            <v>PARTS</v>
          </cell>
          <cell r="D167" t="str">
            <v>AN90</v>
          </cell>
          <cell r="E167" t="str">
            <v>SM</v>
          </cell>
          <cell r="F167" t="str">
            <v>0.1-5750-0037-90-00</v>
          </cell>
          <cell r="G167" t="str">
            <v>PACKING</v>
          </cell>
        </row>
        <row r="168">
          <cell r="A168">
            <v>50705</v>
          </cell>
          <cell r="B168" t="str">
            <v>IMP</v>
          </cell>
          <cell r="C168" t="str">
            <v>PARTS</v>
          </cell>
          <cell r="D168" t="str">
            <v>AN90</v>
          </cell>
          <cell r="E168" t="str">
            <v>SM</v>
          </cell>
          <cell r="F168" t="str">
            <v>0.1-531-0310-92A1</v>
          </cell>
          <cell r="G168" t="str">
            <v>GP PANEL (GEAR POSITION LENS)</v>
          </cell>
        </row>
        <row r="169">
          <cell r="A169">
            <v>50706</v>
          </cell>
          <cell r="B169" t="str">
            <v>IMP</v>
          </cell>
          <cell r="C169" t="str">
            <v>PARTS</v>
          </cell>
          <cell r="D169" t="str">
            <v>AN90</v>
          </cell>
          <cell r="E169" t="str">
            <v>SM</v>
          </cell>
          <cell r="F169" t="str">
            <v>0.1-0570-6052X-0000</v>
          </cell>
          <cell r="G169" t="str">
            <v>MOVEMENT, FUEL</v>
          </cell>
        </row>
        <row r="170">
          <cell r="A170">
            <v>50707</v>
          </cell>
          <cell r="B170" t="str">
            <v>IMP</v>
          </cell>
          <cell r="C170" t="str">
            <v>PARTS</v>
          </cell>
          <cell r="D170" t="str">
            <v>AN90</v>
          </cell>
          <cell r="E170" t="str">
            <v>SM</v>
          </cell>
          <cell r="F170" t="str">
            <v>0.1-503-5660-90A5</v>
          </cell>
          <cell r="G170" t="str">
            <v>POINTER, FUEL</v>
          </cell>
        </row>
        <row r="171">
          <cell r="A171">
            <v>50708</v>
          </cell>
          <cell r="B171" t="str">
            <v>IMP</v>
          </cell>
          <cell r="C171" t="str">
            <v>PARTS</v>
          </cell>
          <cell r="D171" t="str">
            <v>AN90</v>
          </cell>
          <cell r="E171" t="str">
            <v>SM</v>
          </cell>
          <cell r="F171" t="str">
            <v>0.1-5010-5432-92-BL</v>
          </cell>
          <cell r="G171" t="str">
            <v>DIAL DESIGN, FUEL</v>
          </cell>
        </row>
        <row r="172">
          <cell r="A172">
            <v>50709</v>
          </cell>
          <cell r="B172" t="str">
            <v>IMP</v>
          </cell>
          <cell r="C172" t="str">
            <v>PARTS</v>
          </cell>
          <cell r="D172" t="str">
            <v>AN90</v>
          </cell>
          <cell r="E172" t="str">
            <v>SM</v>
          </cell>
          <cell r="F172" t="str">
            <v>0.1-0010-00093-9400</v>
          </cell>
          <cell r="G172" t="str">
            <v>MAGNET COVER, FUEL</v>
          </cell>
        </row>
        <row r="173">
          <cell r="A173">
            <v>50710</v>
          </cell>
          <cell r="B173" t="str">
            <v>IMP</v>
          </cell>
          <cell r="C173" t="str">
            <v>PARTS</v>
          </cell>
          <cell r="D173" t="str">
            <v>AN90</v>
          </cell>
          <cell r="E173" t="str">
            <v>SM</v>
          </cell>
          <cell r="F173" t="str">
            <v>0.1-100-0224-9300</v>
          </cell>
          <cell r="G173" t="str">
            <v>SCREW 2.3X7</v>
          </cell>
        </row>
        <row r="174">
          <cell r="A174">
            <v>50711</v>
          </cell>
          <cell r="B174" t="str">
            <v>IMP</v>
          </cell>
          <cell r="C174" t="str">
            <v>PARTS</v>
          </cell>
          <cell r="D174" t="str">
            <v>AN90</v>
          </cell>
          <cell r="E174" t="str">
            <v>SM</v>
          </cell>
          <cell r="F174" t="str">
            <v>0.1-10002-249-30-04</v>
          </cell>
          <cell r="G174" t="str">
            <v>SCREW 3X22</v>
          </cell>
        </row>
        <row r="175">
          <cell r="A175">
            <v>50712</v>
          </cell>
          <cell r="B175" t="str">
            <v>IMP</v>
          </cell>
          <cell r="C175" t="str">
            <v>PARTS</v>
          </cell>
          <cell r="D175" t="str">
            <v>AN90</v>
          </cell>
          <cell r="E175" t="str">
            <v>SM</v>
          </cell>
          <cell r="F175" t="str">
            <v>0.1-100-0189-9400</v>
          </cell>
          <cell r="G175" t="str">
            <v>SCREW 4X10</v>
          </cell>
        </row>
        <row r="176">
          <cell r="A176">
            <v>50713</v>
          </cell>
          <cell r="B176" t="str">
            <v>IMP</v>
          </cell>
          <cell r="C176" t="str">
            <v>PARTS</v>
          </cell>
          <cell r="D176" t="str">
            <v>AN90</v>
          </cell>
          <cell r="E176" t="str">
            <v>SM</v>
          </cell>
          <cell r="F176" t="str">
            <v>0.1-0010-05327-9000</v>
          </cell>
          <cell r="G176" t="str">
            <v>SCREW 3X16</v>
          </cell>
        </row>
        <row r="177">
          <cell r="A177">
            <v>50714</v>
          </cell>
          <cell r="B177" t="str">
            <v>IMP</v>
          </cell>
          <cell r="C177" t="str">
            <v>PARTS</v>
          </cell>
          <cell r="D177" t="str">
            <v>AN90</v>
          </cell>
          <cell r="E177" t="str">
            <v>SM</v>
          </cell>
          <cell r="F177" t="str">
            <v>0.1-300-017K-1000</v>
          </cell>
          <cell r="G177" t="str">
            <v>MOVEMENT, SPEED</v>
          </cell>
        </row>
        <row r="178">
          <cell r="A178">
            <v>50715</v>
          </cell>
          <cell r="B178" t="str">
            <v>IMP</v>
          </cell>
          <cell r="C178" t="str">
            <v>PARTS</v>
          </cell>
          <cell r="D178" t="str">
            <v>AN90</v>
          </cell>
          <cell r="E178" t="str">
            <v>SM</v>
          </cell>
          <cell r="F178" t="str">
            <v>0.1-0503-5143-94-B8</v>
          </cell>
          <cell r="G178" t="str">
            <v>POINTER, SPEED</v>
          </cell>
        </row>
        <row r="179">
          <cell r="A179">
            <v>50716</v>
          </cell>
          <cell r="B179" t="str">
            <v>IMP</v>
          </cell>
          <cell r="C179" t="str">
            <v>PARTS</v>
          </cell>
          <cell r="D179" t="str">
            <v>AN90</v>
          </cell>
          <cell r="E179" t="str">
            <v>SM</v>
          </cell>
          <cell r="F179" t="str">
            <v>0.1-502-5861-93A1</v>
          </cell>
          <cell r="G179" t="str">
            <v>DIAL DESIGN ASSY, SPEED</v>
          </cell>
        </row>
        <row r="180">
          <cell r="A180">
            <v>50717</v>
          </cell>
          <cell r="B180" t="str">
            <v>IMP</v>
          </cell>
          <cell r="C180" t="str">
            <v>PARTS</v>
          </cell>
          <cell r="D180" t="str">
            <v>AN90</v>
          </cell>
          <cell r="E180" t="str">
            <v>SM</v>
          </cell>
          <cell r="F180" t="str">
            <v>0.1-0551-03840-93PX</v>
          </cell>
          <cell r="G180" t="str">
            <v>CORD ASSY</v>
          </cell>
        </row>
        <row r="181">
          <cell r="A181">
            <v>10201</v>
          </cell>
          <cell r="B181" t="str">
            <v>IMP</v>
          </cell>
          <cell r="C181" t="str">
            <v>PARTS</v>
          </cell>
          <cell r="D181" t="str">
            <v>GBGT</v>
          </cell>
          <cell r="E181" t="str">
            <v>CL</v>
          </cell>
          <cell r="F181" t="str">
            <v>0.19005-0357-0001</v>
          </cell>
          <cell r="G181" t="str">
            <v>SPECIAL BOLT FLANGE 6X22- GBGT</v>
          </cell>
        </row>
        <row r="182">
          <cell r="A182">
            <v>20101</v>
          </cell>
          <cell r="B182" t="str">
            <v>IMP</v>
          </cell>
          <cell r="C182" t="str">
            <v>PARTS</v>
          </cell>
          <cell r="D182" t="str">
            <v>GN5</v>
          </cell>
          <cell r="E182" t="str">
            <v>BM</v>
          </cell>
          <cell r="F182" t="str">
            <v>0.1-88110-GN5-9400-C1</v>
          </cell>
          <cell r="G182" t="str">
            <v>MIRROR AND HOLDER , R</v>
          </cell>
        </row>
        <row r="183">
          <cell r="A183">
            <v>20102</v>
          </cell>
          <cell r="B183" t="str">
            <v>IMP</v>
          </cell>
          <cell r="C183" t="str">
            <v>PARTS</v>
          </cell>
          <cell r="D183" t="str">
            <v>GN5</v>
          </cell>
          <cell r="E183" t="str">
            <v>BM</v>
          </cell>
          <cell r="F183" t="str">
            <v>0.1-88120-GN5-9400-C1</v>
          </cell>
          <cell r="G183" t="str">
            <v>MIRROR AND HOLDER , L</v>
          </cell>
        </row>
        <row r="184">
          <cell r="A184">
            <v>20103</v>
          </cell>
          <cell r="B184" t="str">
            <v>IMP</v>
          </cell>
          <cell r="C184" t="str">
            <v>PARTS</v>
          </cell>
          <cell r="D184" t="str">
            <v>GN5</v>
          </cell>
          <cell r="E184" t="str">
            <v>BM</v>
          </cell>
          <cell r="F184" t="str">
            <v>0.1-88113-GN5-9000-H1</v>
          </cell>
          <cell r="G184" t="str">
            <v>CAP, LOCK NUT</v>
          </cell>
        </row>
        <row r="185">
          <cell r="A185">
            <v>20104</v>
          </cell>
          <cell r="B185" t="str">
            <v>IMP</v>
          </cell>
          <cell r="C185" t="str">
            <v>PARTS</v>
          </cell>
          <cell r="D185" t="str">
            <v>GN5</v>
          </cell>
          <cell r="E185" t="str">
            <v>BM</v>
          </cell>
          <cell r="F185" t="str">
            <v>0.1-90314-GN5-9100</v>
          </cell>
          <cell r="G185" t="str">
            <v>NUT, LOCK</v>
          </cell>
        </row>
        <row r="186">
          <cell r="A186">
            <v>20202</v>
          </cell>
          <cell r="B186" t="str">
            <v>IMP</v>
          </cell>
          <cell r="C186" t="str">
            <v>PARTS</v>
          </cell>
          <cell r="D186" t="str">
            <v>GN5</v>
          </cell>
          <cell r="E186" t="str">
            <v>CL</v>
          </cell>
          <cell r="F186" t="str">
            <v>0.1-23111-198-3000</v>
          </cell>
          <cell r="G186" t="str">
            <v>GEAR PRIMARY DRIVEN- KFVN</v>
          </cell>
        </row>
        <row r="187">
          <cell r="A187">
            <v>20203</v>
          </cell>
          <cell r="B187" t="str">
            <v>IMP</v>
          </cell>
          <cell r="C187" t="str">
            <v>PARTS</v>
          </cell>
          <cell r="D187" t="str">
            <v>GN5</v>
          </cell>
          <cell r="E187" t="str">
            <v>CL</v>
          </cell>
          <cell r="F187" t="str">
            <v>0.1-23113-035-3002</v>
          </cell>
          <cell r="G187" t="str">
            <v>DAMPER DRIVEN GEAR</v>
          </cell>
        </row>
        <row r="188">
          <cell r="A188">
            <v>20204</v>
          </cell>
          <cell r="B188" t="str">
            <v>IMP</v>
          </cell>
          <cell r="C188" t="str">
            <v>PARTS</v>
          </cell>
          <cell r="D188" t="str">
            <v>GN5</v>
          </cell>
          <cell r="E188" t="str">
            <v>CL</v>
          </cell>
          <cell r="F188" t="str">
            <v>0.1-23114-086-3000</v>
          </cell>
          <cell r="G188" t="str">
            <v>SIDE PLATE DR/GEAR</v>
          </cell>
        </row>
        <row r="189">
          <cell r="A189">
            <v>20205</v>
          </cell>
          <cell r="B189" t="str">
            <v>IMP</v>
          </cell>
          <cell r="C189" t="str">
            <v>PARTS</v>
          </cell>
          <cell r="D189" t="str">
            <v>GN5</v>
          </cell>
          <cell r="E189" t="str">
            <v>CL</v>
          </cell>
          <cell r="F189" t="str">
            <v>0.1-23115-086-3000</v>
          </cell>
          <cell r="G189" t="str">
            <v>RIVET 4 MM- KFLP/KFVN/KRSA</v>
          </cell>
        </row>
        <row r="190">
          <cell r="A190">
            <v>20206</v>
          </cell>
          <cell r="B190" t="str">
            <v>IMP</v>
          </cell>
          <cell r="C190" t="str">
            <v>PARTS</v>
          </cell>
          <cell r="D190" t="str">
            <v>GN5</v>
          </cell>
          <cell r="E190" t="str">
            <v>CL</v>
          </cell>
          <cell r="F190" t="str">
            <v>0.1-22120-GN5-9100</v>
          </cell>
          <cell r="G190" t="str">
            <v>CENTER COMP. CLUTCH- KFVN</v>
          </cell>
        </row>
        <row r="191">
          <cell r="A191">
            <v>20207</v>
          </cell>
          <cell r="B191" t="str">
            <v>IMP</v>
          </cell>
          <cell r="C191" t="str">
            <v>PARTS</v>
          </cell>
          <cell r="D191" t="str">
            <v>GN5</v>
          </cell>
          <cell r="E191" t="str">
            <v>CL</v>
          </cell>
          <cell r="F191" t="str">
            <v>0.1-22201-KBW-9000</v>
          </cell>
          <cell r="G191" t="str">
            <v>DISK CLUTCH FRICTION-KFVN/KFLP/KFLP</v>
          </cell>
        </row>
        <row r="192">
          <cell r="A192">
            <v>20208</v>
          </cell>
          <cell r="B192" t="str">
            <v>IMP</v>
          </cell>
          <cell r="C192" t="str">
            <v>PARTS</v>
          </cell>
          <cell r="D192" t="str">
            <v>GN5</v>
          </cell>
          <cell r="E192" t="str">
            <v>CL</v>
          </cell>
          <cell r="F192" t="str">
            <v>0.1-22311-107-0000</v>
          </cell>
          <cell r="G192" t="str">
            <v>PLATE CLUTCH</v>
          </cell>
        </row>
        <row r="193">
          <cell r="A193">
            <v>20209</v>
          </cell>
          <cell r="B193" t="str">
            <v>IMP</v>
          </cell>
          <cell r="C193" t="str">
            <v>PARTS</v>
          </cell>
          <cell r="D193" t="str">
            <v>GN5</v>
          </cell>
          <cell r="E193" t="str">
            <v>CL</v>
          </cell>
          <cell r="F193" t="str">
            <v>0.1-22350-115-0200</v>
          </cell>
          <cell r="G193" t="str">
            <v>PLATE CLUTCH PRESSURE</v>
          </cell>
        </row>
        <row r="194">
          <cell r="A194">
            <v>20210</v>
          </cell>
          <cell r="B194" t="str">
            <v>IMP</v>
          </cell>
          <cell r="C194" t="str">
            <v>PARTS</v>
          </cell>
          <cell r="D194" t="str">
            <v>GN5</v>
          </cell>
          <cell r="E194" t="str">
            <v>CL</v>
          </cell>
          <cell r="F194" t="str">
            <v>0.1-22361-GN8-9200</v>
          </cell>
          <cell r="G194" t="str">
            <v>PLATE LIFTER CLUTCH</v>
          </cell>
        </row>
        <row r="195">
          <cell r="A195">
            <v>20211</v>
          </cell>
          <cell r="B195" t="str">
            <v>IMP</v>
          </cell>
          <cell r="C195" t="str">
            <v>PARTS</v>
          </cell>
          <cell r="D195" t="str">
            <v>GN5</v>
          </cell>
          <cell r="E195" t="str">
            <v>CL</v>
          </cell>
          <cell r="F195" t="str">
            <v>0.1-22401-GN5-9100</v>
          </cell>
          <cell r="G195" t="str">
            <v>SPRING CLUTCH- KFVN</v>
          </cell>
        </row>
        <row r="196">
          <cell r="A196">
            <v>20201</v>
          </cell>
          <cell r="B196" t="str">
            <v>IMP</v>
          </cell>
          <cell r="C196" t="str">
            <v>PARTS</v>
          </cell>
          <cell r="D196" t="str">
            <v>GN5</v>
          </cell>
          <cell r="E196" t="str">
            <v>CL</v>
          </cell>
          <cell r="F196" t="str">
            <v>0.1-22101-GN5-9100-H1</v>
          </cell>
          <cell r="G196" t="str">
            <v>OUTER CLUTCH</v>
          </cell>
        </row>
        <row r="197">
          <cell r="A197">
            <v>20301</v>
          </cell>
          <cell r="B197" t="str">
            <v>IMP</v>
          </cell>
          <cell r="C197" t="str">
            <v>PARTS</v>
          </cell>
          <cell r="D197" t="str">
            <v>GN5</v>
          </cell>
          <cell r="E197" t="str">
            <v>FF</v>
          </cell>
          <cell r="F197" t="str">
            <v>0.1-51401-GN5-9011-M1</v>
          </cell>
          <cell r="G197" t="str">
            <v>TUBE FRONT FORK COMP.- GN5</v>
          </cell>
        </row>
        <row r="198">
          <cell r="A198">
            <v>20302</v>
          </cell>
          <cell r="B198" t="str">
            <v>IMP</v>
          </cell>
          <cell r="C198" t="str">
            <v>PARTS</v>
          </cell>
          <cell r="D198" t="str">
            <v>GN5</v>
          </cell>
          <cell r="E198" t="str">
            <v>FF</v>
          </cell>
          <cell r="F198" t="str">
            <v>0.1-51410-GN5-9000-AB</v>
          </cell>
          <cell r="G198" t="str">
            <v>SEAT A REBOUND</v>
          </cell>
        </row>
        <row r="199">
          <cell r="A199">
            <v>20303</v>
          </cell>
          <cell r="B199" t="str">
            <v>IMP</v>
          </cell>
          <cell r="C199" t="str">
            <v>PARTS</v>
          </cell>
          <cell r="D199" t="str">
            <v>GN5</v>
          </cell>
          <cell r="E199" t="str">
            <v>FF</v>
          </cell>
          <cell r="F199" t="str">
            <v>0.1-51410-GN5-9000-AC</v>
          </cell>
          <cell r="G199" t="str">
            <v>VALVE</v>
          </cell>
        </row>
        <row r="200">
          <cell r="A200">
            <v>20304</v>
          </cell>
          <cell r="B200" t="str">
            <v>IMP</v>
          </cell>
          <cell r="C200" t="str">
            <v>PARTS</v>
          </cell>
          <cell r="D200" t="str">
            <v>GN5</v>
          </cell>
          <cell r="E200" t="str">
            <v>FF</v>
          </cell>
          <cell r="F200" t="str">
            <v>0.1-51410-GN5-9000-AD</v>
          </cell>
          <cell r="G200" t="str">
            <v>SEAT B REBOUND</v>
          </cell>
        </row>
        <row r="201">
          <cell r="A201">
            <v>20305</v>
          </cell>
          <cell r="B201" t="str">
            <v>IMP</v>
          </cell>
          <cell r="C201" t="str">
            <v>PARTS</v>
          </cell>
          <cell r="D201" t="str">
            <v>GN5</v>
          </cell>
          <cell r="E201" t="str">
            <v>FF</v>
          </cell>
          <cell r="F201" t="str">
            <v>0.1-51401-GN5-9011-M1</v>
          </cell>
          <cell r="G201" t="str">
            <v>TUBE FRONT FORK COMP.- GN5</v>
          </cell>
        </row>
        <row r="202">
          <cell r="A202">
            <v>20306</v>
          </cell>
          <cell r="B202" t="str">
            <v>IMP</v>
          </cell>
          <cell r="C202" t="str">
            <v>PARTS</v>
          </cell>
          <cell r="D202" t="str">
            <v>GN5</v>
          </cell>
          <cell r="E202" t="str">
            <v>FF</v>
          </cell>
          <cell r="F202" t="str">
            <v>0.1-51421-GN5-9010-M1</v>
          </cell>
          <cell r="G202" t="str">
            <v>SLIDER FRONT FORK-RIGHT-GN5</v>
          </cell>
        </row>
        <row r="203">
          <cell r="A203">
            <v>20307</v>
          </cell>
          <cell r="B203" t="str">
            <v>IMP</v>
          </cell>
          <cell r="C203" t="str">
            <v>PARTS</v>
          </cell>
          <cell r="D203" t="str">
            <v>GN5</v>
          </cell>
          <cell r="E203" t="str">
            <v>FF</v>
          </cell>
          <cell r="F203" t="str">
            <v>0.1-51521-GN5-9010-M1</v>
          </cell>
          <cell r="G203" t="str">
            <v>SLIDER FRONT FORK-LEFT-GN5</v>
          </cell>
        </row>
        <row r="204">
          <cell r="A204">
            <v>20308</v>
          </cell>
          <cell r="B204" t="str">
            <v>IMP</v>
          </cell>
          <cell r="C204" t="str">
            <v>PARTS</v>
          </cell>
          <cell r="D204" t="str">
            <v>GN5</v>
          </cell>
          <cell r="E204" t="str">
            <v>FF</v>
          </cell>
          <cell r="F204" t="str">
            <v>0.1-51521-GN5-9011-M1</v>
          </cell>
          <cell r="G204" t="str">
            <v>SEAT PIPE- GN5</v>
          </cell>
        </row>
        <row r="205">
          <cell r="A205">
            <v>20309</v>
          </cell>
          <cell r="B205" t="str">
            <v>IMP</v>
          </cell>
          <cell r="C205" t="str">
            <v>PARTS</v>
          </cell>
          <cell r="D205" t="str">
            <v>GN5</v>
          </cell>
          <cell r="E205" t="str">
            <v>FF</v>
          </cell>
          <cell r="F205" t="str">
            <v>0.1-51437-GMO-0030</v>
          </cell>
          <cell r="G205" t="str">
            <v>RING PISTON- KFLP/KFVN/GN5</v>
          </cell>
        </row>
        <row r="206">
          <cell r="A206">
            <v>20310</v>
          </cell>
          <cell r="B206" t="str">
            <v>IMP</v>
          </cell>
          <cell r="C206" t="str">
            <v>PARTS</v>
          </cell>
          <cell r="D206" t="str">
            <v>GN5</v>
          </cell>
          <cell r="E206" t="str">
            <v>FF</v>
          </cell>
          <cell r="F206" t="str">
            <v>0.1-51412-GN5-9010-M1</v>
          </cell>
          <cell r="G206" t="str">
            <v>SPRING REBOUND</v>
          </cell>
        </row>
        <row r="207">
          <cell r="A207">
            <v>20311</v>
          </cell>
          <cell r="B207" t="str">
            <v>IMP</v>
          </cell>
          <cell r="C207" t="str">
            <v>PARTS</v>
          </cell>
          <cell r="D207" t="str">
            <v>GN5</v>
          </cell>
          <cell r="E207" t="str">
            <v>FF</v>
          </cell>
          <cell r="F207" t="str">
            <v>0.1-90123-GN5-9011-M1</v>
          </cell>
          <cell r="G207" t="str">
            <v>BOLT FORK</v>
          </cell>
        </row>
        <row r="208">
          <cell r="A208">
            <v>20312</v>
          </cell>
          <cell r="B208" t="str">
            <v>IMP</v>
          </cell>
          <cell r="C208" t="str">
            <v>PARTS</v>
          </cell>
          <cell r="D208" t="str">
            <v>GN5</v>
          </cell>
          <cell r="E208" t="str">
            <v>FF</v>
          </cell>
          <cell r="F208" t="str">
            <v>0.1-91256-166-0030</v>
          </cell>
          <cell r="G208" t="str">
            <v>O-RING-KFVN/KFLP/GN5</v>
          </cell>
        </row>
        <row r="209">
          <cell r="A209">
            <v>20313</v>
          </cell>
          <cell r="B209" t="str">
            <v>IMP</v>
          </cell>
          <cell r="C209" t="str">
            <v>PARTS</v>
          </cell>
          <cell r="D209" t="str">
            <v>GN5</v>
          </cell>
          <cell r="E209" t="str">
            <v>FF</v>
          </cell>
          <cell r="F209" t="str">
            <v>0.1-51425-GN5-9010-M1</v>
          </cell>
          <cell r="G209" t="str">
            <v>DUST SEAL- KFLP/KFVN/GN5</v>
          </cell>
        </row>
        <row r="210">
          <cell r="A210">
            <v>20314</v>
          </cell>
          <cell r="B210" t="str">
            <v>IMP</v>
          </cell>
          <cell r="C210" t="str">
            <v>PARTS</v>
          </cell>
          <cell r="D210" t="str">
            <v>GN5</v>
          </cell>
          <cell r="E210" t="str">
            <v>FF</v>
          </cell>
          <cell r="F210" t="str">
            <v>0.1-51466-065-9010-M1</v>
          </cell>
          <cell r="G210" t="str">
            <v>OIL SEAL STOPERING</v>
          </cell>
        </row>
        <row r="211">
          <cell r="A211">
            <v>20315</v>
          </cell>
          <cell r="B211" t="str">
            <v>IMP</v>
          </cell>
          <cell r="C211" t="str">
            <v>PARTS</v>
          </cell>
          <cell r="D211" t="str">
            <v>GN5</v>
          </cell>
          <cell r="E211" t="str">
            <v>FF</v>
          </cell>
          <cell r="F211" t="str">
            <v>0.1-91255-GN5-9011-M1</v>
          </cell>
          <cell r="G211" t="str">
            <v>OIL SEAL-GN5</v>
          </cell>
        </row>
        <row r="212">
          <cell r="A212">
            <v>20316</v>
          </cell>
          <cell r="B212" t="str">
            <v>IMP</v>
          </cell>
          <cell r="C212" t="str">
            <v>PARTS</v>
          </cell>
          <cell r="D212" t="str">
            <v>GN5</v>
          </cell>
          <cell r="E212" t="str">
            <v>FF</v>
          </cell>
          <cell r="F212" t="str">
            <v>0.1-90116-383-7210-M1</v>
          </cell>
          <cell r="G212" t="str">
            <v>SOCKET BOLT (8 X 27)</v>
          </cell>
        </row>
        <row r="213">
          <cell r="A213">
            <v>20317</v>
          </cell>
          <cell r="B213" t="str">
            <v>IMP</v>
          </cell>
          <cell r="C213" t="str">
            <v>PARTS</v>
          </cell>
          <cell r="D213" t="str">
            <v>GN5</v>
          </cell>
          <cell r="E213" t="str">
            <v>FF</v>
          </cell>
          <cell r="F213" t="str">
            <v>0.1-90544-283-0000</v>
          </cell>
          <cell r="G213" t="str">
            <v>SPECIAL WASHER</v>
          </cell>
        </row>
        <row r="214">
          <cell r="A214">
            <v>20401</v>
          </cell>
          <cell r="B214" t="str">
            <v>IMP</v>
          </cell>
          <cell r="C214" t="str">
            <v>PARTS</v>
          </cell>
          <cell r="D214" t="str">
            <v>GN5</v>
          </cell>
          <cell r="E214" t="str">
            <v>FU</v>
          </cell>
          <cell r="F214" t="str">
            <v>0.1-37800-GN5-9000-XA</v>
          </cell>
          <cell r="G214" t="str">
            <v xml:space="preserve">BODY ASSY </v>
          </cell>
        </row>
        <row r="215">
          <cell r="A215">
            <v>20402</v>
          </cell>
          <cell r="B215" t="str">
            <v>IMP</v>
          </cell>
          <cell r="C215" t="str">
            <v>PARTS</v>
          </cell>
          <cell r="D215" t="str">
            <v>GN5</v>
          </cell>
          <cell r="E215" t="str">
            <v>FU</v>
          </cell>
          <cell r="F215" t="str">
            <v>0.1-37800-GN5-9000-AA</v>
          </cell>
          <cell r="G215" t="str">
            <v>FLOAT</v>
          </cell>
        </row>
        <row r="216">
          <cell r="A216">
            <v>20403</v>
          </cell>
          <cell r="B216" t="str">
            <v>IMP</v>
          </cell>
          <cell r="C216" t="str">
            <v>PARTS</v>
          </cell>
          <cell r="D216" t="str">
            <v>GN5</v>
          </cell>
          <cell r="E216" t="str">
            <v>FU</v>
          </cell>
          <cell r="F216" t="str">
            <v>0.1-37800-GN5-9000-AB</v>
          </cell>
          <cell r="G216" t="str">
            <v>PUSH NUT</v>
          </cell>
        </row>
        <row r="217">
          <cell r="A217">
            <v>20404</v>
          </cell>
          <cell r="B217" t="str">
            <v>IMP</v>
          </cell>
          <cell r="C217" t="str">
            <v>PARTS</v>
          </cell>
          <cell r="D217" t="str">
            <v>GN5</v>
          </cell>
          <cell r="E217" t="str">
            <v>FU</v>
          </cell>
          <cell r="F217" t="str">
            <v>0.1-37800-GN5-9011-M1</v>
          </cell>
          <cell r="G217" t="str">
            <v>FUEL UNIT COMP.</v>
          </cell>
        </row>
        <row r="218">
          <cell r="A218">
            <v>20405</v>
          </cell>
          <cell r="B218" t="str">
            <v>IMP</v>
          </cell>
          <cell r="C218" t="str">
            <v>PARTS</v>
          </cell>
          <cell r="D218" t="str">
            <v>GN5</v>
          </cell>
          <cell r="E218" t="str">
            <v>FU</v>
          </cell>
          <cell r="F218" t="str">
            <v xml:space="preserve">0.1-37800-GN5-9010-003  </v>
          </cell>
          <cell r="G218" t="str">
            <v>HODLDER ASSY.</v>
          </cell>
        </row>
        <row r="219">
          <cell r="A219">
            <v>20501</v>
          </cell>
          <cell r="B219" t="str">
            <v>IMP</v>
          </cell>
          <cell r="C219" t="str">
            <v>PARTS</v>
          </cell>
          <cell r="D219" t="str">
            <v>GN5</v>
          </cell>
          <cell r="E219" t="str">
            <v>LS</v>
          </cell>
          <cell r="F219" t="str">
            <v>0.1-35150-GN5-9012-M1</v>
          </cell>
          <cell r="G219" t="str">
            <v>SW.ASSY, ST.LIT</v>
          </cell>
        </row>
        <row r="220">
          <cell r="A220">
            <v>20502</v>
          </cell>
          <cell r="B220" t="str">
            <v>IMP</v>
          </cell>
          <cell r="C220" t="str">
            <v>PARTS</v>
          </cell>
          <cell r="D220" t="str">
            <v>GN5</v>
          </cell>
          <cell r="E220" t="str">
            <v>LS</v>
          </cell>
          <cell r="F220" t="str">
            <v>0.1-53175-GN5-8900</v>
          </cell>
          <cell r="G220" t="str">
            <v>LEVER, R. STEERING HAND</v>
          </cell>
        </row>
        <row r="221">
          <cell r="A221">
            <v>20503</v>
          </cell>
          <cell r="B221" t="str">
            <v>IMP</v>
          </cell>
          <cell r="C221" t="str">
            <v>PARTS</v>
          </cell>
          <cell r="D221" t="str">
            <v>GN5</v>
          </cell>
          <cell r="E221" t="str">
            <v>LS</v>
          </cell>
          <cell r="F221" t="str">
            <v>0.1-35345-GE8-0030</v>
          </cell>
          <cell r="G221" t="str">
            <v>SW ASSY, LH.FR STOP</v>
          </cell>
        </row>
        <row r="222">
          <cell r="A222">
            <v>20504</v>
          </cell>
          <cell r="B222" t="str">
            <v>IMP</v>
          </cell>
          <cell r="C222" t="str">
            <v>PARTS</v>
          </cell>
          <cell r="D222" t="str">
            <v>GN5</v>
          </cell>
          <cell r="E222" t="str">
            <v>LS</v>
          </cell>
          <cell r="F222" t="str">
            <v>0.1-90115-GE8-0000</v>
          </cell>
          <cell r="G222" t="str">
            <v>BOLT, HANDLE LEVER PIVOT</v>
          </cell>
        </row>
        <row r="223">
          <cell r="A223">
            <v>20505</v>
          </cell>
          <cell r="B223" t="str">
            <v>IMP</v>
          </cell>
          <cell r="C223" t="str">
            <v>PARTS</v>
          </cell>
          <cell r="D223" t="str">
            <v>GN5</v>
          </cell>
          <cell r="E223" t="str">
            <v>LS</v>
          </cell>
          <cell r="F223" t="str">
            <v>0.1-94001-05000-OS</v>
          </cell>
          <cell r="G223" t="str">
            <v>NUT, HEX   5  MM</v>
          </cell>
        </row>
        <row r="224">
          <cell r="A224">
            <v>20601</v>
          </cell>
          <cell r="B224" t="str">
            <v>IMP</v>
          </cell>
          <cell r="C224" t="str">
            <v>PARTS</v>
          </cell>
          <cell r="D224" t="str">
            <v>GN5</v>
          </cell>
          <cell r="E224" t="str">
            <v>RC</v>
          </cell>
          <cell r="F224" t="str">
            <v>0.1-52410-GN5-7800-AE</v>
          </cell>
          <cell r="G224" t="str">
            <v>DAMPER CASE COMP.-GN5</v>
          </cell>
        </row>
        <row r="225">
          <cell r="A225">
            <v>20602</v>
          </cell>
          <cell r="B225" t="str">
            <v>IMP</v>
          </cell>
          <cell r="C225" t="str">
            <v>PARTS</v>
          </cell>
          <cell r="D225" t="str">
            <v>GN5</v>
          </cell>
          <cell r="E225" t="str">
            <v>RC</v>
          </cell>
          <cell r="F225" t="str">
            <v>0.1-52410-GBG-B200-AA</v>
          </cell>
          <cell r="G225" t="str">
            <v>ROD</v>
          </cell>
        </row>
        <row r="226">
          <cell r="A226">
            <v>20603</v>
          </cell>
          <cell r="B226" t="str">
            <v>IMP</v>
          </cell>
          <cell r="C226" t="str">
            <v>PARTS</v>
          </cell>
          <cell r="D226" t="str">
            <v>GN5</v>
          </cell>
          <cell r="E226" t="str">
            <v>RC</v>
          </cell>
          <cell r="F226" t="str">
            <v>0.1-52410-GBG-B200-AB</v>
          </cell>
          <cell r="G226" t="str">
            <v>VALVE  STOPPER</v>
          </cell>
        </row>
        <row r="227">
          <cell r="A227">
            <v>20604</v>
          </cell>
          <cell r="B227" t="str">
            <v>IMP</v>
          </cell>
          <cell r="C227" t="str">
            <v>PARTS</v>
          </cell>
          <cell r="D227" t="str">
            <v>GN5</v>
          </cell>
          <cell r="E227" t="str">
            <v>RC</v>
          </cell>
          <cell r="F227" t="str">
            <v>0.1-52410-GBG-B200-AC</v>
          </cell>
          <cell r="G227" t="str">
            <v>VALVE  SPRING</v>
          </cell>
        </row>
        <row r="228">
          <cell r="A228">
            <v>20605</v>
          </cell>
          <cell r="B228" t="str">
            <v>IMP</v>
          </cell>
          <cell r="C228" t="str">
            <v>PARTS</v>
          </cell>
          <cell r="D228" t="str">
            <v>GN5</v>
          </cell>
          <cell r="E228" t="str">
            <v>RC</v>
          </cell>
          <cell r="F228" t="str">
            <v>0.1-52410-GBG-B200-AD</v>
          </cell>
          <cell r="G228" t="str">
            <v>VALVE</v>
          </cell>
        </row>
        <row r="229">
          <cell r="A229">
            <v>20606</v>
          </cell>
          <cell r="B229" t="str">
            <v>IMP</v>
          </cell>
          <cell r="C229" t="str">
            <v>PARTS</v>
          </cell>
          <cell r="D229" t="str">
            <v>GN5</v>
          </cell>
          <cell r="E229" t="str">
            <v>RC</v>
          </cell>
          <cell r="F229" t="str">
            <v>0.1-52410-GBG-B200-AE</v>
          </cell>
          <cell r="G229" t="str">
            <v>PISTON RING</v>
          </cell>
        </row>
        <row r="230">
          <cell r="A230">
            <v>20607</v>
          </cell>
          <cell r="B230" t="str">
            <v>IMP</v>
          </cell>
          <cell r="C230" t="str">
            <v>PARTS</v>
          </cell>
          <cell r="D230" t="str">
            <v>GN5</v>
          </cell>
          <cell r="E230" t="str">
            <v>RC</v>
          </cell>
          <cell r="F230" t="str">
            <v>0.1-52410-GBG-B200-AF</v>
          </cell>
          <cell r="G230" t="str">
            <v xml:space="preserve">PISTON </v>
          </cell>
        </row>
        <row r="231">
          <cell r="A231">
            <v>20608</v>
          </cell>
          <cell r="B231" t="str">
            <v>IMP</v>
          </cell>
          <cell r="C231" t="str">
            <v>PARTS</v>
          </cell>
          <cell r="D231" t="str">
            <v>GN5</v>
          </cell>
          <cell r="E231" t="str">
            <v>RC</v>
          </cell>
          <cell r="F231" t="str">
            <v>0.1-52410-GBG-B200-AG</v>
          </cell>
          <cell r="G231" t="str">
            <v>HEXAGON NUT(6MM)</v>
          </cell>
        </row>
        <row r="232">
          <cell r="A232">
            <v>20609</v>
          </cell>
          <cell r="B232" t="str">
            <v>IMP</v>
          </cell>
          <cell r="C232" t="str">
            <v>PARTS</v>
          </cell>
          <cell r="D232" t="str">
            <v>GN5</v>
          </cell>
          <cell r="E232" t="str">
            <v>RC</v>
          </cell>
          <cell r="F232" t="str">
            <v>0.1-52410-GN5-9000-AA</v>
          </cell>
          <cell r="G232" t="str">
            <v>PISTON ROD COMP.- GN5</v>
          </cell>
        </row>
        <row r="233">
          <cell r="A233">
            <v>20610</v>
          </cell>
          <cell r="B233" t="str">
            <v>IMP</v>
          </cell>
          <cell r="C233" t="str">
            <v>PARTS</v>
          </cell>
          <cell r="D233" t="str">
            <v>GN5</v>
          </cell>
          <cell r="E233" t="str">
            <v>RC</v>
          </cell>
          <cell r="F233" t="str">
            <v>0.1-52410-398-9800-AD</v>
          </cell>
          <cell r="G233" t="str">
            <v>SPRING REBOUND</v>
          </cell>
        </row>
        <row r="234">
          <cell r="A234">
            <v>20611</v>
          </cell>
          <cell r="B234" t="str">
            <v>IMP</v>
          </cell>
          <cell r="C234" t="str">
            <v>PARTS</v>
          </cell>
          <cell r="D234" t="str">
            <v>GN5</v>
          </cell>
          <cell r="E234" t="str">
            <v>RC</v>
          </cell>
          <cell r="F234" t="str">
            <v>0.1-52410-GN5-9000-AC</v>
          </cell>
          <cell r="G234" t="str">
            <v>GUIDE RODE- GN5</v>
          </cell>
        </row>
        <row r="235">
          <cell r="A235">
            <v>20612</v>
          </cell>
          <cell r="B235" t="str">
            <v>IMP</v>
          </cell>
          <cell r="C235" t="str">
            <v>PARTS</v>
          </cell>
          <cell r="D235" t="str">
            <v>GN5</v>
          </cell>
          <cell r="E235" t="str">
            <v>RC</v>
          </cell>
          <cell r="F235" t="str">
            <v>0.1-52410-GN5-9000-AD</v>
          </cell>
          <cell r="G235" t="str">
            <v>O-RING-GN5</v>
          </cell>
        </row>
        <row r="236">
          <cell r="A236">
            <v>20613</v>
          </cell>
          <cell r="B236" t="str">
            <v>IMP</v>
          </cell>
          <cell r="C236" t="str">
            <v>PARTS</v>
          </cell>
          <cell r="D236" t="str">
            <v>GN5</v>
          </cell>
          <cell r="E236" t="str">
            <v>RC</v>
          </cell>
          <cell r="F236" t="str">
            <v>0.1-52410-GN5-9000-AB</v>
          </cell>
          <cell r="G236" t="str">
            <v>OIL SEAL-GN5</v>
          </cell>
        </row>
        <row r="237">
          <cell r="A237">
            <v>20614</v>
          </cell>
          <cell r="B237" t="str">
            <v>IMP</v>
          </cell>
          <cell r="C237" t="str">
            <v>PARTS</v>
          </cell>
          <cell r="D237" t="str">
            <v>GN5</v>
          </cell>
          <cell r="E237" t="str">
            <v>RC</v>
          </cell>
          <cell r="F237" t="str">
            <v>0.1-52410-GBGT-B200-AM</v>
          </cell>
          <cell r="G237" t="str">
            <v>PLATE END</v>
          </cell>
        </row>
        <row r="238">
          <cell r="A238">
            <v>20615</v>
          </cell>
          <cell r="B238" t="str">
            <v>IMP</v>
          </cell>
          <cell r="C238" t="str">
            <v>PARTS</v>
          </cell>
          <cell r="D238" t="str">
            <v>GN5</v>
          </cell>
          <cell r="E238" t="str">
            <v>RC</v>
          </cell>
          <cell r="F238" t="str">
            <v>0.1-52450-GN5-9010-M1</v>
          </cell>
          <cell r="G238" t="str">
            <v>CASE SPR ADJUSTER</v>
          </cell>
        </row>
        <row r="239">
          <cell r="A239">
            <v>20616</v>
          </cell>
          <cell r="B239" t="str">
            <v>IMP</v>
          </cell>
          <cell r="C239" t="str">
            <v>PARTS</v>
          </cell>
          <cell r="D239" t="str">
            <v>GN5</v>
          </cell>
          <cell r="E239" t="str">
            <v>RC</v>
          </cell>
          <cell r="F239" t="str">
            <v>0.1-52453-GN5-8510-M1</v>
          </cell>
          <cell r="G239" t="str">
            <v>SPRING B REAR CUSHION-GN5</v>
          </cell>
        </row>
        <row r="240">
          <cell r="A240">
            <v>20617</v>
          </cell>
          <cell r="B240" t="str">
            <v>IMP</v>
          </cell>
          <cell r="C240" t="str">
            <v>PARTS</v>
          </cell>
          <cell r="D240" t="str">
            <v>GN5</v>
          </cell>
          <cell r="E240" t="str">
            <v>RC</v>
          </cell>
          <cell r="F240" t="str">
            <v>0.1-52440-GN5-9010-M1</v>
          </cell>
          <cell r="G240" t="str">
            <v>ADJUSTER COMP L SPR</v>
          </cell>
        </row>
        <row r="241">
          <cell r="A241">
            <v>20618</v>
          </cell>
          <cell r="B241" t="str">
            <v>IMP</v>
          </cell>
          <cell r="C241" t="str">
            <v>PARTS</v>
          </cell>
          <cell r="D241" t="str">
            <v>GN5</v>
          </cell>
          <cell r="E241" t="str">
            <v>RC</v>
          </cell>
          <cell r="F241" t="str">
            <v>0.1-52430-GN5-9010-M1</v>
          </cell>
          <cell r="G241" t="str">
            <v>ADJUSTER COMP R SPR</v>
          </cell>
        </row>
        <row r="242">
          <cell r="A242">
            <v>20619</v>
          </cell>
          <cell r="B242" t="str">
            <v>IMP</v>
          </cell>
          <cell r="C242" t="str">
            <v>PARTS</v>
          </cell>
          <cell r="D242" t="str">
            <v>GN5</v>
          </cell>
          <cell r="E242" t="str">
            <v>RC</v>
          </cell>
          <cell r="F242" t="str">
            <v>0.1-52460-GN5-8510-M1</v>
          </cell>
          <cell r="G242" t="str">
            <v>CASE UPPER</v>
          </cell>
        </row>
        <row r="243">
          <cell r="A243">
            <v>20620</v>
          </cell>
          <cell r="B243" t="str">
            <v>IMP</v>
          </cell>
          <cell r="C243" t="str">
            <v>PARTS</v>
          </cell>
          <cell r="D243" t="str">
            <v>GN5</v>
          </cell>
          <cell r="E243" t="str">
            <v>RC</v>
          </cell>
          <cell r="F243" t="str">
            <v>0.1-52401-GN5-9010-M1</v>
          </cell>
          <cell r="G243" t="str">
            <v>SPRING REAR CUSHION</v>
          </cell>
        </row>
        <row r="244">
          <cell r="A244">
            <v>20621</v>
          </cell>
          <cell r="B244" t="str">
            <v>IMP</v>
          </cell>
          <cell r="C244" t="str">
            <v>PARTS</v>
          </cell>
          <cell r="D244" t="str">
            <v>GN5</v>
          </cell>
          <cell r="E244" t="str">
            <v>RC</v>
          </cell>
          <cell r="F244" t="str">
            <v>0.1-52476-GN5-9010</v>
          </cell>
          <cell r="G244" t="str">
            <v>GUIDE SPRING</v>
          </cell>
        </row>
        <row r="245">
          <cell r="A245">
            <v>20622</v>
          </cell>
          <cell r="B245" t="str">
            <v>IMP</v>
          </cell>
          <cell r="C245" t="str">
            <v>PARTS</v>
          </cell>
          <cell r="D245" t="str">
            <v>GN5</v>
          </cell>
          <cell r="E245" t="str">
            <v>RC</v>
          </cell>
          <cell r="F245" t="str">
            <v>0.1-52423-GN5-9020-M1</v>
          </cell>
          <cell r="G245" t="str">
            <v>CASE UNDER</v>
          </cell>
        </row>
        <row r="246">
          <cell r="A246">
            <v>20623</v>
          </cell>
          <cell r="B246" t="str">
            <v>IMP</v>
          </cell>
          <cell r="C246" t="str">
            <v>PARTS</v>
          </cell>
          <cell r="D246" t="str">
            <v>GN5</v>
          </cell>
          <cell r="E246" t="str">
            <v>RC</v>
          </cell>
          <cell r="F246" t="str">
            <v>0.1-52517-178-0030</v>
          </cell>
          <cell r="G246" t="str">
            <v>RUBBER STOPER</v>
          </cell>
        </row>
        <row r="247">
          <cell r="A247">
            <v>20624</v>
          </cell>
          <cell r="B247" t="str">
            <v>IMP</v>
          </cell>
          <cell r="C247" t="str">
            <v>PARTS</v>
          </cell>
          <cell r="D247" t="str">
            <v>GN5</v>
          </cell>
          <cell r="E247" t="str">
            <v>RC</v>
          </cell>
          <cell r="F247" t="str">
            <v>0.1-51413-GB4-0030</v>
          </cell>
          <cell r="G247" t="str">
            <v>NUT LOCK 8MM-GN5</v>
          </cell>
        </row>
        <row r="248">
          <cell r="A248">
            <v>20625</v>
          </cell>
          <cell r="B248" t="str">
            <v>IMP</v>
          </cell>
          <cell r="C248" t="str">
            <v>PARTS</v>
          </cell>
          <cell r="D248" t="str">
            <v>GN5</v>
          </cell>
          <cell r="E248" t="str">
            <v>RC</v>
          </cell>
          <cell r="F248" t="str">
            <v>0.1-52404-459-8810-M1</v>
          </cell>
          <cell r="G248" t="str">
            <v>METAL BOTTOM</v>
          </cell>
        </row>
        <row r="249">
          <cell r="A249">
            <v>20626</v>
          </cell>
          <cell r="B249" t="str">
            <v>IMP</v>
          </cell>
          <cell r="C249" t="str">
            <v>PARTS</v>
          </cell>
          <cell r="D249" t="str">
            <v>GN5</v>
          </cell>
          <cell r="E249" t="str">
            <v>RC</v>
          </cell>
          <cell r="F249" t="str">
            <v>0.1-52489-399-6010-M1</v>
          </cell>
          <cell r="G249" t="str">
            <v>BUSH RUBBER UPPER</v>
          </cell>
        </row>
        <row r="250">
          <cell r="A250">
            <v>20627</v>
          </cell>
          <cell r="B250" t="str">
            <v>IMP</v>
          </cell>
          <cell r="C250" t="str">
            <v>PARTS</v>
          </cell>
          <cell r="D250" t="str">
            <v>GN5</v>
          </cell>
          <cell r="E250" t="str">
            <v>RC</v>
          </cell>
          <cell r="F250" t="str">
            <v>0.1-52486-056-0000</v>
          </cell>
          <cell r="G250" t="str">
            <v>COLLAR RUBBER UPPER</v>
          </cell>
        </row>
        <row r="251">
          <cell r="A251">
            <v>20628</v>
          </cell>
          <cell r="B251" t="str">
            <v>IMP</v>
          </cell>
          <cell r="C251" t="str">
            <v>PARTS</v>
          </cell>
          <cell r="D251" t="str">
            <v>GN5</v>
          </cell>
          <cell r="E251" t="str">
            <v>RC</v>
          </cell>
          <cell r="F251" t="str">
            <v>0.1-52485-GA7-0030</v>
          </cell>
          <cell r="G251" t="str">
            <v>BUSH RUBBER UNDER</v>
          </cell>
        </row>
        <row r="252">
          <cell r="A252">
            <v>20629</v>
          </cell>
          <cell r="B252" t="str">
            <v>IMP</v>
          </cell>
          <cell r="C252" t="str">
            <v>PARTS</v>
          </cell>
          <cell r="D252" t="str">
            <v>GN5</v>
          </cell>
          <cell r="E252" t="str">
            <v>RC</v>
          </cell>
          <cell r="F252" t="str">
            <v>0.1-52486-GA7-0030</v>
          </cell>
          <cell r="G252" t="str">
            <v>COLLAR RUBBER UNDER</v>
          </cell>
        </row>
        <row r="253">
          <cell r="A253">
            <v>20630</v>
          </cell>
          <cell r="B253" t="str">
            <v>IMP</v>
          </cell>
          <cell r="C253" t="str">
            <v>PARTS</v>
          </cell>
          <cell r="D253" t="str">
            <v>GN5</v>
          </cell>
          <cell r="E253" t="str">
            <v>RC</v>
          </cell>
          <cell r="F253" t="str">
            <v xml:space="preserve">4.1-HGN52-291-01        </v>
          </cell>
          <cell r="G253" t="str">
            <v>ADJUSTER LEFT</v>
          </cell>
        </row>
        <row r="254">
          <cell r="A254">
            <v>20631</v>
          </cell>
          <cell r="B254" t="str">
            <v>IMP</v>
          </cell>
          <cell r="C254" t="str">
            <v>PARTS</v>
          </cell>
          <cell r="D254" t="str">
            <v>GN5</v>
          </cell>
          <cell r="E254" t="str">
            <v>RC</v>
          </cell>
          <cell r="F254" t="str">
            <v xml:space="preserve">4.1-HGN52-391-01        </v>
          </cell>
          <cell r="G254" t="str">
            <v>ADJUSTER RIGHT</v>
          </cell>
        </row>
        <row r="255">
          <cell r="A255">
            <v>20701</v>
          </cell>
          <cell r="B255" t="str">
            <v>IMP</v>
          </cell>
          <cell r="C255" t="str">
            <v>PARTS</v>
          </cell>
          <cell r="D255" t="str">
            <v>GN5</v>
          </cell>
          <cell r="E255" t="str">
            <v>SM</v>
          </cell>
          <cell r="F255" t="str">
            <v>0.1-37211-GN5-9010-M1</v>
          </cell>
          <cell r="G255" t="str">
            <v>CASE UPPER ASSY</v>
          </cell>
        </row>
        <row r="256">
          <cell r="A256">
            <v>20702</v>
          </cell>
          <cell r="B256" t="str">
            <v>IMP</v>
          </cell>
          <cell r="C256" t="str">
            <v>PARTS</v>
          </cell>
          <cell r="D256" t="str">
            <v>GN5</v>
          </cell>
          <cell r="E256" t="str">
            <v>SM</v>
          </cell>
          <cell r="F256" t="str">
            <v>0.1-37200-GN5-9010-BB</v>
          </cell>
          <cell r="G256" t="str">
            <v>PLATE REFLECTING ASSY</v>
          </cell>
        </row>
        <row r="257">
          <cell r="A257">
            <v>20703</v>
          </cell>
          <cell r="B257" t="str">
            <v>IMP</v>
          </cell>
          <cell r="C257" t="str">
            <v>PARTS</v>
          </cell>
          <cell r="D257" t="str">
            <v>GN5</v>
          </cell>
          <cell r="E257" t="str">
            <v>SM</v>
          </cell>
          <cell r="F257" t="str">
            <v>0.1-90107-GC8-0000</v>
          </cell>
          <cell r="G257" t="str">
            <v>SCREW 2,3 X 7</v>
          </cell>
        </row>
        <row r="258">
          <cell r="A258">
            <v>20704</v>
          </cell>
          <cell r="B258" t="str">
            <v>IMP</v>
          </cell>
          <cell r="C258" t="str">
            <v>PARTS</v>
          </cell>
          <cell r="D258" t="str">
            <v>GN5</v>
          </cell>
          <cell r="E258" t="str">
            <v>SM</v>
          </cell>
          <cell r="F258" t="str">
            <v>0.1-37210-GN5-9010-Y1</v>
          </cell>
          <cell r="G258" t="str">
            <v>DIAL DESIGN ASSY-KFVT</v>
          </cell>
        </row>
        <row r="259">
          <cell r="A259">
            <v>20705</v>
          </cell>
          <cell r="B259" t="str">
            <v>IMP</v>
          </cell>
          <cell r="C259" t="str">
            <v>PARTS</v>
          </cell>
          <cell r="D259" t="str">
            <v>GN5</v>
          </cell>
          <cell r="E259" t="str">
            <v>SM</v>
          </cell>
          <cell r="F259" t="str">
            <v>0.1-37210-GN5-9000-AB</v>
          </cell>
          <cell r="G259" t="str">
            <v>POINTER ASSY. SPEED</v>
          </cell>
        </row>
        <row r="260">
          <cell r="A260">
            <v>20706</v>
          </cell>
          <cell r="B260" t="str">
            <v>IMP</v>
          </cell>
          <cell r="C260" t="str">
            <v>PARTS</v>
          </cell>
          <cell r="D260" t="str">
            <v>GN5</v>
          </cell>
          <cell r="E260" t="str">
            <v>SM</v>
          </cell>
          <cell r="F260" t="str">
            <v>0.1-37210-GN5-9000-AA</v>
          </cell>
          <cell r="G260" t="str">
            <v>MOVEMENT SPEED</v>
          </cell>
        </row>
        <row r="261">
          <cell r="A261">
            <v>20707</v>
          </cell>
          <cell r="B261" t="str">
            <v>IMP</v>
          </cell>
          <cell r="C261" t="str">
            <v>PARTS</v>
          </cell>
          <cell r="D261" t="str">
            <v>GN5</v>
          </cell>
          <cell r="E261" t="str">
            <v>SM</v>
          </cell>
          <cell r="F261" t="str">
            <v>0.1-37300-GN5-9000-AB</v>
          </cell>
          <cell r="G261" t="str">
            <v>POINTER ASSY FUEL</v>
          </cell>
        </row>
        <row r="262">
          <cell r="A262">
            <v>20708</v>
          </cell>
          <cell r="B262" t="str">
            <v>IMP</v>
          </cell>
          <cell r="C262" t="str">
            <v>PARTS</v>
          </cell>
          <cell r="D262" t="str">
            <v>GN5</v>
          </cell>
          <cell r="E262" t="str">
            <v>SM</v>
          </cell>
          <cell r="F262" t="str">
            <v>0.1-37300-GN5-9000-AA</v>
          </cell>
          <cell r="G262" t="str">
            <v>MOVEMENT FUEL</v>
          </cell>
        </row>
        <row r="263">
          <cell r="A263">
            <v>20709</v>
          </cell>
          <cell r="B263" t="str">
            <v>IMP</v>
          </cell>
          <cell r="C263" t="str">
            <v>PARTS</v>
          </cell>
          <cell r="D263" t="str">
            <v>GN5</v>
          </cell>
          <cell r="E263" t="str">
            <v>SM</v>
          </cell>
          <cell r="F263" t="str">
            <v>0.1-37210-GN5-7300-AB</v>
          </cell>
          <cell r="G263" t="str">
            <v>MAGNET COVER</v>
          </cell>
        </row>
        <row r="264">
          <cell r="A264">
            <v>20710</v>
          </cell>
          <cell r="B264" t="str">
            <v>IMP</v>
          </cell>
          <cell r="C264" t="str">
            <v>PARTS</v>
          </cell>
          <cell r="D264" t="str">
            <v>GN5</v>
          </cell>
          <cell r="E264" t="str">
            <v>SM</v>
          </cell>
          <cell r="F264" t="str">
            <v>0.1-05110-2444-94A1</v>
          </cell>
          <cell r="G264" t="str">
            <v>CASE UNDER ASSY</v>
          </cell>
        </row>
        <row r="265">
          <cell r="A265">
            <v>20711</v>
          </cell>
          <cell r="B265" t="str">
            <v>IMP</v>
          </cell>
          <cell r="C265" t="str">
            <v>PARTS</v>
          </cell>
          <cell r="D265" t="str">
            <v>GN5</v>
          </cell>
          <cell r="E265" t="str">
            <v>SM</v>
          </cell>
          <cell r="F265" t="str">
            <v>0.1-37200-GN5-9010-AD</v>
          </cell>
          <cell r="G265" t="str">
            <v>LAMP SHADE 1</v>
          </cell>
        </row>
        <row r="266">
          <cell r="A266">
            <v>20712</v>
          </cell>
          <cell r="B266" t="str">
            <v>IMP</v>
          </cell>
          <cell r="C266" t="str">
            <v>PARTS</v>
          </cell>
          <cell r="D266" t="str">
            <v>GN5</v>
          </cell>
          <cell r="E266" t="str">
            <v>SM</v>
          </cell>
          <cell r="F266" t="str">
            <v>0.1-37200-GN5-9010-AE</v>
          </cell>
          <cell r="G266" t="str">
            <v>LAMP SHADE 2</v>
          </cell>
        </row>
        <row r="267">
          <cell r="A267">
            <v>20713</v>
          </cell>
          <cell r="B267" t="str">
            <v>IMP</v>
          </cell>
          <cell r="C267" t="str">
            <v>PARTS</v>
          </cell>
          <cell r="D267" t="str">
            <v>GN5</v>
          </cell>
          <cell r="E267" t="str">
            <v>SM</v>
          </cell>
          <cell r="F267" t="str">
            <v>0.1-37121-ML7-6710-M1</v>
          </cell>
          <cell r="G267" t="str">
            <v>CLAMP-KFVT</v>
          </cell>
        </row>
        <row r="268">
          <cell r="A268">
            <v>20714</v>
          </cell>
          <cell r="B268" t="str">
            <v>IMP</v>
          </cell>
          <cell r="C268" t="str">
            <v>PARTS</v>
          </cell>
          <cell r="D268" t="str">
            <v>GN5</v>
          </cell>
          <cell r="E268" t="str">
            <v>SM</v>
          </cell>
          <cell r="F268" t="str">
            <v>0.1-93903-24420</v>
          </cell>
          <cell r="G268" t="str">
            <v>SCREW FLANGE 4 X 16</v>
          </cell>
        </row>
        <row r="269">
          <cell r="A269">
            <v>20715</v>
          </cell>
          <cell r="B269" t="str">
            <v>IMP</v>
          </cell>
          <cell r="C269" t="str">
            <v>PARTS</v>
          </cell>
          <cell r="D269" t="str">
            <v>GN5</v>
          </cell>
          <cell r="E269" t="str">
            <v>SM</v>
          </cell>
          <cell r="F269" t="str">
            <v>0.1-90101-GC8-0080</v>
          </cell>
          <cell r="G269" t="str">
            <v>SCREW FLANGE 4 X 10</v>
          </cell>
        </row>
        <row r="270">
          <cell r="A270">
            <v>20716</v>
          </cell>
          <cell r="B270" t="str">
            <v>IMP</v>
          </cell>
          <cell r="C270" t="str">
            <v>PARTS</v>
          </cell>
          <cell r="D270" t="str">
            <v>GN5</v>
          </cell>
          <cell r="E270" t="str">
            <v>SM</v>
          </cell>
          <cell r="F270" t="str">
            <v>0.1-37305-KE5-0080</v>
          </cell>
          <cell r="G270" t="str">
            <v>SCREW 3 X 22</v>
          </cell>
        </row>
        <row r="271">
          <cell r="A271">
            <v>20717</v>
          </cell>
          <cell r="B271" t="str">
            <v>IMP</v>
          </cell>
          <cell r="C271" t="str">
            <v>PARTS</v>
          </cell>
          <cell r="D271" t="str">
            <v>GN5</v>
          </cell>
          <cell r="E271" t="str">
            <v>SM</v>
          </cell>
          <cell r="F271" t="str">
            <v>0.1-05510-4550-91A0</v>
          </cell>
          <cell r="G271" t="str">
            <v>LAMP CORD ASSY(GN5)</v>
          </cell>
        </row>
        <row r="272">
          <cell r="A272">
            <v>20718</v>
          </cell>
          <cell r="B272" t="str">
            <v>IMP</v>
          </cell>
          <cell r="C272" t="str">
            <v>PARTS</v>
          </cell>
          <cell r="D272" t="str">
            <v>GN5</v>
          </cell>
          <cell r="E272" t="str">
            <v>SM</v>
          </cell>
          <cell r="F272" t="str">
            <v xml:space="preserve">4.1-525-1944-9300       </v>
          </cell>
          <cell r="G272" t="str">
            <v>LENS, TOP GEAR</v>
          </cell>
        </row>
        <row r="273">
          <cell r="A273">
            <v>20719</v>
          </cell>
          <cell r="B273" t="str">
            <v>IMP</v>
          </cell>
          <cell r="C273" t="str">
            <v>PARTS</v>
          </cell>
          <cell r="D273" t="str">
            <v>GN5</v>
          </cell>
          <cell r="E273" t="str">
            <v>SM</v>
          </cell>
          <cell r="F273" t="str">
            <v xml:space="preserve">4.1-099-0258-91-00      </v>
          </cell>
          <cell r="G273" t="str">
            <v>INSERT NUT</v>
          </cell>
        </row>
        <row r="274">
          <cell r="A274">
            <v>70101</v>
          </cell>
          <cell r="B274" t="str">
            <v>IMP</v>
          </cell>
          <cell r="C274" t="str">
            <v>PARTS</v>
          </cell>
          <cell r="D274" t="str">
            <v>KFLP</v>
          </cell>
          <cell r="E274" t="str">
            <v>BM</v>
          </cell>
          <cell r="F274" t="str">
            <v>0.1-88110-GN5-8300-AB</v>
          </cell>
          <cell r="G274" t="str">
            <v>MIRROR RIGHT-KFLP</v>
          </cell>
        </row>
        <row r="275">
          <cell r="A275">
            <v>70102</v>
          </cell>
          <cell r="B275" t="str">
            <v>IMP</v>
          </cell>
          <cell r="C275" t="str">
            <v>PARTS</v>
          </cell>
          <cell r="D275" t="str">
            <v>KFLP</v>
          </cell>
          <cell r="E275" t="str">
            <v>BM</v>
          </cell>
          <cell r="F275" t="str">
            <v>0.1-88120-GN5-8300-AB</v>
          </cell>
          <cell r="G275" t="str">
            <v>MIRROR LEFT-KFLP</v>
          </cell>
        </row>
        <row r="276">
          <cell r="A276">
            <v>70103</v>
          </cell>
          <cell r="B276" t="str">
            <v>IMP</v>
          </cell>
          <cell r="C276" t="str">
            <v>PARTS</v>
          </cell>
          <cell r="D276" t="str">
            <v>KFLP</v>
          </cell>
          <cell r="E276" t="str">
            <v>BM</v>
          </cell>
          <cell r="F276" t="str">
            <v>0.1-94001-04000-08</v>
          </cell>
          <cell r="G276" t="str">
            <v>NUT, HEX  4MM-KFLP</v>
          </cell>
        </row>
        <row r="277">
          <cell r="A277">
            <v>70104</v>
          </cell>
          <cell r="B277" t="str">
            <v>IMP</v>
          </cell>
          <cell r="C277" t="str">
            <v>PARTS</v>
          </cell>
          <cell r="D277" t="str">
            <v>KFLP</v>
          </cell>
          <cell r="E277" t="str">
            <v>BM</v>
          </cell>
          <cell r="F277" t="str">
            <v>0.1-93700-04018-19</v>
          </cell>
          <cell r="G277" t="str">
            <v>SCREW OVAL 1*18-KFVN-KFLP</v>
          </cell>
        </row>
        <row r="278">
          <cell r="A278">
            <v>70105</v>
          </cell>
          <cell r="B278" t="str">
            <v>IMP</v>
          </cell>
          <cell r="C278" t="str">
            <v>PARTS</v>
          </cell>
          <cell r="D278" t="str">
            <v>KFLP</v>
          </cell>
          <cell r="E278" t="str">
            <v>BM</v>
          </cell>
          <cell r="F278" t="str">
            <v>0.1-93104-KFL-8900</v>
          </cell>
          <cell r="G278" t="str">
            <v>NUT LOCK-BM-KFLP</v>
          </cell>
        </row>
        <row r="279">
          <cell r="A279">
            <v>70106</v>
          </cell>
          <cell r="B279" t="str">
            <v>IMP</v>
          </cell>
          <cell r="C279" t="str">
            <v>PARTS</v>
          </cell>
          <cell r="D279" t="str">
            <v>KFLP</v>
          </cell>
          <cell r="E279" t="str">
            <v>BM</v>
          </cell>
          <cell r="F279" t="str">
            <v>0.1-88113-GN5-9000-H1</v>
          </cell>
          <cell r="G279" t="str">
            <v>CAP, LOCK NUT</v>
          </cell>
        </row>
        <row r="280">
          <cell r="A280">
            <v>70201</v>
          </cell>
          <cell r="B280" t="str">
            <v>IMP</v>
          </cell>
          <cell r="C280" t="str">
            <v>PARTS</v>
          </cell>
          <cell r="D280" t="str">
            <v>KFLP</v>
          </cell>
          <cell r="E280" t="str">
            <v>CL</v>
          </cell>
          <cell r="F280" t="str">
            <v>0.1-22101-KFL-8500-H1</v>
          </cell>
          <cell r="G280" t="str">
            <v>OUTER CLUTCH</v>
          </cell>
        </row>
        <row r="281">
          <cell r="A281">
            <v>70202</v>
          </cell>
          <cell r="B281" t="str">
            <v>IMP</v>
          </cell>
          <cell r="C281" t="str">
            <v>PARTS</v>
          </cell>
          <cell r="D281" t="str">
            <v>KFLP</v>
          </cell>
          <cell r="E281" t="str">
            <v>CL</v>
          </cell>
          <cell r="F281" t="str">
            <v>0.1-23111-GBJ-3000</v>
          </cell>
          <cell r="G281" t="str">
            <v>GEAR PRIMARY DRIVER</v>
          </cell>
        </row>
        <row r="282">
          <cell r="A282">
            <v>70203</v>
          </cell>
          <cell r="B282" t="str">
            <v>IMP</v>
          </cell>
          <cell r="C282" t="str">
            <v>PARTS</v>
          </cell>
          <cell r="D282" t="str">
            <v>KFLP</v>
          </cell>
          <cell r="E282" t="str">
            <v>CL</v>
          </cell>
          <cell r="F282" t="str">
            <v>0.1-23113-035-3000</v>
          </cell>
          <cell r="G282" t="str">
            <v>DAMPER DRIVER GEAR</v>
          </cell>
        </row>
        <row r="283">
          <cell r="A283">
            <v>70204</v>
          </cell>
          <cell r="B283" t="str">
            <v>IMP</v>
          </cell>
          <cell r="C283" t="str">
            <v>PARTS</v>
          </cell>
          <cell r="D283" t="str">
            <v>KFLP</v>
          </cell>
          <cell r="E283" t="str">
            <v>CL</v>
          </cell>
          <cell r="F283" t="str">
            <v>0.1-23114-086-3000</v>
          </cell>
          <cell r="G283" t="str">
            <v>SIDE PLATE DR/GEAR</v>
          </cell>
        </row>
        <row r="284">
          <cell r="A284">
            <v>70205</v>
          </cell>
          <cell r="B284" t="str">
            <v>IMP</v>
          </cell>
          <cell r="C284" t="str">
            <v>PARTS</v>
          </cell>
          <cell r="D284" t="str">
            <v>KFLP</v>
          </cell>
          <cell r="E284" t="str">
            <v>CL</v>
          </cell>
          <cell r="F284" t="str">
            <v>0.1-23115-086-3000</v>
          </cell>
          <cell r="G284" t="str">
            <v>RIVET 4 MM- KFLP/KFVN/KRSA</v>
          </cell>
        </row>
        <row r="285">
          <cell r="A285">
            <v>70206</v>
          </cell>
          <cell r="B285" t="str">
            <v>IMP</v>
          </cell>
          <cell r="C285" t="str">
            <v>PARTS</v>
          </cell>
          <cell r="D285" t="str">
            <v>KFLP</v>
          </cell>
          <cell r="E285" t="str">
            <v>CL</v>
          </cell>
          <cell r="F285" t="str">
            <v>0.1-22121-KFM-9000</v>
          </cell>
          <cell r="G285" t="str">
            <v>CENTER COMP CLUTCH</v>
          </cell>
        </row>
        <row r="286">
          <cell r="A286">
            <v>70207</v>
          </cell>
          <cell r="B286" t="str">
            <v>IMP</v>
          </cell>
          <cell r="C286" t="str">
            <v>PARTS</v>
          </cell>
          <cell r="D286" t="str">
            <v>KFLP</v>
          </cell>
          <cell r="E286" t="str">
            <v>CL</v>
          </cell>
          <cell r="F286" t="str">
            <v>0.1-22201-KBW-9000</v>
          </cell>
          <cell r="G286" t="str">
            <v>DISK CLUTCH FRICTION-KFVN/KFLP/KFLP</v>
          </cell>
        </row>
        <row r="287">
          <cell r="A287">
            <v>70208</v>
          </cell>
          <cell r="B287" t="str">
            <v>IMP</v>
          </cell>
          <cell r="C287" t="str">
            <v>PARTS</v>
          </cell>
          <cell r="D287" t="str">
            <v>KFLP</v>
          </cell>
          <cell r="E287" t="str">
            <v>CL</v>
          </cell>
          <cell r="F287" t="str">
            <v>0.1-22311-KN4-6800</v>
          </cell>
          <cell r="G287" t="str">
            <v>PLATE CLUTCH</v>
          </cell>
        </row>
        <row r="288">
          <cell r="A288">
            <v>70209</v>
          </cell>
          <cell r="B288" t="str">
            <v>IMP</v>
          </cell>
          <cell r="C288" t="str">
            <v>PARTS</v>
          </cell>
          <cell r="D288" t="str">
            <v>KFLP</v>
          </cell>
          <cell r="E288" t="str">
            <v>CL</v>
          </cell>
          <cell r="F288" t="str">
            <v>0.1-22350-115-0204</v>
          </cell>
          <cell r="G288" t="str">
            <v>PLATE CLUTCH PRESSURE</v>
          </cell>
        </row>
        <row r="289">
          <cell r="A289">
            <v>70210</v>
          </cell>
          <cell r="B289" t="str">
            <v>IMP</v>
          </cell>
          <cell r="C289" t="str">
            <v>PARTS</v>
          </cell>
          <cell r="D289" t="str">
            <v>KFLP</v>
          </cell>
          <cell r="E289" t="str">
            <v>CL</v>
          </cell>
          <cell r="F289" t="str">
            <v>0.1-22361-GN8-9202</v>
          </cell>
          <cell r="G289" t="str">
            <v>PLATE LIFTER CLUTCH</v>
          </cell>
        </row>
        <row r="290">
          <cell r="A290">
            <v>70211</v>
          </cell>
          <cell r="B290" t="str">
            <v>IMP</v>
          </cell>
          <cell r="C290" t="str">
            <v>PARTS</v>
          </cell>
          <cell r="D290" t="str">
            <v>KFLP</v>
          </cell>
          <cell r="E290" t="str">
            <v>CL</v>
          </cell>
          <cell r="F290" t="str">
            <v>0.1-22401-KFL-8500</v>
          </cell>
          <cell r="G290" t="str">
            <v>SPRING CLUTCH</v>
          </cell>
        </row>
        <row r="291">
          <cell r="A291">
            <v>70212</v>
          </cell>
          <cell r="B291" t="str">
            <v>IMP</v>
          </cell>
          <cell r="C291" t="str">
            <v>PARTS</v>
          </cell>
          <cell r="D291" t="str">
            <v>KFLP</v>
          </cell>
          <cell r="E291" t="str">
            <v>CL</v>
          </cell>
          <cell r="F291" t="str">
            <v>0.1-90050-KFL-8500</v>
          </cell>
          <cell r="G291" t="str">
            <v>SPECIAL BOLT FLANGE 6X25-KFVN/KFLP</v>
          </cell>
        </row>
        <row r="292">
          <cell r="A292">
            <v>70213</v>
          </cell>
          <cell r="B292" t="str">
            <v>IMP</v>
          </cell>
          <cell r="C292" t="str">
            <v>PARTS</v>
          </cell>
          <cell r="D292" t="str">
            <v>KFLP</v>
          </cell>
          <cell r="E292" t="str">
            <v>CL</v>
          </cell>
          <cell r="F292" t="str">
            <v>0.1-90403-KFL-D000</v>
          </cell>
          <cell r="G292" t="str">
            <v>WASHER THRUST 17MM</v>
          </cell>
        </row>
        <row r="293">
          <cell r="A293">
            <v>70301</v>
          </cell>
          <cell r="B293" t="str">
            <v>IMP</v>
          </cell>
          <cell r="C293" t="str">
            <v>PARTS</v>
          </cell>
          <cell r="D293" t="str">
            <v>KFLP</v>
          </cell>
          <cell r="E293" t="str">
            <v>FF</v>
          </cell>
          <cell r="F293" t="str">
            <v>0.1-51410-KEV-9400-AA</v>
          </cell>
          <cell r="G293" t="str">
            <v>TUBE FR PIPE</v>
          </cell>
        </row>
        <row r="294">
          <cell r="A294">
            <v>70302</v>
          </cell>
          <cell r="B294" t="str">
            <v>IMP</v>
          </cell>
          <cell r="C294" t="str">
            <v>PARTS</v>
          </cell>
          <cell r="D294" t="str">
            <v>KFLP</v>
          </cell>
          <cell r="E294" t="str">
            <v>FF</v>
          </cell>
          <cell r="F294" t="str">
            <v>0.1-51410-GN5-9000-AB</v>
          </cell>
          <cell r="G294" t="str">
            <v>SEAT A REBOUND</v>
          </cell>
        </row>
        <row r="295">
          <cell r="A295">
            <v>70303</v>
          </cell>
          <cell r="B295" t="str">
            <v>IMP</v>
          </cell>
          <cell r="C295" t="str">
            <v>PARTS</v>
          </cell>
          <cell r="D295" t="str">
            <v>KFLP</v>
          </cell>
          <cell r="E295" t="str">
            <v>FF</v>
          </cell>
          <cell r="F295" t="str">
            <v>0.1-51410-GN5-9000-AC</v>
          </cell>
          <cell r="G295" t="str">
            <v>VALVE</v>
          </cell>
        </row>
        <row r="296">
          <cell r="A296">
            <v>70304</v>
          </cell>
          <cell r="B296" t="str">
            <v>IMP</v>
          </cell>
          <cell r="C296" t="str">
            <v>PARTS</v>
          </cell>
          <cell r="D296" t="str">
            <v>KFLP</v>
          </cell>
          <cell r="E296" t="str">
            <v>FF</v>
          </cell>
          <cell r="F296" t="str">
            <v>0.1-51410-GN5-9000-AD</v>
          </cell>
          <cell r="G296" t="str">
            <v>SEAT B REBOUND</v>
          </cell>
        </row>
        <row r="297">
          <cell r="A297">
            <v>70305</v>
          </cell>
          <cell r="B297" t="str">
            <v>IMP</v>
          </cell>
          <cell r="C297" t="str">
            <v>PARTS</v>
          </cell>
          <cell r="D297" t="str">
            <v>KFLP</v>
          </cell>
          <cell r="E297" t="str">
            <v>FF</v>
          </cell>
          <cell r="F297" t="str">
            <v>0.1-51410-KEV-9410-M1</v>
          </cell>
          <cell r="G297" t="str">
            <v>TUBE FRONT FORK COMP.</v>
          </cell>
        </row>
        <row r="298">
          <cell r="A298">
            <v>70306</v>
          </cell>
          <cell r="B298" t="str">
            <v>IMP</v>
          </cell>
          <cell r="C298" t="str">
            <v>PARTS</v>
          </cell>
          <cell r="D298" t="str">
            <v>KFLP</v>
          </cell>
          <cell r="E298" t="str">
            <v>FF</v>
          </cell>
          <cell r="F298" t="str">
            <v>0.1-51420-KEV-6510-M1</v>
          </cell>
          <cell r="G298" t="str">
            <v>CASE R.FR BOTTOM</v>
          </cell>
        </row>
        <row r="299">
          <cell r="A299">
            <v>70307</v>
          </cell>
          <cell r="B299" t="str">
            <v>IMP</v>
          </cell>
          <cell r="C299" t="str">
            <v>PARTS</v>
          </cell>
          <cell r="D299" t="str">
            <v>KFLP</v>
          </cell>
          <cell r="E299" t="str">
            <v>FF</v>
          </cell>
          <cell r="F299" t="str">
            <v>0.1-51520-KEV-6510-M1</v>
          </cell>
          <cell r="G299" t="str">
            <v>CASE L.FR BOTTOM</v>
          </cell>
        </row>
        <row r="300">
          <cell r="A300">
            <v>70308</v>
          </cell>
          <cell r="B300" t="str">
            <v>IMP</v>
          </cell>
          <cell r="C300" t="str">
            <v>PARTS</v>
          </cell>
          <cell r="D300" t="str">
            <v>KFLP</v>
          </cell>
          <cell r="E300" t="str">
            <v>FF</v>
          </cell>
          <cell r="F300" t="str">
            <v>0.1-51401-KEV-9410-M1</v>
          </cell>
          <cell r="G300" t="str">
            <v>SPRING FR FORK</v>
          </cell>
        </row>
        <row r="301">
          <cell r="A301">
            <v>70309</v>
          </cell>
          <cell r="B301" t="str">
            <v>IMP</v>
          </cell>
          <cell r="C301" t="str">
            <v>PARTS</v>
          </cell>
          <cell r="D301" t="str">
            <v>KFLP</v>
          </cell>
          <cell r="E301" t="str">
            <v>FF</v>
          </cell>
          <cell r="F301" t="str">
            <v>0.1-51470-KEV-8810-M1</v>
          </cell>
          <cell r="G301" t="str">
            <v>SEAT PIPE</v>
          </cell>
        </row>
        <row r="302">
          <cell r="A302">
            <v>70310</v>
          </cell>
          <cell r="B302" t="str">
            <v>IMP</v>
          </cell>
          <cell r="C302" t="str">
            <v>PARTS</v>
          </cell>
          <cell r="D302" t="str">
            <v>KFLP</v>
          </cell>
          <cell r="E302" t="str">
            <v>FF</v>
          </cell>
          <cell r="F302" t="str">
            <v>0.1-51437-GMO-0030</v>
          </cell>
          <cell r="G302" t="str">
            <v>RING PISTON- KFLP/KFVN/GN5</v>
          </cell>
        </row>
        <row r="303">
          <cell r="A303">
            <v>70311</v>
          </cell>
          <cell r="B303" t="str">
            <v>IMP</v>
          </cell>
          <cell r="C303" t="str">
            <v>PARTS</v>
          </cell>
          <cell r="D303" t="str">
            <v>KFLP</v>
          </cell>
          <cell r="E303" t="str">
            <v>FF</v>
          </cell>
          <cell r="F303" t="str">
            <v>0.1-51412-GN5-9010-M1</v>
          </cell>
          <cell r="G303" t="str">
            <v>SPRING REBOUND</v>
          </cell>
        </row>
        <row r="304">
          <cell r="A304">
            <v>70312</v>
          </cell>
          <cell r="B304" t="str">
            <v>IMP</v>
          </cell>
          <cell r="C304" t="str">
            <v>PARTS</v>
          </cell>
          <cell r="D304" t="str">
            <v>KFLP</v>
          </cell>
          <cell r="E304" t="str">
            <v>FF</v>
          </cell>
          <cell r="F304" t="str">
            <v>0.1-90123-GN5-9010-M1</v>
          </cell>
          <cell r="G304" t="str">
            <v>BOLT FORK</v>
          </cell>
        </row>
        <row r="305">
          <cell r="A305">
            <v>70313</v>
          </cell>
          <cell r="B305" t="str">
            <v>IMP</v>
          </cell>
          <cell r="C305" t="str">
            <v>PARTS</v>
          </cell>
          <cell r="D305" t="str">
            <v>KFLP</v>
          </cell>
          <cell r="E305" t="str">
            <v>FF</v>
          </cell>
          <cell r="F305" t="str">
            <v>0.1-91256-166-0030</v>
          </cell>
          <cell r="G305" t="str">
            <v>O-RING-KFVN/KFLP/GN5</v>
          </cell>
        </row>
        <row r="306">
          <cell r="A306">
            <v>70314</v>
          </cell>
          <cell r="B306" t="str">
            <v>IMP</v>
          </cell>
          <cell r="C306" t="str">
            <v>PARTS</v>
          </cell>
          <cell r="D306" t="str">
            <v>KFLP</v>
          </cell>
          <cell r="E306" t="str">
            <v>FF</v>
          </cell>
          <cell r="F306" t="str">
            <v>0.1-51425-GN5-9010-M1</v>
          </cell>
          <cell r="G306" t="str">
            <v>DUST SEAL- KFLP/KFVN/GN5</v>
          </cell>
        </row>
        <row r="307">
          <cell r="A307">
            <v>70315</v>
          </cell>
          <cell r="B307" t="str">
            <v>IMP</v>
          </cell>
          <cell r="C307" t="str">
            <v>PARTS</v>
          </cell>
          <cell r="D307" t="str">
            <v>KFLP</v>
          </cell>
          <cell r="E307" t="str">
            <v>FF</v>
          </cell>
          <cell r="F307" t="str">
            <v>0.1-51466-065-9010-M1</v>
          </cell>
          <cell r="G307" t="str">
            <v>OIL SEAL STOPERING</v>
          </cell>
        </row>
        <row r="308">
          <cell r="A308">
            <v>70316</v>
          </cell>
          <cell r="B308" t="str">
            <v>IMP</v>
          </cell>
          <cell r="C308" t="str">
            <v>PARTS</v>
          </cell>
          <cell r="D308" t="str">
            <v>KFLP</v>
          </cell>
          <cell r="E308" t="str">
            <v>FF</v>
          </cell>
          <cell r="F308" t="str">
            <v>0.1-91255-GN5-9010-M1</v>
          </cell>
          <cell r="G308" t="str">
            <v>OIL SEAL</v>
          </cell>
        </row>
        <row r="309">
          <cell r="A309">
            <v>70317</v>
          </cell>
          <cell r="B309" t="str">
            <v>IMP</v>
          </cell>
          <cell r="C309" t="str">
            <v>PARTS</v>
          </cell>
          <cell r="D309" t="str">
            <v>KFLP</v>
          </cell>
          <cell r="E309" t="str">
            <v>FF</v>
          </cell>
          <cell r="F309" t="str">
            <v>0.1-90116-383-7210-M1</v>
          </cell>
          <cell r="G309" t="str">
            <v>SOCKET BOLT (8 X 27)</v>
          </cell>
        </row>
        <row r="310">
          <cell r="A310">
            <v>70318</v>
          </cell>
          <cell r="B310" t="str">
            <v>IMP</v>
          </cell>
          <cell r="C310" t="str">
            <v>PARTS</v>
          </cell>
          <cell r="D310" t="str">
            <v>KFLP</v>
          </cell>
          <cell r="E310" t="str">
            <v>FF</v>
          </cell>
          <cell r="F310" t="str">
            <v>0.1-90544-283-0000</v>
          </cell>
          <cell r="G310" t="str">
            <v>SPECIAL WASHER</v>
          </cell>
        </row>
        <row r="311">
          <cell r="A311">
            <v>70401</v>
          </cell>
          <cell r="B311" t="str">
            <v>IMP</v>
          </cell>
          <cell r="C311" t="str">
            <v>PARTS</v>
          </cell>
          <cell r="D311" t="str">
            <v>KFLP</v>
          </cell>
          <cell r="E311" t="str">
            <v>FU</v>
          </cell>
          <cell r="F311" t="str">
            <v>0.1-37800-KEV-9010-XA</v>
          </cell>
          <cell r="G311" t="str">
            <v>BODY ASSY.-KFLP</v>
          </cell>
        </row>
        <row r="312">
          <cell r="A312">
            <v>70402</v>
          </cell>
          <cell r="B312" t="str">
            <v>IMP</v>
          </cell>
          <cell r="C312" t="str">
            <v>PARTS</v>
          </cell>
          <cell r="D312" t="str">
            <v>KFLP</v>
          </cell>
          <cell r="E312" t="str">
            <v>FU</v>
          </cell>
          <cell r="F312" t="str">
            <v>0.1-37800-KEV-9010-AA</v>
          </cell>
          <cell r="G312" t="str">
            <v>FLOAT-KFLP</v>
          </cell>
        </row>
        <row r="313">
          <cell r="A313">
            <v>70403</v>
          </cell>
          <cell r="B313" t="str">
            <v>IMP</v>
          </cell>
          <cell r="C313" t="str">
            <v>PARTS</v>
          </cell>
          <cell r="D313" t="str">
            <v>KFLP</v>
          </cell>
          <cell r="E313" t="str">
            <v>FU</v>
          </cell>
          <cell r="F313" t="str">
            <v>0.1-37800-GN5-9000-AB</v>
          </cell>
          <cell r="G313" t="str">
            <v>PUSH NUT</v>
          </cell>
        </row>
        <row r="314">
          <cell r="A314">
            <v>70404</v>
          </cell>
          <cell r="B314" t="str">
            <v>IMP</v>
          </cell>
          <cell r="C314" t="str">
            <v>PARTS</v>
          </cell>
          <cell r="D314" t="str">
            <v>KFLP</v>
          </cell>
          <cell r="E314" t="str">
            <v>FU</v>
          </cell>
          <cell r="F314" t="str">
            <v>0.1-37800-KFL-8910-003</v>
          </cell>
          <cell r="G314" t="str">
            <v>HOLDER ASSY-KFLP</v>
          </cell>
        </row>
        <row r="315">
          <cell r="A315">
            <v>70405</v>
          </cell>
          <cell r="B315" t="str">
            <v>IMP</v>
          </cell>
          <cell r="C315" t="str">
            <v>PARTS</v>
          </cell>
          <cell r="D315" t="str">
            <v>KFLP</v>
          </cell>
          <cell r="E315" t="str">
            <v>FU</v>
          </cell>
          <cell r="F315" t="str">
            <v>0.1-37800-KFL-8910-04A</v>
          </cell>
          <cell r="G315" t="str">
            <v>STEEL ROD-KFLP</v>
          </cell>
        </row>
        <row r="316">
          <cell r="A316">
            <v>70801</v>
          </cell>
          <cell r="B316" t="str">
            <v>IMP</v>
          </cell>
          <cell r="C316" t="str">
            <v>PARTS</v>
          </cell>
          <cell r="D316" t="str">
            <v>KFLP</v>
          </cell>
          <cell r="E316" t="str">
            <v>OP</v>
          </cell>
          <cell r="F316" t="str">
            <v>0.1-94540-06018</v>
          </cell>
          <cell r="G316" t="str">
            <v xml:space="preserve">E RING </v>
          </cell>
        </row>
        <row r="317">
          <cell r="A317">
            <v>70802</v>
          </cell>
          <cell r="B317" t="str">
            <v>IMP</v>
          </cell>
          <cell r="C317" t="str">
            <v>PARTS</v>
          </cell>
          <cell r="D317" t="str">
            <v>KFLP</v>
          </cell>
          <cell r="E317" t="str">
            <v>OP</v>
          </cell>
          <cell r="F317" t="str">
            <v>0.1-96220-30158</v>
          </cell>
          <cell r="G317" t="str">
            <v>ROLLER</v>
          </cell>
        </row>
        <row r="318">
          <cell r="A318">
            <v>70601</v>
          </cell>
          <cell r="B318" t="str">
            <v>IMP</v>
          </cell>
          <cell r="C318" t="str">
            <v>PARTS</v>
          </cell>
          <cell r="D318" t="str">
            <v>KFLP</v>
          </cell>
          <cell r="E318" t="str">
            <v>RC</v>
          </cell>
          <cell r="F318" t="str">
            <v>0.1-52410-KFLG-8900-AH</v>
          </cell>
          <cell r="G318" t="str">
            <v>DAMPER CASE</v>
          </cell>
        </row>
        <row r="319">
          <cell r="A319">
            <v>70602</v>
          </cell>
          <cell r="B319" t="str">
            <v>IMP</v>
          </cell>
          <cell r="C319" t="str">
            <v>PARTS</v>
          </cell>
          <cell r="D319" t="str">
            <v>KFLP</v>
          </cell>
          <cell r="E319" t="str">
            <v>RC</v>
          </cell>
          <cell r="F319" t="str">
            <v>0.1-52410-KFLG-8900-AA</v>
          </cell>
          <cell r="G319" t="str">
            <v>ROD</v>
          </cell>
        </row>
        <row r="320">
          <cell r="A320">
            <v>70603</v>
          </cell>
          <cell r="B320" t="str">
            <v>IMP</v>
          </cell>
          <cell r="C320" t="str">
            <v>PARTS</v>
          </cell>
          <cell r="D320" t="str">
            <v>KFLP</v>
          </cell>
          <cell r="E320" t="str">
            <v>RC</v>
          </cell>
          <cell r="F320" t="str">
            <v>0.1-52410-GBG-B200-AB</v>
          </cell>
          <cell r="G320" t="str">
            <v>VALVE  STOPPER</v>
          </cell>
        </row>
        <row r="321">
          <cell r="A321">
            <v>70604</v>
          </cell>
          <cell r="B321" t="str">
            <v>IMP</v>
          </cell>
          <cell r="C321" t="str">
            <v>PARTS</v>
          </cell>
          <cell r="D321" t="str">
            <v>KFLP</v>
          </cell>
          <cell r="E321" t="str">
            <v>RC</v>
          </cell>
          <cell r="F321" t="str">
            <v>0.1-52410-GBG-B200-AC</v>
          </cell>
          <cell r="G321" t="str">
            <v>VALVE  SPRING</v>
          </cell>
        </row>
        <row r="322">
          <cell r="A322">
            <v>70605</v>
          </cell>
          <cell r="B322" t="str">
            <v>IMP</v>
          </cell>
          <cell r="C322" t="str">
            <v>PARTS</v>
          </cell>
          <cell r="D322" t="str">
            <v>KFLP</v>
          </cell>
          <cell r="E322" t="str">
            <v>RC</v>
          </cell>
          <cell r="F322" t="str">
            <v>0.1-52410-GBG-B200-AD</v>
          </cell>
          <cell r="G322" t="str">
            <v>VALVE</v>
          </cell>
        </row>
        <row r="323">
          <cell r="A323">
            <v>70606</v>
          </cell>
          <cell r="B323" t="str">
            <v>IMP</v>
          </cell>
          <cell r="C323" t="str">
            <v>PARTS</v>
          </cell>
          <cell r="D323" t="str">
            <v>KFLP</v>
          </cell>
          <cell r="E323" t="str">
            <v>RC</v>
          </cell>
          <cell r="F323" t="str">
            <v>0.1-52410-GBG-B200-AE</v>
          </cell>
          <cell r="G323" t="str">
            <v>PISTON RING</v>
          </cell>
        </row>
        <row r="324">
          <cell r="A324">
            <v>70607</v>
          </cell>
          <cell r="B324" t="str">
            <v>IMP</v>
          </cell>
          <cell r="C324" t="str">
            <v>PARTS</v>
          </cell>
          <cell r="D324" t="str">
            <v>KFLP</v>
          </cell>
          <cell r="E324" t="str">
            <v>RC</v>
          </cell>
          <cell r="F324" t="str">
            <v>0.1-52410-GBG-B200-AF</v>
          </cell>
          <cell r="G324" t="str">
            <v xml:space="preserve">PISTON </v>
          </cell>
        </row>
        <row r="325">
          <cell r="A325">
            <v>70608</v>
          </cell>
          <cell r="B325" t="str">
            <v>IMP</v>
          </cell>
          <cell r="C325" t="str">
            <v>PARTS</v>
          </cell>
          <cell r="D325" t="str">
            <v>KFLP</v>
          </cell>
          <cell r="E325" t="str">
            <v>RC</v>
          </cell>
          <cell r="F325" t="str">
            <v>0.1-52410-GBG-B200-AG</v>
          </cell>
          <cell r="G325" t="str">
            <v>HEXAGON NUT(6MM)</v>
          </cell>
        </row>
        <row r="326">
          <cell r="A326">
            <v>70609</v>
          </cell>
          <cell r="B326" t="str">
            <v>IMP</v>
          </cell>
          <cell r="C326" t="str">
            <v>PARTS</v>
          </cell>
          <cell r="D326" t="str">
            <v>KFLP</v>
          </cell>
          <cell r="E326" t="str">
            <v>RC</v>
          </cell>
          <cell r="F326" t="str">
            <v>0.1-52410-KFL-8900-XA</v>
          </cell>
          <cell r="G326" t="str">
            <v>ROD COMP.</v>
          </cell>
        </row>
        <row r="327">
          <cell r="A327">
            <v>70610</v>
          </cell>
          <cell r="B327" t="str">
            <v>IMP</v>
          </cell>
          <cell r="C327" t="str">
            <v>PARTS</v>
          </cell>
          <cell r="D327" t="str">
            <v>KFLP</v>
          </cell>
          <cell r="E327" t="str">
            <v>RC</v>
          </cell>
          <cell r="F327" t="str">
            <v>0.1-52410-GBGT-B200-AJ</v>
          </cell>
          <cell r="G327" t="str">
            <v>SPRING REBOUND</v>
          </cell>
        </row>
        <row r="328">
          <cell r="A328">
            <v>70611</v>
          </cell>
          <cell r="B328" t="str">
            <v>IMP</v>
          </cell>
          <cell r="C328" t="str">
            <v>PARTS</v>
          </cell>
          <cell r="D328" t="str">
            <v>KFLP</v>
          </cell>
          <cell r="E328" t="str">
            <v>RC</v>
          </cell>
          <cell r="F328" t="str">
            <v>0.1-52410-GBGT-B200-AK</v>
          </cell>
          <cell r="G328" t="str">
            <v>GUIDE ROD</v>
          </cell>
        </row>
        <row r="329">
          <cell r="A329">
            <v>70612</v>
          </cell>
          <cell r="B329" t="str">
            <v>IMP</v>
          </cell>
          <cell r="C329" t="str">
            <v>PARTS</v>
          </cell>
          <cell r="D329" t="str">
            <v>KFLP</v>
          </cell>
          <cell r="E329" t="str">
            <v>RC</v>
          </cell>
          <cell r="F329" t="str">
            <v>0.1-52410-GBGT-B200-AL</v>
          </cell>
          <cell r="G329" t="str">
            <v>O-RING</v>
          </cell>
        </row>
        <row r="330">
          <cell r="A330">
            <v>70613</v>
          </cell>
          <cell r="B330" t="str">
            <v>IMP</v>
          </cell>
          <cell r="C330" t="str">
            <v>PARTS</v>
          </cell>
          <cell r="D330" t="str">
            <v>KFLP</v>
          </cell>
          <cell r="E330" t="str">
            <v>RC</v>
          </cell>
          <cell r="F330" t="str">
            <v>0.1-52410-GN5-9000-AB</v>
          </cell>
          <cell r="G330" t="str">
            <v>OIL SEAL-GN5</v>
          </cell>
        </row>
        <row r="331">
          <cell r="A331">
            <v>70614</v>
          </cell>
          <cell r="B331" t="str">
            <v>IMP</v>
          </cell>
          <cell r="C331" t="str">
            <v>PARTS</v>
          </cell>
          <cell r="D331" t="str">
            <v>KFLP</v>
          </cell>
          <cell r="E331" t="str">
            <v>RC</v>
          </cell>
          <cell r="F331" t="str">
            <v>0.1-52410-GBGT-B200-AM</v>
          </cell>
          <cell r="G331" t="str">
            <v>PLATE END</v>
          </cell>
        </row>
        <row r="332">
          <cell r="A332">
            <v>70615</v>
          </cell>
          <cell r="B332" t="str">
            <v>IMP</v>
          </cell>
          <cell r="C332" t="str">
            <v>PARTS</v>
          </cell>
          <cell r="D332" t="str">
            <v>KFLP</v>
          </cell>
          <cell r="E332" t="str">
            <v>RC</v>
          </cell>
          <cell r="F332" t="str">
            <v>0.1-52450-KFLG-8910-M1</v>
          </cell>
          <cell r="G332" t="str">
            <v>DUST COVER</v>
          </cell>
        </row>
        <row r="333">
          <cell r="A333">
            <v>70616</v>
          </cell>
          <cell r="B333" t="str">
            <v>IMP</v>
          </cell>
          <cell r="C333" t="str">
            <v>PARTS</v>
          </cell>
          <cell r="D333" t="str">
            <v>KFLP</v>
          </cell>
          <cell r="E333" t="str">
            <v>RC</v>
          </cell>
          <cell r="F333" t="str">
            <v>0.1-52422-KFMA-9000</v>
          </cell>
          <cell r="G333" t="str">
            <v>ADJUSTER SPRING</v>
          </cell>
        </row>
        <row r="334">
          <cell r="A334">
            <v>70617</v>
          </cell>
          <cell r="B334" t="str">
            <v>IMP</v>
          </cell>
          <cell r="C334" t="str">
            <v>PARTS</v>
          </cell>
          <cell r="D334" t="str">
            <v>KFLP</v>
          </cell>
          <cell r="E334" t="str">
            <v>RC</v>
          </cell>
          <cell r="F334" t="str">
            <v>0.1-52460-KFMA-9000</v>
          </cell>
          <cell r="G334" t="str">
            <v>CASE RR SHOCK UPPER</v>
          </cell>
        </row>
        <row r="335">
          <cell r="A335">
            <v>70618</v>
          </cell>
          <cell r="B335" t="str">
            <v>IMP</v>
          </cell>
          <cell r="C335" t="str">
            <v>PARTS</v>
          </cell>
          <cell r="D335" t="str">
            <v>KFLP</v>
          </cell>
          <cell r="E335" t="str">
            <v>RC</v>
          </cell>
          <cell r="F335" t="str">
            <v>0.1-52401-KFLG-8910-M1</v>
          </cell>
          <cell r="G335" t="str">
            <v>SPRING REAR  CUSHION</v>
          </cell>
        </row>
        <row r="336">
          <cell r="A336">
            <v>70619</v>
          </cell>
          <cell r="B336" t="str">
            <v>IMP</v>
          </cell>
          <cell r="C336" t="str">
            <v>PARTS</v>
          </cell>
          <cell r="D336" t="str">
            <v>KFLP</v>
          </cell>
          <cell r="E336" t="str">
            <v>RC</v>
          </cell>
          <cell r="F336" t="str">
            <v>0.1-52476-GN5-9010</v>
          </cell>
          <cell r="G336" t="str">
            <v>GUIDE SPRING</v>
          </cell>
        </row>
        <row r="337">
          <cell r="A337">
            <v>70620</v>
          </cell>
          <cell r="B337" t="str">
            <v>IMP</v>
          </cell>
          <cell r="C337" t="str">
            <v>PARTS</v>
          </cell>
          <cell r="D337" t="str">
            <v>KFLP</v>
          </cell>
          <cell r="E337" t="str">
            <v>RC</v>
          </cell>
          <cell r="F337" t="str">
            <v>0.1-52423-GN5-9020-M1</v>
          </cell>
          <cell r="G337" t="str">
            <v>CASE UNDER</v>
          </cell>
        </row>
        <row r="338">
          <cell r="A338">
            <v>70621</v>
          </cell>
          <cell r="B338" t="str">
            <v>IMP</v>
          </cell>
          <cell r="C338" t="str">
            <v>PARTS</v>
          </cell>
          <cell r="D338" t="str">
            <v>KFLP</v>
          </cell>
          <cell r="E338" t="str">
            <v>RC</v>
          </cell>
          <cell r="F338" t="str">
            <v>0.1-52517-178-0030</v>
          </cell>
          <cell r="G338" t="str">
            <v>RUBBER STOPER</v>
          </cell>
        </row>
        <row r="339">
          <cell r="A339">
            <v>70622</v>
          </cell>
          <cell r="B339" t="str">
            <v>IMP</v>
          </cell>
          <cell r="C339" t="str">
            <v>PARTS</v>
          </cell>
          <cell r="D339" t="str">
            <v>KFLP</v>
          </cell>
          <cell r="E339" t="str">
            <v>RC</v>
          </cell>
          <cell r="F339" t="str">
            <v>0.1-51413-GB4-0030</v>
          </cell>
          <cell r="G339" t="str">
            <v>NUT LOCK 8MM-GN5</v>
          </cell>
        </row>
        <row r="340">
          <cell r="A340">
            <v>70623</v>
          </cell>
          <cell r="B340" t="str">
            <v>IMP</v>
          </cell>
          <cell r="C340" t="str">
            <v>PARTS</v>
          </cell>
          <cell r="D340" t="str">
            <v>KFLP</v>
          </cell>
          <cell r="E340" t="str">
            <v>RC</v>
          </cell>
          <cell r="F340" t="str">
            <v>0.1-52404-459-8810-M1</v>
          </cell>
          <cell r="G340" t="str">
            <v>METAL BOTTOM</v>
          </cell>
        </row>
        <row r="341">
          <cell r="A341">
            <v>70624</v>
          </cell>
          <cell r="B341" t="str">
            <v>IMP</v>
          </cell>
          <cell r="C341" t="str">
            <v>PARTS</v>
          </cell>
          <cell r="D341" t="str">
            <v>KFLP</v>
          </cell>
          <cell r="E341" t="str">
            <v>RC</v>
          </cell>
          <cell r="F341" t="str">
            <v>0.1-52489-399-6010-M1</v>
          </cell>
          <cell r="G341" t="str">
            <v>BUSH RUBBER UPPER</v>
          </cell>
        </row>
        <row r="342">
          <cell r="A342">
            <v>70625</v>
          </cell>
          <cell r="B342" t="str">
            <v>IMP</v>
          </cell>
          <cell r="C342" t="str">
            <v>PARTS</v>
          </cell>
          <cell r="D342" t="str">
            <v>KFLP</v>
          </cell>
          <cell r="E342" t="str">
            <v>RC</v>
          </cell>
          <cell r="F342" t="str">
            <v>0.1-52486-056-0000</v>
          </cell>
          <cell r="G342" t="str">
            <v>COLLAR RUBBER UPPER</v>
          </cell>
        </row>
        <row r="343">
          <cell r="A343">
            <v>70626</v>
          </cell>
          <cell r="B343" t="str">
            <v>IMP</v>
          </cell>
          <cell r="C343" t="str">
            <v>PARTS</v>
          </cell>
          <cell r="D343" t="str">
            <v>KFLP</v>
          </cell>
          <cell r="E343" t="str">
            <v>RC</v>
          </cell>
          <cell r="F343" t="str">
            <v>0.1-52485-GA7-0030</v>
          </cell>
          <cell r="G343" t="str">
            <v>BUSH RUBBER UNDER</v>
          </cell>
        </row>
        <row r="344">
          <cell r="A344">
            <v>70627</v>
          </cell>
          <cell r="B344" t="str">
            <v>IMP</v>
          </cell>
          <cell r="C344" t="str">
            <v>PARTS</v>
          </cell>
          <cell r="D344" t="str">
            <v>KFLP</v>
          </cell>
          <cell r="E344" t="str">
            <v>RC</v>
          </cell>
          <cell r="F344" t="str">
            <v>0.1-52486-GA7-0030</v>
          </cell>
          <cell r="G344" t="str">
            <v>COLLAR RUBBER UNDER</v>
          </cell>
        </row>
        <row r="345">
          <cell r="A345">
            <v>70701</v>
          </cell>
          <cell r="B345" t="str">
            <v>IMP</v>
          </cell>
          <cell r="C345" t="str">
            <v>PARTS</v>
          </cell>
          <cell r="D345" t="str">
            <v>KFLP</v>
          </cell>
          <cell r="E345" t="str">
            <v>SM</v>
          </cell>
          <cell r="F345" t="str">
            <v>0.1-37211-KFLG-8910-H1</v>
          </cell>
          <cell r="G345" t="str">
            <v>GLASS</v>
          </cell>
        </row>
        <row r="346">
          <cell r="A346">
            <v>70702</v>
          </cell>
          <cell r="B346" t="str">
            <v>IMP</v>
          </cell>
          <cell r="C346" t="str">
            <v>PARTS</v>
          </cell>
          <cell r="D346" t="str">
            <v>KFLP</v>
          </cell>
          <cell r="E346" t="str">
            <v>SM</v>
          </cell>
          <cell r="F346" t="str">
            <v>0.1-05070-1623-9100</v>
          </cell>
          <cell r="G346" t="str">
            <v>PLATE REFLECTING ASSY.</v>
          </cell>
        </row>
        <row r="347">
          <cell r="A347">
            <v>70703</v>
          </cell>
          <cell r="B347" t="str">
            <v>IMP</v>
          </cell>
          <cell r="C347" t="str">
            <v>PARTS</v>
          </cell>
          <cell r="D347" t="str">
            <v>KFLP</v>
          </cell>
          <cell r="E347" t="str">
            <v>SM</v>
          </cell>
          <cell r="F347" t="str">
            <v>0.1-37200-KFLG-8910-AB</v>
          </cell>
          <cell r="G347" t="str">
            <v>PACKING HP-0372-001- KFLP</v>
          </cell>
        </row>
        <row r="348">
          <cell r="A348">
            <v>70704</v>
          </cell>
          <cell r="B348" t="str">
            <v>IMP</v>
          </cell>
          <cell r="C348" t="str">
            <v>PARTS</v>
          </cell>
          <cell r="D348" t="str">
            <v>KFLP</v>
          </cell>
          <cell r="E348" t="str">
            <v>SM</v>
          </cell>
          <cell r="F348" t="str">
            <v>0.1-37200-KFLG-8910-AC</v>
          </cell>
          <cell r="G348" t="str">
            <v>PACKING LENS SMOKE-KFLP</v>
          </cell>
        </row>
        <row r="349">
          <cell r="A349">
            <v>70705</v>
          </cell>
          <cell r="B349" t="str">
            <v>IMP</v>
          </cell>
          <cell r="C349" t="str">
            <v>PARTS</v>
          </cell>
          <cell r="D349" t="str">
            <v>KFLP</v>
          </cell>
          <cell r="E349" t="str">
            <v>SM</v>
          </cell>
          <cell r="F349" t="str">
            <v>0.1-05250-4347-90A1</v>
          </cell>
          <cell r="G349" t="str">
            <v>LENS SMOKE'</v>
          </cell>
        </row>
        <row r="350">
          <cell r="A350">
            <v>70706</v>
          </cell>
          <cell r="B350" t="str">
            <v>IMP</v>
          </cell>
          <cell r="C350" t="str">
            <v>PARTS</v>
          </cell>
          <cell r="D350" t="str">
            <v>KFLP</v>
          </cell>
          <cell r="E350" t="str">
            <v>SM</v>
          </cell>
          <cell r="F350" t="str">
            <v>0.1-37200-KFLG-8910-AD</v>
          </cell>
          <cell r="G350" t="str">
            <v>POINTER ASSY SPEED- KFLP</v>
          </cell>
        </row>
        <row r="351">
          <cell r="A351">
            <v>70707</v>
          </cell>
          <cell r="B351" t="str">
            <v>IMP</v>
          </cell>
          <cell r="C351" t="str">
            <v>PARTS</v>
          </cell>
          <cell r="D351" t="str">
            <v>KFLP</v>
          </cell>
          <cell r="E351" t="str">
            <v>SM</v>
          </cell>
          <cell r="F351" t="str">
            <v>0.1-37200-KFLG-8910-AE</v>
          </cell>
          <cell r="G351" t="str">
            <v>SCREW 2.3X8- KFLP</v>
          </cell>
        </row>
        <row r="352">
          <cell r="A352">
            <v>70708</v>
          </cell>
          <cell r="B352" t="str">
            <v>IMP</v>
          </cell>
          <cell r="C352" t="str">
            <v>PARTS</v>
          </cell>
          <cell r="D352" t="str">
            <v>KFLP</v>
          </cell>
          <cell r="E352" t="str">
            <v>SM</v>
          </cell>
          <cell r="F352" t="str">
            <v>0.1-37200-KFLG-8910-XA</v>
          </cell>
          <cell r="G352" t="str">
            <v>DIAL DESIGN ASSY SP- KFVT</v>
          </cell>
        </row>
        <row r="353">
          <cell r="A353">
            <v>70709</v>
          </cell>
          <cell r="B353" t="str">
            <v>IMP</v>
          </cell>
          <cell r="C353" t="str">
            <v>PARTS</v>
          </cell>
          <cell r="D353" t="str">
            <v>KFLP</v>
          </cell>
          <cell r="E353" t="str">
            <v>SM</v>
          </cell>
          <cell r="F353" t="str">
            <v>0.1-37200-KFLG-8910-AF</v>
          </cell>
          <cell r="G353" t="str">
            <v>MOVEMENT SPEED-KFLP</v>
          </cell>
        </row>
        <row r="354">
          <cell r="A354">
            <v>70710</v>
          </cell>
          <cell r="B354" t="str">
            <v>IMP</v>
          </cell>
          <cell r="C354" t="str">
            <v>PARTS</v>
          </cell>
          <cell r="D354" t="str">
            <v>KFLP</v>
          </cell>
          <cell r="E354" t="str">
            <v>SM</v>
          </cell>
          <cell r="F354" t="str">
            <v>0.1-37200-KFLG-8910-AG</v>
          </cell>
          <cell r="G354" t="str">
            <v>POINTER ASSY FUEL -KFLP</v>
          </cell>
        </row>
        <row r="355">
          <cell r="A355">
            <v>70711</v>
          </cell>
          <cell r="B355" t="str">
            <v>IMP</v>
          </cell>
          <cell r="C355" t="str">
            <v>PARTS</v>
          </cell>
          <cell r="D355" t="str">
            <v>KFLP</v>
          </cell>
          <cell r="E355" t="str">
            <v>SM</v>
          </cell>
          <cell r="F355" t="str">
            <v>0.1-37301-KFLG-8900-H1</v>
          </cell>
          <cell r="G355" t="str">
            <v>DIAL DESIGN FUEL- KFVT</v>
          </cell>
        </row>
        <row r="356">
          <cell r="A356">
            <v>70712</v>
          </cell>
          <cell r="B356" t="str">
            <v>IMP</v>
          </cell>
          <cell r="C356" t="str">
            <v>PARTS</v>
          </cell>
          <cell r="D356" t="str">
            <v>KFLP</v>
          </cell>
          <cell r="E356" t="str">
            <v>SM</v>
          </cell>
          <cell r="F356" t="str">
            <v>0.1-37210-GN5-7300-AB</v>
          </cell>
          <cell r="G356" t="str">
            <v>MAGNET COVER</v>
          </cell>
        </row>
        <row r="357">
          <cell r="A357">
            <v>70713</v>
          </cell>
          <cell r="B357" t="str">
            <v>IMP</v>
          </cell>
          <cell r="C357" t="str">
            <v>PARTS</v>
          </cell>
          <cell r="D357" t="str">
            <v>KFLP</v>
          </cell>
          <cell r="E357" t="str">
            <v>SM</v>
          </cell>
          <cell r="F357" t="str">
            <v>0.1-37210-KFLG-8910-AA</v>
          </cell>
          <cell r="G357" t="str">
            <v>MOVEMENT FUEL- KFLP</v>
          </cell>
        </row>
        <row r="358">
          <cell r="A358">
            <v>70714</v>
          </cell>
          <cell r="B358" t="str">
            <v>IMP</v>
          </cell>
          <cell r="C358" t="str">
            <v>PARTS</v>
          </cell>
          <cell r="D358" t="str">
            <v>KFLP</v>
          </cell>
          <cell r="E358" t="str">
            <v>SM</v>
          </cell>
          <cell r="F358" t="str">
            <v>0.1-05140-5014-9100</v>
          </cell>
          <cell r="G358" t="str">
            <v>CASE UNDER ( LOWER )</v>
          </cell>
        </row>
        <row r="359">
          <cell r="A359">
            <v>70715</v>
          </cell>
          <cell r="B359" t="str">
            <v>IMP</v>
          </cell>
          <cell r="C359" t="str">
            <v>PARTS</v>
          </cell>
          <cell r="D359" t="str">
            <v>KFLP</v>
          </cell>
          <cell r="E359" t="str">
            <v>SM</v>
          </cell>
          <cell r="F359" t="str">
            <v>0.1-37304-198-9010</v>
          </cell>
          <cell r="G359" t="str">
            <v>CUSHION RUBBER</v>
          </cell>
        </row>
        <row r="360">
          <cell r="A360">
            <v>70716</v>
          </cell>
          <cell r="B360" t="str">
            <v>IMP</v>
          </cell>
          <cell r="C360" t="str">
            <v>PARTS</v>
          </cell>
          <cell r="D360" t="str">
            <v>KFLP</v>
          </cell>
          <cell r="E360" t="str">
            <v>SM</v>
          </cell>
          <cell r="F360" t="str">
            <v>0.1-05250-4345-9200.</v>
          </cell>
          <cell r="G360" t="str">
            <v>PILOTLENS TURN-L</v>
          </cell>
        </row>
        <row r="361">
          <cell r="A361">
            <v>70717</v>
          </cell>
          <cell r="B361" t="str">
            <v>IMP</v>
          </cell>
          <cell r="C361" t="str">
            <v>PARTS</v>
          </cell>
          <cell r="D361" t="str">
            <v>KFLP</v>
          </cell>
          <cell r="E361" t="str">
            <v>SM</v>
          </cell>
          <cell r="F361" t="str">
            <v>0.1-05250-4346-9200</v>
          </cell>
          <cell r="G361" t="str">
            <v>PILOTLENS TURN-R</v>
          </cell>
        </row>
        <row r="362">
          <cell r="A362">
            <v>70718</v>
          </cell>
          <cell r="B362" t="str">
            <v>IMP</v>
          </cell>
          <cell r="C362" t="str">
            <v>PARTS</v>
          </cell>
          <cell r="D362" t="str">
            <v>KFLP</v>
          </cell>
          <cell r="E362" t="str">
            <v>SM</v>
          </cell>
          <cell r="F362" t="str">
            <v>0.1-05250-4343-9000</v>
          </cell>
          <cell r="G362" t="str">
            <v>PILOTLENS NEUTRAL</v>
          </cell>
        </row>
        <row r="363">
          <cell r="A363">
            <v>70719</v>
          </cell>
          <cell r="B363" t="str">
            <v>IMP</v>
          </cell>
          <cell r="C363" t="str">
            <v>PARTS</v>
          </cell>
          <cell r="D363" t="str">
            <v>KFLP</v>
          </cell>
          <cell r="E363" t="str">
            <v>SM</v>
          </cell>
          <cell r="F363" t="str">
            <v>0.1-05250-4344-9000</v>
          </cell>
          <cell r="G363" t="str">
            <v xml:space="preserve">PILOTLENS POSITION </v>
          </cell>
        </row>
        <row r="364">
          <cell r="A364">
            <v>70720</v>
          </cell>
          <cell r="B364" t="str">
            <v>IMP</v>
          </cell>
          <cell r="C364" t="str">
            <v>PARTS</v>
          </cell>
          <cell r="D364" t="str">
            <v>KFLP</v>
          </cell>
          <cell r="E364" t="str">
            <v>SM</v>
          </cell>
          <cell r="F364" t="str">
            <v>0.1-90035-166-0080</v>
          </cell>
          <cell r="G364" t="str">
            <v>SCREW 4X10 SWW- KFLP</v>
          </cell>
        </row>
        <row r="365">
          <cell r="A365">
            <v>70721</v>
          </cell>
          <cell r="B365" t="str">
            <v>IMP</v>
          </cell>
          <cell r="C365" t="str">
            <v>PARTS</v>
          </cell>
          <cell r="D365" t="str">
            <v>KFLP</v>
          </cell>
          <cell r="E365" t="str">
            <v>SM</v>
          </cell>
          <cell r="F365" t="str">
            <v>0.1-37305-KE5-0080</v>
          </cell>
          <cell r="G365" t="str">
            <v>SCREW 3 X 22</v>
          </cell>
        </row>
        <row r="366">
          <cell r="A366">
            <v>70722</v>
          </cell>
          <cell r="B366" t="str">
            <v>IMP</v>
          </cell>
          <cell r="C366" t="str">
            <v>PARTS</v>
          </cell>
          <cell r="D366" t="str">
            <v>KFLP</v>
          </cell>
          <cell r="E366" t="str">
            <v>SM</v>
          </cell>
          <cell r="F366" t="str">
            <v>0.1-37208-KFLG-8900</v>
          </cell>
          <cell r="G366" t="str">
            <v>LAMP  CORD  ASSY (KFLP)</v>
          </cell>
        </row>
        <row r="367">
          <cell r="A367">
            <v>70723</v>
          </cell>
          <cell r="B367" t="str">
            <v>IMP</v>
          </cell>
          <cell r="C367" t="str">
            <v>PARTS</v>
          </cell>
          <cell r="D367" t="str">
            <v>KFLP</v>
          </cell>
          <cell r="E367" t="str">
            <v>SM</v>
          </cell>
          <cell r="F367" t="str">
            <v xml:space="preserve">0.1-37206-GC8-0080      </v>
          </cell>
          <cell r="G367" t="str">
            <v>OUTER SOCKET (T10)-KFLP</v>
          </cell>
        </row>
        <row r="368">
          <cell r="A368">
            <v>70724</v>
          </cell>
          <cell r="B368" t="str">
            <v>IMP</v>
          </cell>
          <cell r="C368" t="str">
            <v>PARTS</v>
          </cell>
          <cell r="D368" t="str">
            <v>KFLP</v>
          </cell>
          <cell r="E368" t="str">
            <v>SM</v>
          </cell>
          <cell r="F368" t="str">
            <v xml:space="preserve">0.1-37206-MG9-9510-Y1   </v>
          </cell>
          <cell r="G368" t="str">
            <v>OUTER SOCKET (T6.5)-KFLP</v>
          </cell>
        </row>
        <row r="369">
          <cell r="A369">
            <v>70901</v>
          </cell>
          <cell r="B369" t="str">
            <v>IMP</v>
          </cell>
          <cell r="C369" t="str">
            <v>PARTS</v>
          </cell>
          <cell r="D369" t="str">
            <v>KFLP</v>
          </cell>
          <cell r="E369" t="str">
            <v>ST</v>
          </cell>
          <cell r="F369" t="str">
            <v xml:space="preserve">2.1-53202-KFL-8900-H1        </v>
          </cell>
          <cell r="G369" t="str">
            <v xml:space="preserve">Bridge Fork Bottom-KFLP (Sozai)               </v>
          </cell>
        </row>
        <row r="370">
          <cell r="A370">
            <v>40101</v>
          </cell>
          <cell r="B370" t="str">
            <v>IMP</v>
          </cell>
          <cell r="C370" t="str">
            <v>PARTS</v>
          </cell>
          <cell r="D370" t="str">
            <v>KFVN</v>
          </cell>
          <cell r="E370" t="str">
            <v>BM</v>
          </cell>
          <cell r="F370" t="str">
            <v>0.1-88110-GN5-9000-AB</v>
          </cell>
          <cell r="G370" t="str">
            <v>MIRROR RIGHT-KFVN</v>
          </cell>
        </row>
        <row r="371">
          <cell r="A371">
            <v>40102</v>
          </cell>
          <cell r="B371" t="str">
            <v>IMP</v>
          </cell>
          <cell r="C371" t="str">
            <v>PARTS</v>
          </cell>
          <cell r="D371" t="str">
            <v>KFVN</v>
          </cell>
          <cell r="E371" t="str">
            <v>BM</v>
          </cell>
          <cell r="F371" t="str">
            <v>0.1-88120-GN5-8300-AB</v>
          </cell>
          <cell r="G371" t="str">
            <v>MIRROR LEFT-KFLP</v>
          </cell>
        </row>
        <row r="372">
          <cell r="A372">
            <v>40103</v>
          </cell>
          <cell r="B372" t="str">
            <v>IMP</v>
          </cell>
          <cell r="C372" t="str">
            <v>PARTS</v>
          </cell>
          <cell r="D372" t="str">
            <v>KFVN</v>
          </cell>
          <cell r="E372" t="str">
            <v>BM</v>
          </cell>
          <cell r="F372" t="str">
            <v>0.1-94001-04000-OS</v>
          </cell>
          <cell r="G372" t="str">
            <v>NUT, HEX  4M-KFVN</v>
          </cell>
        </row>
        <row r="373">
          <cell r="A373">
            <v>40104</v>
          </cell>
          <cell r="B373" t="str">
            <v>IMP</v>
          </cell>
          <cell r="C373" t="str">
            <v>PARTS</v>
          </cell>
          <cell r="D373" t="str">
            <v>KFVN</v>
          </cell>
          <cell r="E373" t="str">
            <v>BM</v>
          </cell>
          <cell r="F373" t="str">
            <v>0.1-93700-04018-19</v>
          </cell>
          <cell r="G373" t="str">
            <v>SCREW OVAL 1*18-KFVN-KFLP</v>
          </cell>
        </row>
        <row r="374">
          <cell r="A374">
            <v>40105</v>
          </cell>
          <cell r="B374" t="str">
            <v>IMP</v>
          </cell>
          <cell r="C374" t="str">
            <v>PARTS</v>
          </cell>
          <cell r="D374" t="str">
            <v>KFVN</v>
          </cell>
          <cell r="E374" t="str">
            <v>BM</v>
          </cell>
          <cell r="F374" t="str">
            <v>0.1-94030-10000-OS</v>
          </cell>
          <cell r="G374" t="str">
            <v>NUT, HEX  10MM-KFVN</v>
          </cell>
        </row>
        <row r="375">
          <cell r="A375">
            <v>40201</v>
          </cell>
          <cell r="B375" t="str">
            <v>IMP</v>
          </cell>
          <cell r="C375" t="str">
            <v>PARTS</v>
          </cell>
          <cell r="D375" t="str">
            <v>KFVN</v>
          </cell>
          <cell r="E375" t="str">
            <v>CL</v>
          </cell>
          <cell r="F375" t="str">
            <v xml:space="preserve">0.1-22101-KFL-8510-H1   </v>
          </cell>
          <cell r="G375" t="str">
            <v>OUTER CLUTCH</v>
          </cell>
        </row>
        <row r="376">
          <cell r="A376">
            <v>40202</v>
          </cell>
          <cell r="B376" t="str">
            <v>IMP</v>
          </cell>
          <cell r="C376" t="str">
            <v>PARTS</v>
          </cell>
          <cell r="D376" t="str">
            <v>KFVN</v>
          </cell>
          <cell r="E376" t="str">
            <v>CL</v>
          </cell>
          <cell r="F376" t="str">
            <v>0.1-23111-GBJ-3000</v>
          </cell>
          <cell r="G376" t="str">
            <v>GEAR PRIMARY DRIVER</v>
          </cell>
        </row>
        <row r="377">
          <cell r="A377">
            <v>40203</v>
          </cell>
          <cell r="B377" t="str">
            <v>IMP</v>
          </cell>
          <cell r="C377" t="str">
            <v>PARTS</v>
          </cell>
          <cell r="D377" t="str">
            <v>KFVN</v>
          </cell>
          <cell r="E377" t="str">
            <v>CL</v>
          </cell>
          <cell r="F377" t="str">
            <v>0.1-23113-035-3002</v>
          </cell>
          <cell r="G377" t="str">
            <v>DAMPER DRIVEN GEAR</v>
          </cell>
        </row>
        <row r="378">
          <cell r="A378">
            <v>40204</v>
          </cell>
          <cell r="B378" t="str">
            <v>IMP</v>
          </cell>
          <cell r="C378" t="str">
            <v>PARTS</v>
          </cell>
          <cell r="D378" t="str">
            <v>KFVN</v>
          </cell>
          <cell r="E378" t="str">
            <v>CL</v>
          </cell>
          <cell r="F378" t="str">
            <v>0.1-23114-086-3000</v>
          </cell>
          <cell r="G378" t="str">
            <v>SIDE PLATE DR/GEAR</v>
          </cell>
        </row>
        <row r="379">
          <cell r="A379">
            <v>40205</v>
          </cell>
          <cell r="B379" t="str">
            <v>IMP</v>
          </cell>
          <cell r="C379" t="str">
            <v>PARTS</v>
          </cell>
          <cell r="D379" t="str">
            <v>KFVN</v>
          </cell>
          <cell r="E379" t="str">
            <v>CL</v>
          </cell>
          <cell r="F379" t="str">
            <v>0.1-23115-086-3000</v>
          </cell>
          <cell r="G379" t="str">
            <v>RIVET 4 MM- KFLP/KFVN/KRSA</v>
          </cell>
        </row>
        <row r="380">
          <cell r="A380">
            <v>40206</v>
          </cell>
          <cell r="B380" t="str">
            <v>IMP</v>
          </cell>
          <cell r="C380" t="str">
            <v>PARTS</v>
          </cell>
          <cell r="D380" t="str">
            <v>KFVN</v>
          </cell>
          <cell r="E380" t="str">
            <v>CL</v>
          </cell>
          <cell r="F380" t="str">
            <v>0.1-22121-KFM-9000</v>
          </cell>
          <cell r="G380" t="str">
            <v>CENTER COMP CLUTCH</v>
          </cell>
        </row>
        <row r="381">
          <cell r="A381">
            <v>40207</v>
          </cell>
          <cell r="B381" t="str">
            <v>IMP</v>
          </cell>
          <cell r="C381" t="str">
            <v>PARTS</v>
          </cell>
          <cell r="D381" t="str">
            <v>KFVN</v>
          </cell>
          <cell r="E381" t="str">
            <v>CL</v>
          </cell>
          <cell r="F381" t="str">
            <v>0.1-22201-KBW-9000</v>
          </cell>
          <cell r="G381" t="str">
            <v>DISK CLUTCH FRICTION-KFVN/KFLP/KFLP</v>
          </cell>
        </row>
        <row r="382">
          <cell r="A382">
            <v>40208</v>
          </cell>
          <cell r="B382" t="str">
            <v>IMP</v>
          </cell>
          <cell r="C382" t="str">
            <v>PARTS</v>
          </cell>
          <cell r="D382" t="str">
            <v>KFVN</v>
          </cell>
          <cell r="E382" t="str">
            <v>CL</v>
          </cell>
          <cell r="F382" t="str">
            <v>0.1-22311-KN4-6800</v>
          </cell>
          <cell r="G382" t="str">
            <v>PLATE CLUTCH</v>
          </cell>
        </row>
        <row r="383">
          <cell r="A383">
            <v>40209</v>
          </cell>
          <cell r="B383" t="str">
            <v>IMP</v>
          </cell>
          <cell r="C383" t="str">
            <v>PARTS</v>
          </cell>
          <cell r="D383" t="str">
            <v>KFVN</v>
          </cell>
          <cell r="E383" t="str">
            <v>CL</v>
          </cell>
          <cell r="F383" t="str">
            <v>0.1-22350-115-0204</v>
          </cell>
          <cell r="G383" t="str">
            <v>PLATE CLUTCH PRESSURE</v>
          </cell>
        </row>
        <row r="384">
          <cell r="A384">
            <v>40210</v>
          </cell>
          <cell r="B384" t="str">
            <v>IMP</v>
          </cell>
          <cell r="C384" t="str">
            <v>PARTS</v>
          </cell>
          <cell r="D384" t="str">
            <v>KFVN</v>
          </cell>
          <cell r="E384" t="str">
            <v>CL</v>
          </cell>
          <cell r="F384" t="str">
            <v>2.1-22361-KFM-9000</v>
          </cell>
          <cell r="G384" t="str">
            <v>PLATE LIFTER CLUTCH</v>
          </cell>
        </row>
        <row r="385">
          <cell r="A385">
            <v>40211</v>
          </cell>
          <cell r="B385" t="str">
            <v>IMP</v>
          </cell>
          <cell r="C385" t="str">
            <v>PARTS</v>
          </cell>
          <cell r="D385" t="str">
            <v>KFVN</v>
          </cell>
          <cell r="E385" t="str">
            <v>CL</v>
          </cell>
          <cell r="F385" t="str">
            <v>0.1-22401-KEV-9001</v>
          </cell>
          <cell r="G385" t="str">
            <v>SPRING CLUTCH</v>
          </cell>
        </row>
        <row r="386">
          <cell r="A386">
            <v>40212</v>
          </cell>
          <cell r="B386" t="str">
            <v>IMP</v>
          </cell>
          <cell r="C386" t="str">
            <v>PARTS</v>
          </cell>
          <cell r="D386" t="str">
            <v>KFVN</v>
          </cell>
          <cell r="E386" t="str">
            <v>CL</v>
          </cell>
          <cell r="F386" t="str">
            <v>0.1-90050-KFL-8500</v>
          </cell>
          <cell r="G386" t="str">
            <v>SPECIAL BOLT FLANGE 6X25-KFVN/KFLP</v>
          </cell>
        </row>
        <row r="387">
          <cell r="A387">
            <v>40213</v>
          </cell>
          <cell r="B387" t="str">
            <v>IMP</v>
          </cell>
          <cell r="C387" t="str">
            <v>PARTS</v>
          </cell>
          <cell r="D387" t="str">
            <v>KFVN</v>
          </cell>
          <cell r="E387" t="str">
            <v>CL</v>
          </cell>
          <cell r="F387" t="str">
            <v xml:space="preserve">0.1-90403-HA0-0000      </v>
          </cell>
          <cell r="G387" t="str">
            <v>WASHER THRUST 17MM</v>
          </cell>
        </row>
        <row r="388">
          <cell r="A388">
            <v>40301</v>
          </cell>
          <cell r="B388" t="str">
            <v>IMP</v>
          </cell>
          <cell r="C388" t="str">
            <v>PARTS</v>
          </cell>
          <cell r="D388" t="str">
            <v>KFVN</v>
          </cell>
          <cell r="E388" t="str">
            <v>FF</v>
          </cell>
          <cell r="F388" t="str">
            <v>0.1-51410-GN5-9000-AA</v>
          </cell>
          <cell r="G388" t="str">
            <v>TUBE FRONT FORK- KFVN</v>
          </cell>
        </row>
        <row r="389">
          <cell r="A389">
            <v>40302</v>
          </cell>
          <cell r="B389" t="str">
            <v>IMP</v>
          </cell>
          <cell r="C389" t="str">
            <v>PARTS</v>
          </cell>
          <cell r="D389" t="str">
            <v>KFVN</v>
          </cell>
          <cell r="E389" t="str">
            <v>FF</v>
          </cell>
          <cell r="F389" t="str">
            <v>0.1-51410-GN5-9000-AB</v>
          </cell>
          <cell r="G389" t="str">
            <v>SEAT A REBOUND</v>
          </cell>
        </row>
        <row r="390">
          <cell r="A390">
            <v>40303</v>
          </cell>
          <cell r="B390" t="str">
            <v>IMP</v>
          </cell>
          <cell r="C390" t="str">
            <v>PARTS</v>
          </cell>
          <cell r="D390" t="str">
            <v>KFVN</v>
          </cell>
          <cell r="E390" t="str">
            <v>FF</v>
          </cell>
          <cell r="F390" t="str">
            <v>0.1-51410-GN5-9000-AC</v>
          </cell>
          <cell r="G390" t="str">
            <v>VALVE</v>
          </cell>
        </row>
        <row r="391">
          <cell r="A391">
            <v>40304</v>
          </cell>
          <cell r="B391" t="str">
            <v>IMP</v>
          </cell>
          <cell r="C391" t="str">
            <v>PARTS</v>
          </cell>
          <cell r="D391" t="str">
            <v>KFVN</v>
          </cell>
          <cell r="E391" t="str">
            <v>FF</v>
          </cell>
          <cell r="F391" t="str">
            <v>0.1-51410-GN5-9000-AD</v>
          </cell>
          <cell r="G391" t="str">
            <v>SEAT B REBOUND</v>
          </cell>
        </row>
        <row r="392">
          <cell r="A392">
            <v>40306</v>
          </cell>
          <cell r="B392" t="str">
            <v>IMP</v>
          </cell>
          <cell r="C392" t="str">
            <v>PARTS</v>
          </cell>
          <cell r="D392" t="str">
            <v>KFVN</v>
          </cell>
          <cell r="E392" t="str">
            <v>FF</v>
          </cell>
          <cell r="F392" t="str">
            <v>0.1-51420-GBG-B110-M1</v>
          </cell>
          <cell r="G392" t="str">
            <v>CASE R.FR BOTTOM</v>
          </cell>
        </row>
        <row r="393">
          <cell r="A393">
            <v>40307</v>
          </cell>
          <cell r="B393" t="str">
            <v>IMP</v>
          </cell>
          <cell r="C393" t="str">
            <v>PARTS</v>
          </cell>
          <cell r="D393" t="str">
            <v>KFVN</v>
          </cell>
          <cell r="E393" t="str">
            <v>FF</v>
          </cell>
          <cell r="F393" t="str">
            <v>0.1-51520-GBG-B110-M1</v>
          </cell>
          <cell r="G393" t="str">
            <v>CASE L.FR BOTTOM</v>
          </cell>
        </row>
        <row r="394">
          <cell r="A394">
            <v>40308</v>
          </cell>
          <cell r="B394" t="str">
            <v>IMP</v>
          </cell>
          <cell r="C394" t="str">
            <v>PARTS</v>
          </cell>
          <cell r="D394" t="str">
            <v>KFVN</v>
          </cell>
          <cell r="E394" t="str">
            <v>FF</v>
          </cell>
          <cell r="F394" t="str">
            <v>0.1-51470-GN5-9010-M1</v>
          </cell>
          <cell r="G394" t="str">
            <v>SEAT PIPE- KFVN</v>
          </cell>
        </row>
        <row r="395">
          <cell r="A395">
            <v>40309</v>
          </cell>
          <cell r="B395" t="str">
            <v>IMP</v>
          </cell>
          <cell r="C395" t="str">
            <v>PARTS</v>
          </cell>
          <cell r="D395" t="str">
            <v>KFVN</v>
          </cell>
          <cell r="E395" t="str">
            <v>FF</v>
          </cell>
          <cell r="F395" t="str">
            <v>0.1-51437-GMO-0030</v>
          </cell>
          <cell r="G395" t="str">
            <v>RING PISTON- KFLP/KFVN/GN5</v>
          </cell>
        </row>
        <row r="396">
          <cell r="A396">
            <v>40310</v>
          </cell>
          <cell r="B396" t="str">
            <v>IMP</v>
          </cell>
          <cell r="C396" t="str">
            <v>PARTS</v>
          </cell>
          <cell r="D396" t="str">
            <v>KFVN</v>
          </cell>
          <cell r="E396" t="str">
            <v>FF</v>
          </cell>
          <cell r="F396" t="str">
            <v>0.1-51412-GN5-9010-M1</v>
          </cell>
          <cell r="G396" t="str">
            <v>SPRING REBOUND</v>
          </cell>
        </row>
        <row r="397">
          <cell r="A397">
            <v>40311</v>
          </cell>
          <cell r="B397" t="str">
            <v>IMP</v>
          </cell>
          <cell r="C397" t="str">
            <v>PARTS</v>
          </cell>
          <cell r="D397" t="str">
            <v>KFVN</v>
          </cell>
          <cell r="E397" t="str">
            <v>FF</v>
          </cell>
          <cell r="F397" t="str">
            <v>0.1-90123-GN5-9010-M1</v>
          </cell>
          <cell r="G397" t="str">
            <v>BOLT FORK</v>
          </cell>
        </row>
        <row r="398">
          <cell r="A398">
            <v>40312</v>
          </cell>
          <cell r="B398" t="str">
            <v>IMP</v>
          </cell>
          <cell r="C398" t="str">
            <v>PARTS</v>
          </cell>
          <cell r="D398" t="str">
            <v>KFVN</v>
          </cell>
          <cell r="E398" t="str">
            <v>FF</v>
          </cell>
          <cell r="F398" t="str">
            <v>0.1-91256-166-0030</v>
          </cell>
          <cell r="G398" t="str">
            <v>O-RING-KFVN/KFLP/GN5</v>
          </cell>
        </row>
        <row r="399">
          <cell r="A399">
            <v>40313</v>
          </cell>
          <cell r="B399" t="str">
            <v>IMP</v>
          </cell>
          <cell r="C399" t="str">
            <v>PARTS</v>
          </cell>
          <cell r="D399" t="str">
            <v>KFVN</v>
          </cell>
          <cell r="E399" t="str">
            <v>FF</v>
          </cell>
          <cell r="F399" t="str">
            <v>0.1-51425-GN5-9010-M1</v>
          </cell>
          <cell r="G399" t="str">
            <v>DUST SEAL- KFLP/KFVN/GN5</v>
          </cell>
        </row>
        <row r="400">
          <cell r="A400">
            <v>40314</v>
          </cell>
          <cell r="B400" t="str">
            <v>IMP</v>
          </cell>
          <cell r="C400" t="str">
            <v>PARTS</v>
          </cell>
          <cell r="D400" t="str">
            <v>KFVN</v>
          </cell>
          <cell r="E400" t="str">
            <v>FF</v>
          </cell>
          <cell r="F400" t="str">
            <v>0.1-51466-065-9010-M1</v>
          </cell>
          <cell r="G400" t="str">
            <v>OIL SEAL STOPERING</v>
          </cell>
        </row>
        <row r="401">
          <cell r="A401">
            <v>40315</v>
          </cell>
          <cell r="B401" t="str">
            <v>IMP</v>
          </cell>
          <cell r="C401" t="str">
            <v>PARTS</v>
          </cell>
          <cell r="D401" t="str">
            <v>KFVN</v>
          </cell>
          <cell r="E401" t="str">
            <v>FF</v>
          </cell>
          <cell r="F401" t="str">
            <v>0.1-91255-GN5-9010-M1</v>
          </cell>
          <cell r="G401" t="str">
            <v>OIL SEAL</v>
          </cell>
        </row>
        <row r="402">
          <cell r="A402">
            <v>40316</v>
          </cell>
          <cell r="B402" t="str">
            <v>IMP</v>
          </cell>
          <cell r="C402" t="str">
            <v>PARTS</v>
          </cell>
          <cell r="D402" t="str">
            <v>KFVN</v>
          </cell>
          <cell r="E402" t="str">
            <v>FF</v>
          </cell>
          <cell r="F402" t="str">
            <v>0.1-90116-383-7210-M1</v>
          </cell>
          <cell r="G402" t="str">
            <v>SOCKET BOLT (8 X 27)</v>
          </cell>
        </row>
        <row r="403">
          <cell r="A403">
            <v>40317</v>
          </cell>
          <cell r="B403" t="str">
            <v>IMP</v>
          </cell>
          <cell r="C403" t="str">
            <v>PARTS</v>
          </cell>
          <cell r="D403" t="str">
            <v>KFVN</v>
          </cell>
          <cell r="E403" t="str">
            <v>FF</v>
          </cell>
          <cell r="F403" t="str">
            <v>0.1-90544-283-0000</v>
          </cell>
          <cell r="G403" t="str">
            <v>SPECIAL WASHER</v>
          </cell>
        </row>
        <row r="404">
          <cell r="A404">
            <v>40401</v>
          </cell>
          <cell r="B404" t="str">
            <v>IMP</v>
          </cell>
          <cell r="C404" t="str">
            <v>PARTS</v>
          </cell>
          <cell r="D404" t="str">
            <v>KFVN</v>
          </cell>
          <cell r="E404" t="str">
            <v>FU</v>
          </cell>
          <cell r="F404" t="str">
            <v>0.1-37800-GN5-9000-XA</v>
          </cell>
          <cell r="G404" t="str">
            <v xml:space="preserve">BODY ASSY </v>
          </cell>
        </row>
        <row r="405">
          <cell r="A405">
            <v>40402</v>
          </cell>
          <cell r="B405" t="str">
            <v>IMP</v>
          </cell>
          <cell r="C405" t="str">
            <v>PARTS</v>
          </cell>
          <cell r="D405" t="str">
            <v>KFVN</v>
          </cell>
          <cell r="E405" t="str">
            <v>FU</v>
          </cell>
          <cell r="F405" t="str">
            <v>0.1-37800-GN5-9000-AA</v>
          </cell>
          <cell r="G405" t="str">
            <v>FLOAT</v>
          </cell>
        </row>
        <row r="406">
          <cell r="A406">
            <v>40403</v>
          </cell>
          <cell r="B406" t="str">
            <v>IMP</v>
          </cell>
          <cell r="C406" t="str">
            <v>PARTS</v>
          </cell>
          <cell r="D406" t="str">
            <v>KFVN</v>
          </cell>
          <cell r="E406" t="str">
            <v>FU</v>
          </cell>
          <cell r="F406" t="str">
            <v>0.1-37800-GN5-9000-AB</v>
          </cell>
          <cell r="G406" t="str">
            <v>PUSH NUT</v>
          </cell>
        </row>
        <row r="407">
          <cell r="A407">
            <v>40404</v>
          </cell>
          <cell r="B407" t="str">
            <v>IMP</v>
          </cell>
          <cell r="C407" t="str">
            <v>PARTS</v>
          </cell>
          <cell r="D407" t="str">
            <v>KFVN</v>
          </cell>
          <cell r="E407" t="str">
            <v>FU</v>
          </cell>
          <cell r="F407" t="str">
            <v xml:space="preserve">0.1-37800-GN5-9011-M1   </v>
          </cell>
          <cell r="G407" t="str">
            <v>FUEL UNIT COMP.</v>
          </cell>
        </row>
        <row r="408">
          <cell r="A408">
            <v>40405</v>
          </cell>
          <cell r="B408" t="str">
            <v>IMP</v>
          </cell>
          <cell r="C408" t="str">
            <v>PARTS</v>
          </cell>
          <cell r="D408" t="str">
            <v>KFVN</v>
          </cell>
          <cell r="E408" t="str">
            <v>FU</v>
          </cell>
          <cell r="F408" t="str">
            <v>0.1-37800-GBG-9010-003</v>
          </cell>
          <cell r="G408" t="str">
            <v>HOLDER ASSY-KFVN</v>
          </cell>
        </row>
        <row r="409">
          <cell r="A409">
            <v>40406</v>
          </cell>
          <cell r="B409" t="str">
            <v>IMP</v>
          </cell>
          <cell r="C409" t="str">
            <v>PARTS</v>
          </cell>
          <cell r="D409" t="str">
            <v>KFVN</v>
          </cell>
          <cell r="E409" t="str">
            <v>FU</v>
          </cell>
          <cell r="F409" t="str">
            <v>0.1-37800-GBG-9010-04A</v>
          </cell>
          <cell r="G409" t="str">
            <v>STEEL ROD</v>
          </cell>
        </row>
        <row r="410">
          <cell r="A410">
            <v>40601</v>
          </cell>
          <cell r="B410" t="str">
            <v>IMP</v>
          </cell>
          <cell r="C410" t="str">
            <v>PARTS</v>
          </cell>
          <cell r="D410" t="str">
            <v>KFVN</v>
          </cell>
          <cell r="E410" t="str">
            <v>RC</v>
          </cell>
          <cell r="F410" t="str">
            <v>0.1-52410-GBG-B200-AH</v>
          </cell>
          <cell r="G410" t="str">
            <v>DAMPER CASE-KFVN</v>
          </cell>
        </row>
        <row r="411">
          <cell r="A411">
            <v>40602</v>
          </cell>
          <cell r="B411" t="str">
            <v>IMP</v>
          </cell>
          <cell r="C411" t="str">
            <v>PARTS</v>
          </cell>
          <cell r="D411" t="str">
            <v>KFVN</v>
          </cell>
          <cell r="E411" t="str">
            <v>RC</v>
          </cell>
          <cell r="F411" t="str">
            <v>0.1-52410-GBG-B200-AA</v>
          </cell>
          <cell r="G411" t="str">
            <v>ROD</v>
          </cell>
        </row>
        <row r="412">
          <cell r="A412">
            <v>40603</v>
          </cell>
          <cell r="B412" t="str">
            <v>IMP</v>
          </cell>
          <cell r="C412" t="str">
            <v>PARTS</v>
          </cell>
          <cell r="D412" t="str">
            <v>KFVN</v>
          </cell>
          <cell r="E412" t="str">
            <v>RC</v>
          </cell>
          <cell r="F412" t="str">
            <v>0.1-52410-GBG-B200-AB</v>
          </cell>
          <cell r="G412" t="str">
            <v>VALVE  STOPPER</v>
          </cell>
        </row>
        <row r="413">
          <cell r="A413">
            <v>40604</v>
          </cell>
          <cell r="B413" t="str">
            <v>IMP</v>
          </cell>
          <cell r="C413" t="str">
            <v>PARTS</v>
          </cell>
          <cell r="D413" t="str">
            <v>KFVN</v>
          </cell>
          <cell r="E413" t="str">
            <v>RC</v>
          </cell>
          <cell r="F413" t="str">
            <v>0.1-52410-GBG-B200-AC</v>
          </cell>
          <cell r="G413" t="str">
            <v>VALVE  SPRING</v>
          </cell>
        </row>
        <row r="414">
          <cell r="A414">
            <v>40605</v>
          </cell>
          <cell r="B414" t="str">
            <v>IMP</v>
          </cell>
          <cell r="C414" t="str">
            <v>PARTS</v>
          </cell>
          <cell r="D414" t="str">
            <v>KFVN</v>
          </cell>
          <cell r="E414" t="str">
            <v>RC</v>
          </cell>
          <cell r="F414" t="str">
            <v>0.1-52410-GBG-B200-AD</v>
          </cell>
          <cell r="G414" t="str">
            <v>VALVE</v>
          </cell>
        </row>
        <row r="415">
          <cell r="A415">
            <v>40606</v>
          </cell>
          <cell r="B415" t="str">
            <v>IMP</v>
          </cell>
          <cell r="C415" t="str">
            <v>PARTS</v>
          </cell>
          <cell r="D415" t="str">
            <v>KFVN</v>
          </cell>
          <cell r="E415" t="str">
            <v>RC</v>
          </cell>
          <cell r="F415" t="str">
            <v>0.1-52410-GBG-B200-AE</v>
          </cell>
          <cell r="G415" t="str">
            <v>PISTON RING</v>
          </cell>
        </row>
        <row r="416">
          <cell r="A416">
            <v>40607</v>
          </cell>
          <cell r="B416" t="str">
            <v>IMP</v>
          </cell>
          <cell r="C416" t="str">
            <v>PARTS</v>
          </cell>
          <cell r="D416" t="str">
            <v>KFVN</v>
          </cell>
          <cell r="E416" t="str">
            <v>RC</v>
          </cell>
          <cell r="F416" t="str">
            <v>0.1-52410-GBG-B200-AF</v>
          </cell>
          <cell r="G416" t="str">
            <v xml:space="preserve">PISTON </v>
          </cell>
        </row>
        <row r="417">
          <cell r="A417">
            <v>40608</v>
          </cell>
          <cell r="B417" t="str">
            <v>IMP</v>
          </cell>
          <cell r="C417" t="str">
            <v>PARTS</v>
          </cell>
          <cell r="D417" t="str">
            <v>KFVN</v>
          </cell>
          <cell r="E417" t="str">
            <v>RC</v>
          </cell>
          <cell r="F417" t="str">
            <v>0.1-52410-GBG-B200-AG</v>
          </cell>
          <cell r="G417" t="str">
            <v>HEXAGON NUT(6MM)</v>
          </cell>
        </row>
        <row r="418">
          <cell r="A418">
            <v>40609</v>
          </cell>
          <cell r="B418" t="str">
            <v>IMP</v>
          </cell>
          <cell r="C418" t="str">
            <v>PARTS</v>
          </cell>
          <cell r="D418" t="str">
            <v>KFVN</v>
          </cell>
          <cell r="E418" t="str">
            <v>RC</v>
          </cell>
          <cell r="F418" t="str">
            <v>0.1-52410-GBGT-B200-AJ</v>
          </cell>
          <cell r="G418" t="str">
            <v>SPRING REBOUND</v>
          </cell>
        </row>
        <row r="419">
          <cell r="A419">
            <v>40610</v>
          </cell>
          <cell r="B419" t="str">
            <v>IMP</v>
          </cell>
          <cell r="C419" t="str">
            <v>PARTS</v>
          </cell>
          <cell r="D419" t="str">
            <v>KFVN</v>
          </cell>
          <cell r="E419" t="str">
            <v>RC</v>
          </cell>
          <cell r="F419" t="str">
            <v>0.1-52410-GN5-9000-AC</v>
          </cell>
          <cell r="G419" t="str">
            <v>GUIDE RODE- GN5</v>
          </cell>
        </row>
        <row r="420">
          <cell r="A420">
            <v>40611</v>
          </cell>
          <cell r="B420" t="str">
            <v>IMP</v>
          </cell>
          <cell r="C420" t="str">
            <v>PARTS</v>
          </cell>
          <cell r="D420" t="str">
            <v>KFVN</v>
          </cell>
          <cell r="E420" t="str">
            <v>RC</v>
          </cell>
          <cell r="F420" t="str">
            <v>0.1-52410-GN5-9000-AD</v>
          </cell>
          <cell r="G420" t="str">
            <v>O-RING-GN5</v>
          </cell>
        </row>
        <row r="421">
          <cell r="A421">
            <v>40612</v>
          </cell>
          <cell r="B421" t="str">
            <v>IMP</v>
          </cell>
          <cell r="C421" t="str">
            <v>PARTS</v>
          </cell>
          <cell r="D421" t="str">
            <v>KFVN</v>
          </cell>
          <cell r="E421" t="str">
            <v>RC</v>
          </cell>
          <cell r="F421" t="str">
            <v>0.1-52410-GN5-9000-AB</v>
          </cell>
          <cell r="G421" t="str">
            <v>OIL SEAL-GN5</v>
          </cell>
        </row>
        <row r="422">
          <cell r="A422">
            <v>40613</v>
          </cell>
          <cell r="B422" t="str">
            <v>IMP</v>
          </cell>
          <cell r="C422" t="str">
            <v>PARTS</v>
          </cell>
          <cell r="D422" t="str">
            <v>KFVN</v>
          </cell>
          <cell r="E422" t="str">
            <v>RC</v>
          </cell>
          <cell r="F422" t="str">
            <v>0.1-52410-GBGT-B200-AM</v>
          </cell>
          <cell r="G422" t="str">
            <v>PLATE END</v>
          </cell>
        </row>
        <row r="423">
          <cell r="A423">
            <v>40614</v>
          </cell>
          <cell r="B423" t="str">
            <v>IMP</v>
          </cell>
          <cell r="C423" t="str">
            <v>PARTS</v>
          </cell>
          <cell r="D423" t="str">
            <v>KFVN</v>
          </cell>
          <cell r="E423" t="str">
            <v>RC</v>
          </cell>
          <cell r="F423" t="str">
            <v>0.1-52450-GN5-9010-M1</v>
          </cell>
          <cell r="G423" t="str">
            <v>CASE SPR ADJUSTER</v>
          </cell>
        </row>
        <row r="424">
          <cell r="A424">
            <v>40615</v>
          </cell>
          <cell r="B424" t="str">
            <v>IMP</v>
          </cell>
          <cell r="C424" t="str">
            <v>PARTS</v>
          </cell>
          <cell r="D424" t="str">
            <v>KFVN</v>
          </cell>
          <cell r="E424" t="str">
            <v>RC</v>
          </cell>
          <cell r="F424" t="str">
            <v>0.1-52453-GN5-9010-M1</v>
          </cell>
          <cell r="G424" t="str">
            <v>SPRING ADJUSTER</v>
          </cell>
        </row>
        <row r="425">
          <cell r="A425">
            <v>40616</v>
          </cell>
          <cell r="B425" t="str">
            <v>IMP</v>
          </cell>
          <cell r="C425" t="str">
            <v>PARTS</v>
          </cell>
          <cell r="D425" t="str">
            <v>KFVN</v>
          </cell>
          <cell r="E425" t="str">
            <v>RC</v>
          </cell>
          <cell r="F425" t="str">
            <v>0.1-52440-GN5-9010-M1</v>
          </cell>
          <cell r="G425" t="str">
            <v>ADJUSTER COMP L SPR</v>
          </cell>
        </row>
        <row r="426">
          <cell r="A426">
            <v>40617</v>
          </cell>
          <cell r="B426" t="str">
            <v>IMP</v>
          </cell>
          <cell r="C426" t="str">
            <v>PARTS</v>
          </cell>
          <cell r="D426" t="str">
            <v>KFVN</v>
          </cell>
          <cell r="E426" t="str">
            <v>RC</v>
          </cell>
          <cell r="F426" t="str">
            <v>0.1-52430-GN5-9010-M1</v>
          </cell>
          <cell r="G426" t="str">
            <v>ADJUSTER COMP R SPR</v>
          </cell>
        </row>
        <row r="427">
          <cell r="A427">
            <v>40618</v>
          </cell>
          <cell r="B427" t="str">
            <v>IMP</v>
          </cell>
          <cell r="C427" t="str">
            <v>PARTS</v>
          </cell>
          <cell r="D427" t="str">
            <v>KFVN</v>
          </cell>
          <cell r="E427" t="str">
            <v>RC</v>
          </cell>
          <cell r="F427" t="str">
            <v>0.1-52460-GN5-8510-M1</v>
          </cell>
          <cell r="G427" t="str">
            <v>CASE UPPER</v>
          </cell>
        </row>
        <row r="428">
          <cell r="A428">
            <v>40619</v>
          </cell>
          <cell r="B428" t="str">
            <v>IMP</v>
          </cell>
          <cell r="C428" t="str">
            <v>PARTS</v>
          </cell>
          <cell r="D428" t="str">
            <v>KFVN</v>
          </cell>
          <cell r="E428" t="str">
            <v>RC</v>
          </cell>
          <cell r="F428" t="str">
            <v>0.1-52401-GBG-B210-M1</v>
          </cell>
          <cell r="G428" t="str">
            <v>SPRING RR CUSHION</v>
          </cell>
        </row>
        <row r="429">
          <cell r="A429">
            <v>40620</v>
          </cell>
          <cell r="B429" t="str">
            <v>IMP</v>
          </cell>
          <cell r="C429" t="str">
            <v>PARTS</v>
          </cell>
          <cell r="D429" t="str">
            <v>KFVN</v>
          </cell>
          <cell r="E429" t="str">
            <v>RC</v>
          </cell>
          <cell r="F429" t="str">
            <v>0.1-52476-GN5-9010</v>
          </cell>
          <cell r="G429" t="str">
            <v>GUIDE SPRING</v>
          </cell>
        </row>
        <row r="430">
          <cell r="A430">
            <v>40621</v>
          </cell>
          <cell r="B430" t="str">
            <v>IMP</v>
          </cell>
          <cell r="C430" t="str">
            <v>PARTS</v>
          </cell>
          <cell r="D430" t="str">
            <v>KFVN</v>
          </cell>
          <cell r="E430" t="str">
            <v>RC</v>
          </cell>
          <cell r="F430" t="str">
            <v>0.1-52423-GN5-9020-M1</v>
          </cell>
          <cell r="G430" t="str">
            <v>CASE UNDER</v>
          </cell>
        </row>
        <row r="431">
          <cell r="A431">
            <v>40622</v>
          </cell>
          <cell r="B431" t="str">
            <v>IMP</v>
          </cell>
          <cell r="C431" t="str">
            <v>PARTS</v>
          </cell>
          <cell r="D431" t="str">
            <v>KFVN</v>
          </cell>
          <cell r="E431" t="str">
            <v>RC</v>
          </cell>
          <cell r="F431" t="str">
            <v>0.1-52517-178-0030</v>
          </cell>
          <cell r="G431" t="str">
            <v>RUBBER STOPER</v>
          </cell>
        </row>
        <row r="432">
          <cell r="A432">
            <v>40623</v>
          </cell>
          <cell r="B432" t="str">
            <v>IMP</v>
          </cell>
          <cell r="C432" t="str">
            <v>PARTS</v>
          </cell>
          <cell r="D432" t="str">
            <v>KFVN</v>
          </cell>
          <cell r="E432" t="str">
            <v>RC</v>
          </cell>
          <cell r="F432" t="str">
            <v>0.1-51413-GB4-0030</v>
          </cell>
          <cell r="G432" t="str">
            <v>NUT LOCK 8MM-GN5</v>
          </cell>
        </row>
        <row r="433">
          <cell r="A433">
            <v>40624</v>
          </cell>
          <cell r="B433" t="str">
            <v>IMP</v>
          </cell>
          <cell r="C433" t="str">
            <v>PARTS</v>
          </cell>
          <cell r="D433" t="str">
            <v>KFVN</v>
          </cell>
          <cell r="E433" t="str">
            <v>RC</v>
          </cell>
          <cell r="F433" t="str">
            <v>0.1-52404-459-8810-M1</v>
          </cell>
          <cell r="G433" t="str">
            <v>METAL BOTTOM</v>
          </cell>
        </row>
        <row r="434">
          <cell r="A434">
            <v>40625</v>
          </cell>
          <cell r="B434" t="str">
            <v>IMP</v>
          </cell>
          <cell r="C434" t="str">
            <v>PARTS</v>
          </cell>
          <cell r="D434" t="str">
            <v>KFVN</v>
          </cell>
          <cell r="E434" t="str">
            <v>RC</v>
          </cell>
          <cell r="F434" t="str">
            <v>0.1-52489-399-6010-M1</v>
          </cell>
          <cell r="G434" t="str">
            <v>BUSH RUBBER UPPER</v>
          </cell>
        </row>
        <row r="435">
          <cell r="A435">
            <v>40626</v>
          </cell>
          <cell r="B435" t="str">
            <v>IMP</v>
          </cell>
          <cell r="C435" t="str">
            <v>PARTS</v>
          </cell>
          <cell r="D435" t="str">
            <v>KFVN</v>
          </cell>
          <cell r="E435" t="str">
            <v>RC</v>
          </cell>
          <cell r="F435" t="str">
            <v>0.1-52486-056-0000</v>
          </cell>
          <cell r="G435" t="str">
            <v>COLLAR RUBBER UPPER</v>
          </cell>
        </row>
        <row r="436">
          <cell r="A436">
            <v>40627</v>
          </cell>
          <cell r="B436" t="str">
            <v>IMP</v>
          </cell>
          <cell r="C436" t="str">
            <v>PARTS</v>
          </cell>
          <cell r="D436" t="str">
            <v>KFVN</v>
          </cell>
          <cell r="E436" t="str">
            <v>RC</v>
          </cell>
          <cell r="F436" t="str">
            <v>0.1-52485-GA7-0030</v>
          </cell>
          <cell r="G436" t="str">
            <v>BUSH RUBBER UNDER</v>
          </cell>
        </row>
        <row r="437">
          <cell r="A437">
            <v>40628</v>
          </cell>
          <cell r="B437" t="str">
            <v>IMP</v>
          </cell>
          <cell r="C437" t="str">
            <v>PARTS</v>
          </cell>
          <cell r="D437" t="str">
            <v>KFVN</v>
          </cell>
          <cell r="E437" t="str">
            <v>RC</v>
          </cell>
          <cell r="F437" t="str">
            <v>0.1-52486-GA7-0030</v>
          </cell>
          <cell r="G437" t="str">
            <v>COLLAR RUBBER UNDER</v>
          </cell>
        </row>
        <row r="438">
          <cell r="A438">
            <v>990627</v>
          </cell>
          <cell r="B438" t="str">
            <v>MAP</v>
          </cell>
          <cell r="C438" t="str">
            <v>PARTS</v>
          </cell>
          <cell r="D438" t="str">
            <v>KFVN</v>
          </cell>
          <cell r="E438" t="str">
            <v>RC</v>
          </cell>
          <cell r="F438" t="str">
            <v>4.1-HGN52-397-00</v>
          </cell>
          <cell r="G438" t="str">
            <v>SPRING STOPPER-KFVN/KFLP</v>
          </cell>
        </row>
        <row r="439">
          <cell r="A439">
            <v>40701</v>
          </cell>
          <cell r="B439" t="str">
            <v>IMP</v>
          </cell>
          <cell r="C439" t="str">
            <v>PARTS</v>
          </cell>
          <cell r="D439" t="str">
            <v>KFVN</v>
          </cell>
          <cell r="E439" t="str">
            <v>SM</v>
          </cell>
          <cell r="F439" t="str">
            <v>0.1-37211-GN5-9010-M1</v>
          </cell>
          <cell r="G439" t="str">
            <v>CASE UPPER ASSY</v>
          </cell>
        </row>
        <row r="440">
          <cell r="A440">
            <v>40702</v>
          </cell>
          <cell r="B440" t="str">
            <v>IMP</v>
          </cell>
          <cell r="C440" t="str">
            <v>PARTS</v>
          </cell>
          <cell r="D440" t="str">
            <v>KFVN</v>
          </cell>
          <cell r="E440" t="str">
            <v>SM</v>
          </cell>
          <cell r="F440" t="str">
            <v>0.1-37200-GN5-9010-BB</v>
          </cell>
          <cell r="G440" t="str">
            <v>PLATE REFLECTING ASSY</v>
          </cell>
        </row>
        <row r="441">
          <cell r="A441">
            <v>40703</v>
          </cell>
          <cell r="B441" t="str">
            <v>IMP</v>
          </cell>
          <cell r="C441" t="str">
            <v>PARTS</v>
          </cell>
          <cell r="D441" t="str">
            <v>KFVN</v>
          </cell>
          <cell r="E441" t="str">
            <v>SM</v>
          </cell>
          <cell r="F441" t="str">
            <v>0.1-90107-GC8-0000</v>
          </cell>
          <cell r="G441" t="str">
            <v>SCREW 2,3 X 7</v>
          </cell>
        </row>
        <row r="442">
          <cell r="A442">
            <v>40704</v>
          </cell>
          <cell r="B442" t="str">
            <v>IMP</v>
          </cell>
          <cell r="C442" t="str">
            <v>PARTS</v>
          </cell>
          <cell r="D442" t="str">
            <v>KFVN</v>
          </cell>
          <cell r="E442" t="str">
            <v>SM</v>
          </cell>
          <cell r="F442" t="str">
            <v>0.1-37210-GN5-9010-Y1</v>
          </cell>
          <cell r="G442" t="str">
            <v>DIAL DESIGN ASSY-KFVT</v>
          </cell>
        </row>
        <row r="443">
          <cell r="A443">
            <v>40705</v>
          </cell>
          <cell r="B443" t="str">
            <v>IMP</v>
          </cell>
          <cell r="C443" t="str">
            <v>PARTS</v>
          </cell>
          <cell r="D443" t="str">
            <v>KFVN</v>
          </cell>
          <cell r="E443" t="str">
            <v>SM</v>
          </cell>
          <cell r="F443" t="str">
            <v>0.1-37210-GN5-9000-AB</v>
          </cell>
          <cell r="G443" t="str">
            <v>POINTER ASSY. SPEED</v>
          </cell>
        </row>
        <row r="444">
          <cell r="A444">
            <v>40706</v>
          </cell>
          <cell r="B444" t="str">
            <v>IMP</v>
          </cell>
          <cell r="C444" t="str">
            <v>PARTS</v>
          </cell>
          <cell r="D444" t="str">
            <v>KFVN</v>
          </cell>
          <cell r="E444" t="str">
            <v>SM</v>
          </cell>
          <cell r="F444" t="str">
            <v>0.1-37210-GN5-9000-AA</v>
          </cell>
          <cell r="G444" t="str">
            <v>MOVEMENT SPEED</v>
          </cell>
        </row>
        <row r="445">
          <cell r="A445">
            <v>40707</v>
          </cell>
          <cell r="B445" t="str">
            <v>IMP</v>
          </cell>
          <cell r="C445" t="str">
            <v>PARTS</v>
          </cell>
          <cell r="D445" t="str">
            <v>KFVN</v>
          </cell>
          <cell r="E445" t="str">
            <v>SM</v>
          </cell>
          <cell r="F445" t="str">
            <v>0.1-37300-GN5-9000-AB</v>
          </cell>
          <cell r="G445" t="str">
            <v>POINTER ASSY FUEL</v>
          </cell>
        </row>
        <row r="446">
          <cell r="A446">
            <v>40708</v>
          </cell>
          <cell r="B446" t="str">
            <v>IMP</v>
          </cell>
          <cell r="C446" t="str">
            <v>PARTS</v>
          </cell>
          <cell r="D446" t="str">
            <v>KFVN</v>
          </cell>
          <cell r="E446" t="str">
            <v>SM</v>
          </cell>
          <cell r="F446" t="str">
            <v>0.1-37300-GN5-9000-AA</v>
          </cell>
          <cell r="G446" t="str">
            <v>MOVEMENT FUEL</v>
          </cell>
        </row>
        <row r="447">
          <cell r="A447">
            <v>40709</v>
          </cell>
          <cell r="B447" t="str">
            <v>IMP</v>
          </cell>
          <cell r="C447" t="str">
            <v>PARTS</v>
          </cell>
          <cell r="D447" t="str">
            <v>KFVN</v>
          </cell>
          <cell r="E447" t="str">
            <v>SM</v>
          </cell>
          <cell r="F447" t="str">
            <v>0.1-37210-GN5-7300-AB</v>
          </cell>
          <cell r="G447" t="str">
            <v>MAGNET COVER</v>
          </cell>
        </row>
        <row r="448">
          <cell r="A448">
            <v>40710</v>
          </cell>
          <cell r="B448" t="str">
            <v>IMP</v>
          </cell>
          <cell r="C448" t="str">
            <v>PARTS</v>
          </cell>
          <cell r="D448" t="str">
            <v>KFVN</v>
          </cell>
          <cell r="E448" t="str">
            <v>SM</v>
          </cell>
          <cell r="F448" t="str">
            <v>0.1-05110-2444-94A1</v>
          </cell>
          <cell r="G448" t="str">
            <v>CASE UNDER ASSY</v>
          </cell>
        </row>
        <row r="449">
          <cell r="A449">
            <v>40711</v>
          </cell>
          <cell r="B449" t="str">
            <v>IMP</v>
          </cell>
          <cell r="C449" t="str">
            <v>PARTS</v>
          </cell>
          <cell r="D449" t="str">
            <v>KFVN</v>
          </cell>
          <cell r="E449" t="str">
            <v>SM</v>
          </cell>
          <cell r="F449" t="str">
            <v>0.1-37200-GN5-9010-AD</v>
          </cell>
          <cell r="G449" t="str">
            <v>LAMP SHADE 1</v>
          </cell>
        </row>
        <row r="450">
          <cell r="A450">
            <v>40712</v>
          </cell>
          <cell r="B450" t="str">
            <v>IMP</v>
          </cell>
          <cell r="C450" t="str">
            <v>PARTS</v>
          </cell>
          <cell r="D450" t="str">
            <v>KFVN</v>
          </cell>
          <cell r="E450" t="str">
            <v>SM</v>
          </cell>
          <cell r="F450" t="str">
            <v>0.1-37200-GN5-9010-AE</v>
          </cell>
          <cell r="G450" t="str">
            <v>LAMP SHADE 2</v>
          </cell>
        </row>
        <row r="451">
          <cell r="A451">
            <v>40713</v>
          </cell>
          <cell r="B451" t="str">
            <v>IMP</v>
          </cell>
          <cell r="C451" t="str">
            <v>PARTS</v>
          </cell>
          <cell r="D451" t="str">
            <v>KFVN</v>
          </cell>
          <cell r="E451" t="str">
            <v>SM</v>
          </cell>
          <cell r="F451" t="str">
            <v>0.1-37121-ML7-6710-M1</v>
          </cell>
          <cell r="G451" t="str">
            <v>CLAMP-KFVT</v>
          </cell>
        </row>
        <row r="452">
          <cell r="A452">
            <v>40714</v>
          </cell>
          <cell r="B452" t="str">
            <v>IMP</v>
          </cell>
          <cell r="C452" t="str">
            <v>PARTS</v>
          </cell>
          <cell r="D452" t="str">
            <v>KFVN</v>
          </cell>
          <cell r="E452" t="str">
            <v>SM</v>
          </cell>
          <cell r="F452" t="str">
            <v>0.1-93903-24420</v>
          </cell>
          <cell r="G452" t="str">
            <v>SCREW FLANGE 4 X 16</v>
          </cell>
        </row>
        <row r="453">
          <cell r="A453">
            <v>40715</v>
          </cell>
          <cell r="B453" t="str">
            <v>IMP</v>
          </cell>
          <cell r="C453" t="str">
            <v>PARTS</v>
          </cell>
          <cell r="D453" t="str">
            <v>KFVN</v>
          </cell>
          <cell r="E453" t="str">
            <v>SM</v>
          </cell>
          <cell r="F453" t="str">
            <v>0.1-90101-GC8-0080</v>
          </cell>
          <cell r="G453" t="str">
            <v>SCREW FLANGE 4 X 10</v>
          </cell>
        </row>
        <row r="454">
          <cell r="A454">
            <v>40716</v>
          </cell>
          <cell r="B454" t="str">
            <v>IMP</v>
          </cell>
          <cell r="C454" t="str">
            <v>PARTS</v>
          </cell>
          <cell r="D454" t="str">
            <v>KFVN</v>
          </cell>
          <cell r="E454" t="str">
            <v>SM</v>
          </cell>
          <cell r="F454" t="str">
            <v>0.1-37305-KE5-0080</v>
          </cell>
          <cell r="G454" t="str">
            <v>SCREW 3 X 22</v>
          </cell>
        </row>
        <row r="455">
          <cell r="A455">
            <v>40717</v>
          </cell>
          <cell r="B455" t="str">
            <v>IMP</v>
          </cell>
          <cell r="C455" t="str">
            <v>PARTS</v>
          </cell>
          <cell r="D455" t="str">
            <v>KFVN</v>
          </cell>
          <cell r="E455" t="str">
            <v>SM</v>
          </cell>
          <cell r="F455" t="str">
            <v>0.1-05510-4550-91A0</v>
          </cell>
          <cell r="G455" t="str">
            <v>LAMP CORD ASSY(GN5)</v>
          </cell>
        </row>
        <row r="456">
          <cell r="A456">
            <v>40718</v>
          </cell>
          <cell r="B456" t="str">
            <v>IMP</v>
          </cell>
          <cell r="C456" t="str">
            <v>PARTS</v>
          </cell>
          <cell r="D456" t="str">
            <v>KFVN</v>
          </cell>
          <cell r="E456" t="str">
            <v>SM</v>
          </cell>
          <cell r="F456" t="str">
            <v xml:space="preserve">4.1-099-0258-91-00      </v>
          </cell>
          <cell r="G456" t="str">
            <v>INSERT NUT</v>
          </cell>
        </row>
        <row r="457">
          <cell r="A457">
            <v>40719</v>
          </cell>
          <cell r="B457" t="str">
            <v>IMP</v>
          </cell>
          <cell r="C457" t="str">
            <v>PARTS</v>
          </cell>
          <cell r="D457" t="str">
            <v>KFVN</v>
          </cell>
          <cell r="E457" t="str">
            <v>SM</v>
          </cell>
          <cell r="F457" t="str">
            <v xml:space="preserve">0.1-37206-GC8-0080      </v>
          </cell>
          <cell r="G457" t="str">
            <v>OUTER SOCKET-KFVN</v>
          </cell>
        </row>
        <row r="458">
          <cell r="A458">
            <v>40901</v>
          </cell>
          <cell r="B458" t="str">
            <v>IMP</v>
          </cell>
          <cell r="C458" t="str">
            <v>PARTS</v>
          </cell>
          <cell r="D458" t="str">
            <v>KFVN</v>
          </cell>
          <cell r="E458" t="str">
            <v>ST</v>
          </cell>
          <cell r="F458" t="str">
            <v xml:space="preserve">2.1-53202-GN5-9000-H1        </v>
          </cell>
          <cell r="G458" t="str">
            <v xml:space="preserve">Bridge Fork Bottom-KFVN/KFVT (Sozai)           </v>
          </cell>
        </row>
        <row r="459">
          <cell r="A459">
            <v>40902</v>
          </cell>
          <cell r="B459" t="str">
            <v>IMP</v>
          </cell>
          <cell r="C459" t="str">
            <v>PARTS</v>
          </cell>
          <cell r="D459" t="str">
            <v>KFVN</v>
          </cell>
          <cell r="E459" t="str">
            <v>ST</v>
          </cell>
          <cell r="F459" t="str">
            <v xml:space="preserve">1.1-53202-GN5-9000-H1        </v>
          </cell>
          <cell r="G459" t="str">
            <v xml:space="preserve">Bridge Fork Bottom-KFVN/KFVT (Finished))           </v>
          </cell>
        </row>
        <row r="460">
          <cell r="A460">
            <v>90101</v>
          </cell>
          <cell r="B460" t="str">
            <v>IMP</v>
          </cell>
          <cell r="C460" t="str">
            <v>PARTS</v>
          </cell>
          <cell r="D460" t="str">
            <v>KFVT</v>
          </cell>
          <cell r="E460" t="str">
            <v>BM</v>
          </cell>
          <cell r="F460" t="str">
            <v>0.1-88211-GN5-9000-H1</v>
          </cell>
          <cell r="G460" t="str">
            <v>MIRROR RIGHT-KFVT</v>
          </cell>
        </row>
        <row r="461">
          <cell r="A461">
            <v>90102</v>
          </cell>
          <cell r="B461" t="str">
            <v>IMP</v>
          </cell>
          <cell r="C461" t="str">
            <v>PARTS</v>
          </cell>
          <cell r="D461" t="str">
            <v>KFVT</v>
          </cell>
          <cell r="E461" t="str">
            <v>BM</v>
          </cell>
          <cell r="F461" t="str">
            <v>0.1-88221-GN5-9000-H1</v>
          </cell>
          <cell r="G461" t="str">
            <v>MIRROR LEFT-KFVT</v>
          </cell>
        </row>
        <row r="462">
          <cell r="A462">
            <v>90103</v>
          </cell>
          <cell r="B462" t="str">
            <v>IMP</v>
          </cell>
          <cell r="C462" t="str">
            <v>PARTS</v>
          </cell>
          <cell r="D462" t="str">
            <v>KFVT</v>
          </cell>
          <cell r="E462" t="str">
            <v>BM</v>
          </cell>
          <cell r="F462" t="str">
            <v>0.1-88113-GN5-9000-H1</v>
          </cell>
          <cell r="G462" t="str">
            <v>CAP, LOCK NUT</v>
          </cell>
        </row>
        <row r="463">
          <cell r="A463">
            <v>90201</v>
          </cell>
          <cell r="B463" t="str">
            <v>IMP</v>
          </cell>
          <cell r="C463" t="str">
            <v>PARTS</v>
          </cell>
          <cell r="D463" t="str">
            <v>KFVT</v>
          </cell>
          <cell r="E463" t="str">
            <v>CL</v>
          </cell>
          <cell r="F463" t="str">
            <v>0.1-23113-035-3002</v>
          </cell>
          <cell r="G463" t="str">
            <v>DAMPER DRIVEN GEAR</v>
          </cell>
        </row>
        <row r="464">
          <cell r="A464">
            <v>90202</v>
          </cell>
          <cell r="B464" t="str">
            <v>IMP</v>
          </cell>
          <cell r="C464" t="str">
            <v>PARTS</v>
          </cell>
          <cell r="D464" t="str">
            <v>KFVT</v>
          </cell>
          <cell r="E464" t="str">
            <v>CL</v>
          </cell>
          <cell r="F464" t="str">
            <v>0.1-22201-KBW-9000</v>
          </cell>
          <cell r="G464" t="str">
            <v>DISK CLUTCH FRICTION-KFVN/KFLP/KFLP</v>
          </cell>
        </row>
        <row r="465">
          <cell r="A465">
            <v>90203</v>
          </cell>
          <cell r="B465" t="str">
            <v>IMP</v>
          </cell>
          <cell r="C465" t="str">
            <v>PARTS</v>
          </cell>
          <cell r="D465" t="str">
            <v>KFVT</v>
          </cell>
          <cell r="E465" t="str">
            <v>CL</v>
          </cell>
          <cell r="F465" t="str">
            <v>0.1-23115-086-3000</v>
          </cell>
          <cell r="G465" t="str">
            <v>RIVET 4 MM- KFLP/KFVN/KRSA</v>
          </cell>
        </row>
        <row r="466">
          <cell r="A466">
            <v>90204</v>
          </cell>
          <cell r="B466" t="str">
            <v>IMP</v>
          </cell>
          <cell r="C466" t="str">
            <v>PARTS</v>
          </cell>
          <cell r="D466" t="str">
            <v>KFVT</v>
          </cell>
          <cell r="E466" t="str">
            <v>CL</v>
          </cell>
          <cell r="F466" t="str">
            <v>0.1-90050-KFL-8500</v>
          </cell>
          <cell r="G466" t="str">
            <v>SPECIAL BOLT FLANGE 6X25-KFVN/KFLP</v>
          </cell>
        </row>
        <row r="467">
          <cell r="A467">
            <v>90301</v>
          </cell>
          <cell r="B467" t="str">
            <v>IMP</v>
          </cell>
          <cell r="C467" t="str">
            <v>PARTS</v>
          </cell>
          <cell r="D467" t="str">
            <v>KFVT</v>
          </cell>
          <cell r="E467" t="str">
            <v>FF</v>
          </cell>
          <cell r="F467" t="str">
            <v>0.1-90116-383-7210-M1</v>
          </cell>
          <cell r="G467" t="str">
            <v>SOCKET BOLT (8 X 27)</v>
          </cell>
        </row>
        <row r="468">
          <cell r="A468">
            <v>90302</v>
          </cell>
          <cell r="B468" t="str">
            <v>IMP</v>
          </cell>
          <cell r="C468" t="str">
            <v>PARTS</v>
          </cell>
          <cell r="D468" t="str">
            <v>KFVT</v>
          </cell>
          <cell r="E468" t="str">
            <v>FF</v>
          </cell>
          <cell r="F468" t="str">
            <v>0.1-HKFM1-316-91</v>
          </cell>
          <cell r="G468" t="str">
            <v>COLLAR, OIL LOCK-KFVT</v>
          </cell>
        </row>
        <row r="469">
          <cell r="A469">
            <v>90303</v>
          </cell>
          <cell r="B469" t="str">
            <v>IMP</v>
          </cell>
          <cell r="C469" t="str">
            <v>PARTS</v>
          </cell>
          <cell r="D469" t="str">
            <v>KFVT</v>
          </cell>
          <cell r="E469" t="str">
            <v>FF</v>
          </cell>
          <cell r="F469" t="str">
            <v>0.1-91356-GMO-0030</v>
          </cell>
          <cell r="G469" t="str">
            <v>O-RING-KFVT</v>
          </cell>
        </row>
        <row r="470">
          <cell r="A470">
            <v>90304</v>
          </cell>
          <cell r="B470" t="str">
            <v>IMP</v>
          </cell>
          <cell r="C470" t="str">
            <v>PARTS</v>
          </cell>
          <cell r="D470" t="str">
            <v>KFVT</v>
          </cell>
          <cell r="E470" t="str">
            <v>FF</v>
          </cell>
          <cell r="F470" t="str">
            <v>0.1-HKFV1-303-3A</v>
          </cell>
          <cell r="G470" t="str">
            <v>TUBE FRONT FORK- KFVT</v>
          </cell>
        </row>
        <row r="471">
          <cell r="A471">
            <v>90305</v>
          </cell>
          <cell r="B471" t="str">
            <v>IMP</v>
          </cell>
          <cell r="C471" t="str">
            <v>PARTS</v>
          </cell>
          <cell r="D471" t="str">
            <v>KFVT</v>
          </cell>
          <cell r="E471" t="str">
            <v>FF</v>
          </cell>
          <cell r="F471" t="str">
            <v>0.1-51466-065-9010-M1</v>
          </cell>
          <cell r="G471" t="str">
            <v>OIL SEAL STOPERING</v>
          </cell>
        </row>
        <row r="472">
          <cell r="A472">
            <v>90306</v>
          </cell>
          <cell r="B472" t="str">
            <v>IMP</v>
          </cell>
          <cell r="C472" t="str">
            <v>PARTS</v>
          </cell>
          <cell r="D472" t="str">
            <v>KFVT</v>
          </cell>
          <cell r="E472" t="str">
            <v>FF</v>
          </cell>
          <cell r="F472" t="str">
            <v>0.1-51425-GN5-9010-M1</v>
          </cell>
          <cell r="G472" t="str">
            <v>DUST SEAL- KFLP/KFVN/GN5</v>
          </cell>
        </row>
        <row r="473">
          <cell r="A473">
            <v>90307</v>
          </cell>
          <cell r="B473" t="str">
            <v>IMP</v>
          </cell>
          <cell r="C473" t="str">
            <v>PARTS</v>
          </cell>
          <cell r="D473" t="str">
            <v>KFVT</v>
          </cell>
          <cell r="E473" t="str">
            <v>FF</v>
          </cell>
          <cell r="F473" t="str">
            <v>0.1-91255-GN5-9010-M1</v>
          </cell>
          <cell r="G473" t="str">
            <v>OIL SEAL</v>
          </cell>
        </row>
        <row r="474">
          <cell r="A474">
            <v>90401</v>
          </cell>
          <cell r="B474" t="str">
            <v>IMP</v>
          </cell>
          <cell r="C474" t="str">
            <v>PARTS</v>
          </cell>
          <cell r="D474" t="str">
            <v>KFVT</v>
          </cell>
          <cell r="E474" t="str">
            <v>FU</v>
          </cell>
          <cell r="F474" t="str">
            <v>0.1-37800-GN5-9000-XA</v>
          </cell>
          <cell r="G474" t="str">
            <v xml:space="preserve">BODY ASSY </v>
          </cell>
        </row>
        <row r="475">
          <cell r="A475">
            <v>90402</v>
          </cell>
          <cell r="B475" t="str">
            <v>IMP</v>
          </cell>
          <cell r="C475" t="str">
            <v>SEMI-FNISHED</v>
          </cell>
          <cell r="D475" t="str">
            <v>KFVT</v>
          </cell>
          <cell r="E475" t="str">
            <v>FU</v>
          </cell>
          <cell r="G475" t="str">
            <v>CONTACT-KFVT</v>
          </cell>
        </row>
        <row r="476">
          <cell r="A476">
            <v>90403</v>
          </cell>
          <cell r="B476" t="str">
            <v>IMP</v>
          </cell>
          <cell r="C476" t="str">
            <v>SEMI-FNISHED</v>
          </cell>
          <cell r="D476" t="str">
            <v>KFVT</v>
          </cell>
          <cell r="E476" t="str">
            <v>FU</v>
          </cell>
          <cell r="G476" t="str">
            <v>ELEMENT-KFVT</v>
          </cell>
        </row>
        <row r="477">
          <cell r="A477">
            <v>90404</v>
          </cell>
          <cell r="B477" t="str">
            <v>IMP</v>
          </cell>
          <cell r="C477" t="str">
            <v>SEMI-FNISHED</v>
          </cell>
          <cell r="D477" t="str">
            <v>KFVT</v>
          </cell>
          <cell r="E477" t="str">
            <v>FU</v>
          </cell>
          <cell r="G477" t="str">
            <v>HOLDER-KFVT</v>
          </cell>
        </row>
        <row r="478">
          <cell r="A478">
            <v>90405</v>
          </cell>
          <cell r="B478" t="str">
            <v>IMP</v>
          </cell>
          <cell r="C478" t="str">
            <v>PARTS</v>
          </cell>
          <cell r="D478" t="str">
            <v>KFVT</v>
          </cell>
          <cell r="E478" t="str">
            <v>FU</v>
          </cell>
          <cell r="F478" t="str">
            <v>0.1-37800-GN5-9000-AA</v>
          </cell>
          <cell r="G478" t="str">
            <v>FLOAT</v>
          </cell>
        </row>
        <row r="479">
          <cell r="A479">
            <v>90406</v>
          </cell>
          <cell r="B479" t="str">
            <v>IMP</v>
          </cell>
          <cell r="C479" t="str">
            <v>PARTS</v>
          </cell>
          <cell r="D479" t="str">
            <v>KFVT</v>
          </cell>
          <cell r="E479" t="str">
            <v>FU</v>
          </cell>
          <cell r="F479" t="str">
            <v>0.1-37800-GN5-9000-AB</v>
          </cell>
          <cell r="G479" t="str">
            <v>PUSH NUT</v>
          </cell>
        </row>
        <row r="480">
          <cell r="A480">
            <v>90801</v>
          </cell>
          <cell r="B480" t="str">
            <v>IMP</v>
          </cell>
          <cell r="C480" t="str">
            <v>PARTS</v>
          </cell>
          <cell r="D480" t="str">
            <v>KFVT</v>
          </cell>
          <cell r="E480" t="str">
            <v>OP</v>
          </cell>
          <cell r="F480" t="str">
            <v>0.1-15331-GF6-0000</v>
          </cell>
          <cell r="G480" t="str">
            <v>ROTOR OIL PUMP INNER</v>
          </cell>
        </row>
        <row r="481">
          <cell r="A481">
            <v>90802</v>
          </cell>
          <cell r="B481" t="str">
            <v>IMP</v>
          </cell>
          <cell r="C481" t="str">
            <v>PARTS</v>
          </cell>
          <cell r="D481" t="str">
            <v>KFVT</v>
          </cell>
          <cell r="E481" t="str">
            <v>OP</v>
          </cell>
          <cell r="F481" t="str">
            <v>0.1-15332-GF6-0000</v>
          </cell>
          <cell r="G481" t="str">
            <v>ROTOR OIL PUMP OUTNER</v>
          </cell>
        </row>
        <row r="482">
          <cell r="A482">
            <v>90803</v>
          </cell>
          <cell r="B482" t="str">
            <v>IMP</v>
          </cell>
          <cell r="C482" t="str">
            <v>PARTS</v>
          </cell>
          <cell r="D482" t="str">
            <v>KFVT</v>
          </cell>
          <cell r="E482" t="str">
            <v>OP</v>
          </cell>
          <cell r="F482" t="str">
            <v>0.1-93500-05010-0A</v>
          </cell>
          <cell r="G482" t="str">
            <v>SCREW PAN 5 X 10</v>
          </cell>
        </row>
        <row r="483">
          <cell r="A483">
            <v>90601</v>
          </cell>
          <cell r="B483" t="str">
            <v>IMP</v>
          </cell>
          <cell r="C483" t="str">
            <v>PARTS</v>
          </cell>
          <cell r="D483" t="str">
            <v>KFVT</v>
          </cell>
          <cell r="E483" t="str">
            <v>RC</v>
          </cell>
          <cell r="F483" t="str">
            <v>0.1-52410-GBG-B200-AK</v>
          </cell>
          <cell r="G483" t="str">
            <v>GUIDE ROD-KFVT</v>
          </cell>
        </row>
        <row r="484">
          <cell r="A484">
            <v>90602</v>
          </cell>
          <cell r="B484" t="str">
            <v>IMP</v>
          </cell>
          <cell r="C484" t="str">
            <v>PARTS</v>
          </cell>
          <cell r="D484" t="str">
            <v>KFVT</v>
          </cell>
          <cell r="E484" t="str">
            <v>RC</v>
          </cell>
          <cell r="F484" t="str">
            <v>0.1-51413-GB4-0030</v>
          </cell>
          <cell r="G484" t="str">
            <v>NUT LOCK 8MM-GN5</v>
          </cell>
        </row>
        <row r="485">
          <cell r="A485">
            <v>90603</v>
          </cell>
          <cell r="B485" t="str">
            <v>IMP</v>
          </cell>
          <cell r="C485" t="str">
            <v>PARTS</v>
          </cell>
          <cell r="D485" t="str">
            <v>KFVT</v>
          </cell>
          <cell r="E485" t="str">
            <v>RC</v>
          </cell>
          <cell r="F485" t="str">
            <v>0.1-52410-GN5-9000-AB</v>
          </cell>
          <cell r="G485" t="str">
            <v>OIL SEAL-GN5</v>
          </cell>
        </row>
        <row r="486">
          <cell r="A486">
            <v>90604</v>
          </cell>
          <cell r="B486" t="str">
            <v>IMP</v>
          </cell>
          <cell r="C486" t="str">
            <v>PARTS</v>
          </cell>
          <cell r="D486" t="str">
            <v>KFVT</v>
          </cell>
          <cell r="E486" t="str">
            <v>RC</v>
          </cell>
          <cell r="F486" t="str">
            <v>0.1-52410-GBG-B200-AL</v>
          </cell>
          <cell r="G486" t="str">
            <v>O-RING-KFVT</v>
          </cell>
        </row>
        <row r="487">
          <cell r="A487">
            <v>90605</v>
          </cell>
          <cell r="B487" t="str">
            <v>IMP</v>
          </cell>
          <cell r="C487" t="str">
            <v>PARTS</v>
          </cell>
          <cell r="D487" t="str">
            <v>KFVT</v>
          </cell>
          <cell r="E487" t="str">
            <v>RC</v>
          </cell>
          <cell r="F487" t="str">
            <v>0.1-52410-GBG-B200-AF</v>
          </cell>
          <cell r="G487" t="str">
            <v xml:space="preserve">PISTON </v>
          </cell>
        </row>
        <row r="488">
          <cell r="A488">
            <v>90606</v>
          </cell>
          <cell r="B488" t="str">
            <v>IMP</v>
          </cell>
          <cell r="C488" t="str">
            <v>PARTS</v>
          </cell>
          <cell r="D488" t="str">
            <v>KFVT</v>
          </cell>
          <cell r="E488" t="str">
            <v>RC</v>
          </cell>
          <cell r="F488" t="str">
            <v>0.1-52410-GBG-B200-AE</v>
          </cell>
          <cell r="G488" t="str">
            <v>PISTON RING</v>
          </cell>
        </row>
        <row r="489">
          <cell r="A489">
            <v>90607</v>
          </cell>
          <cell r="B489" t="str">
            <v>IMP</v>
          </cell>
          <cell r="C489" t="str">
            <v>PARTS</v>
          </cell>
          <cell r="D489" t="str">
            <v>KFVT</v>
          </cell>
          <cell r="E489" t="str">
            <v>RC</v>
          </cell>
          <cell r="F489" t="str">
            <v>0.1-HGBG2-300-4A</v>
          </cell>
          <cell r="G489" t="str">
            <v>ROD- KFVT</v>
          </cell>
        </row>
        <row r="490">
          <cell r="A490">
            <v>90608</v>
          </cell>
          <cell r="B490" t="str">
            <v>IMP</v>
          </cell>
          <cell r="C490" t="str">
            <v>PARTS</v>
          </cell>
          <cell r="D490" t="str">
            <v>KFVT</v>
          </cell>
          <cell r="E490" t="str">
            <v>RC</v>
          </cell>
          <cell r="F490" t="str">
            <v>0.1-52410-GBG-B200-AD</v>
          </cell>
          <cell r="G490" t="str">
            <v>VALVE</v>
          </cell>
        </row>
        <row r="491">
          <cell r="A491">
            <v>90609</v>
          </cell>
          <cell r="B491" t="str">
            <v>IMP</v>
          </cell>
          <cell r="C491" t="str">
            <v>PARTS</v>
          </cell>
          <cell r="D491" t="str">
            <v>KFVT</v>
          </cell>
          <cell r="E491" t="str">
            <v>RC</v>
          </cell>
          <cell r="F491" t="str">
            <v>0.1-52410-GBG-B200-AC</v>
          </cell>
          <cell r="G491" t="str">
            <v>VALVE  SPRING</v>
          </cell>
        </row>
        <row r="492">
          <cell r="A492">
            <v>90610</v>
          </cell>
          <cell r="B492" t="str">
            <v>IMP</v>
          </cell>
          <cell r="C492" t="str">
            <v>PARTS</v>
          </cell>
          <cell r="D492" t="str">
            <v>KFVT</v>
          </cell>
          <cell r="E492" t="str">
            <v>RC</v>
          </cell>
          <cell r="F492" t="str">
            <v>0.1-52410-GBG-B200-AB</v>
          </cell>
          <cell r="G492" t="str">
            <v>VALVE  STOPPER</v>
          </cell>
        </row>
        <row r="493">
          <cell r="A493">
            <v>90701</v>
          </cell>
          <cell r="B493" t="str">
            <v>IMP</v>
          </cell>
          <cell r="C493" t="str">
            <v>PARTS</v>
          </cell>
          <cell r="D493" t="str">
            <v>KFVT</v>
          </cell>
          <cell r="E493" t="str">
            <v>SM</v>
          </cell>
          <cell r="F493" t="str">
            <v>0.1-554-0030</v>
          </cell>
          <cell r="G493" t="str">
            <v>BULB ( T10, 12V, 1.7W )</v>
          </cell>
        </row>
        <row r="494">
          <cell r="A494">
            <v>90702</v>
          </cell>
          <cell r="B494" t="str">
            <v>IMP</v>
          </cell>
          <cell r="C494" t="str">
            <v>MATERIAL</v>
          </cell>
          <cell r="D494" t="str">
            <v>KFVT</v>
          </cell>
          <cell r="E494" t="str">
            <v>SM</v>
          </cell>
          <cell r="F494" t="str">
            <v xml:space="preserve">5.1-37206-GC8-0080      </v>
          </cell>
          <cell r="G494" t="str">
            <v>OUTER SOCKET (T10)-KFVT</v>
          </cell>
        </row>
        <row r="495">
          <cell r="A495">
            <v>90703</v>
          </cell>
          <cell r="B495" t="str">
            <v>IMP</v>
          </cell>
          <cell r="C495" t="str">
            <v>PARTS</v>
          </cell>
          <cell r="D495" t="str">
            <v>KFVT</v>
          </cell>
          <cell r="E495" t="str">
            <v>SM</v>
          </cell>
          <cell r="F495" t="str">
            <v>0.1-554-0001</v>
          </cell>
          <cell r="G495" t="str">
            <v>BULB ( T10, 12V, 3.4W )</v>
          </cell>
        </row>
        <row r="496">
          <cell r="A496">
            <v>90704</v>
          </cell>
          <cell r="B496" t="str">
            <v>IMP</v>
          </cell>
          <cell r="C496" t="str">
            <v>MATERIAL</v>
          </cell>
          <cell r="D496" t="str">
            <v>KFVT</v>
          </cell>
          <cell r="E496" t="str">
            <v>SM</v>
          </cell>
          <cell r="F496" t="str">
            <v xml:space="preserve">5.1-IT080-900-0049-000  </v>
          </cell>
          <cell r="G496" t="str">
            <v>T.10 TERMINAL CONTACT-KFVT</v>
          </cell>
        </row>
        <row r="497">
          <cell r="A497">
            <v>90705</v>
          </cell>
          <cell r="B497" t="str">
            <v>IMP</v>
          </cell>
          <cell r="C497" t="str">
            <v>PARTS</v>
          </cell>
          <cell r="D497" t="str">
            <v>KFVT</v>
          </cell>
          <cell r="E497" t="str">
            <v>SM</v>
          </cell>
          <cell r="F497" t="str">
            <v>0.1-37210-GN5-7300-AB</v>
          </cell>
          <cell r="G497" t="str">
            <v>MAGNET COVER</v>
          </cell>
        </row>
        <row r="498">
          <cell r="A498">
            <v>90706</v>
          </cell>
          <cell r="B498" t="str">
            <v>IMP</v>
          </cell>
          <cell r="C498" t="str">
            <v>MATERIAL</v>
          </cell>
          <cell r="D498" t="str">
            <v>KFVT</v>
          </cell>
          <cell r="E498" t="str">
            <v>SM</v>
          </cell>
          <cell r="F498" t="str">
            <v>5.1-32151-GJ6-0030</v>
          </cell>
          <cell r="G498" t="str">
            <v>TERMINAL EYELET</v>
          </cell>
        </row>
        <row r="499">
          <cell r="A499">
            <v>90707</v>
          </cell>
          <cell r="B499" t="str">
            <v>IMP</v>
          </cell>
          <cell r="C499" t="str">
            <v>PARTS</v>
          </cell>
          <cell r="D499" t="str">
            <v>KFVT</v>
          </cell>
          <cell r="E499" t="str">
            <v>SM</v>
          </cell>
          <cell r="F499" t="str">
            <v>0.1-37300-GN5-9000-AA</v>
          </cell>
          <cell r="G499" t="str">
            <v>MOVEMENT FUEL</v>
          </cell>
        </row>
        <row r="500">
          <cell r="A500">
            <v>90708</v>
          </cell>
          <cell r="B500" t="str">
            <v>IMP</v>
          </cell>
          <cell r="C500" t="str">
            <v>PARTS</v>
          </cell>
          <cell r="D500" t="str">
            <v>KFVT</v>
          </cell>
          <cell r="E500" t="str">
            <v>SM</v>
          </cell>
          <cell r="F500" t="str">
            <v>0.1-37210-GN5-9000-AA</v>
          </cell>
          <cell r="G500" t="str">
            <v>MOVEMENT SPEED</v>
          </cell>
        </row>
        <row r="501">
          <cell r="A501">
            <v>90709</v>
          </cell>
          <cell r="B501" t="str">
            <v>IMP</v>
          </cell>
          <cell r="C501" t="str">
            <v>PARTS</v>
          </cell>
          <cell r="D501" t="str">
            <v>KFVT</v>
          </cell>
          <cell r="E501" t="str">
            <v>SM</v>
          </cell>
          <cell r="F501" t="str">
            <v>0.1-37300-GN5-9000-AB</v>
          </cell>
          <cell r="G501" t="str">
            <v>POINTER ASSY FUEL</v>
          </cell>
        </row>
        <row r="502">
          <cell r="A502">
            <v>90710</v>
          </cell>
          <cell r="B502" t="str">
            <v>IMP</v>
          </cell>
          <cell r="C502" t="str">
            <v>PARTS</v>
          </cell>
          <cell r="D502" t="str">
            <v>KFVT</v>
          </cell>
          <cell r="E502" t="str">
            <v>SM</v>
          </cell>
          <cell r="F502" t="str">
            <v>0.1-37210-GN5-9000-AB</v>
          </cell>
          <cell r="G502" t="str">
            <v>POINTER ASSY. SPEED</v>
          </cell>
        </row>
        <row r="503">
          <cell r="A503">
            <v>90711</v>
          </cell>
          <cell r="B503" t="str">
            <v>IMP</v>
          </cell>
          <cell r="C503" t="str">
            <v>PARTS</v>
          </cell>
          <cell r="D503" t="str">
            <v>KFVT</v>
          </cell>
          <cell r="E503" t="str">
            <v>SM</v>
          </cell>
          <cell r="F503" t="str">
            <v>0.1-90107-GC8-0000</v>
          </cell>
          <cell r="G503" t="str">
            <v>SCREW 2,3 X 7</v>
          </cell>
        </row>
        <row r="504">
          <cell r="A504">
            <v>90712</v>
          </cell>
          <cell r="B504" t="str">
            <v>IMP</v>
          </cell>
          <cell r="C504" t="str">
            <v>PARTS</v>
          </cell>
          <cell r="D504" t="str">
            <v>KFVT</v>
          </cell>
          <cell r="E504" t="str">
            <v>SM</v>
          </cell>
          <cell r="F504" t="str">
            <v>0.1-90101-GC8-0080</v>
          </cell>
          <cell r="G504" t="str">
            <v>SCREW FLANGE 4 X 10</v>
          </cell>
        </row>
        <row r="505">
          <cell r="A505">
            <v>90713</v>
          </cell>
          <cell r="B505" t="str">
            <v>IMP</v>
          </cell>
          <cell r="C505" t="str">
            <v>PARTS</v>
          </cell>
          <cell r="D505" t="str">
            <v>KFVT</v>
          </cell>
          <cell r="E505" t="str">
            <v>SM</v>
          </cell>
          <cell r="F505" t="str">
            <v>0.1-93903-24420</v>
          </cell>
          <cell r="G505" t="str">
            <v>SCREW FLANGE 4 X 16</v>
          </cell>
        </row>
        <row r="506">
          <cell r="A506">
            <v>90714</v>
          </cell>
          <cell r="B506" t="str">
            <v>IMP</v>
          </cell>
          <cell r="C506" t="str">
            <v>PARTS</v>
          </cell>
          <cell r="D506" t="str">
            <v>KFVT</v>
          </cell>
          <cell r="E506" t="str">
            <v>SM</v>
          </cell>
          <cell r="F506" t="str">
            <v>0.1-37305-KE5-0080</v>
          </cell>
          <cell r="G506" t="str">
            <v>SCREW 3 X 22</v>
          </cell>
        </row>
        <row r="507">
          <cell r="A507">
            <v>90901</v>
          </cell>
          <cell r="B507" t="str">
            <v>IMP</v>
          </cell>
          <cell r="C507" t="str">
            <v>PARTS</v>
          </cell>
          <cell r="D507" t="str">
            <v>KFVT</v>
          </cell>
          <cell r="E507" t="str">
            <v>ST</v>
          </cell>
          <cell r="F507" t="str">
            <v xml:space="preserve">1.1-53202-GN5-9000-H1        </v>
          </cell>
          <cell r="G507" t="str">
            <v xml:space="preserve">Bridge Fork Bottom-KFVN/KFVT (Finished))           </v>
          </cell>
        </row>
        <row r="508">
          <cell r="A508">
            <v>90902</v>
          </cell>
          <cell r="B508" t="str">
            <v>IMP</v>
          </cell>
          <cell r="C508" t="str">
            <v>PARTS</v>
          </cell>
          <cell r="D508" t="str">
            <v>KFVT</v>
          </cell>
          <cell r="E508" t="str">
            <v>ST</v>
          </cell>
          <cell r="F508" t="str">
            <v xml:space="preserve">2.1-53202-GN5-9000-H1        </v>
          </cell>
          <cell r="G508" t="str">
            <v xml:space="preserve">Bridge Fork Bottom-KFVN/KFVT (Sozai)           </v>
          </cell>
        </row>
        <row r="509">
          <cell r="A509">
            <v>100801</v>
          </cell>
          <cell r="B509" t="str">
            <v>IMP</v>
          </cell>
          <cell r="C509" t="str">
            <v>PARTS</v>
          </cell>
          <cell r="D509" t="str">
            <v>KPHA</v>
          </cell>
          <cell r="E509" t="str">
            <v>OP</v>
          </cell>
          <cell r="F509" t="str">
            <v>0.1-93301-05012-0J</v>
          </cell>
          <cell r="G509" t="str">
            <v>BOLT, HEX 5X12</v>
          </cell>
        </row>
        <row r="510">
          <cell r="A510">
            <v>100802</v>
          </cell>
          <cell r="B510" t="str">
            <v>IMP</v>
          </cell>
          <cell r="C510" t="str">
            <v>PARTS</v>
          </cell>
          <cell r="D510" t="str">
            <v>KPHA</v>
          </cell>
          <cell r="E510" t="str">
            <v>OP</v>
          </cell>
          <cell r="F510" t="str">
            <v>0.1-94540-06018</v>
          </cell>
          <cell r="G510" t="str">
            <v xml:space="preserve">E RING </v>
          </cell>
        </row>
        <row r="511">
          <cell r="A511">
            <v>100803</v>
          </cell>
          <cell r="B511" t="str">
            <v>IMP</v>
          </cell>
          <cell r="C511" t="str">
            <v>PARTS</v>
          </cell>
          <cell r="D511" t="str">
            <v>KPHA</v>
          </cell>
          <cell r="E511" t="str">
            <v>OP</v>
          </cell>
          <cell r="F511" t="str">
            <v>0.1-15133-KPHA-9002</v>
          </cell>
          <cell r="G511" t="str">
            <v>GEAR OIL PUMP DRIVEN</v>
          </cell>
        </row>
        <row r="512">
          <cell r="A512">
            <v>100804</v>
          </cell>
          <cell r="B512" t="str">
            <v>IMP</v>
          </cell>
          <cell r="C512" t="str">
            <v>PARTS</v>
          </cell>
          <cell r="D512" t="str">
            <v>KPHA</v>
          </cell>
          <cell r="E512" t="str">
            <v>OP</v>
          </cell>
          <cell r="F512" t="str">
            <v>0.1-96220-40238</v>
          </cell>
          <cell r="G512" t="str">
            <v>ROLLER, 4X23.8</v>
          </cell>
        </row>
        <row r="513">
          <cell r="A513">
            <v>100805</v>
          </cell>
          <cell r="B513" t="str">
            <v>IMP</v>
          </cell>
          <cell r="C513" t="str">
            <v>PARTS</v>
          </cell>
          <cell r="D513" t="str">
            <v>KPHA</v>
          </cell>
          <cell r="E513" t="str">
            <v>OP</v>
          </cell>
          <cell r="F513" t="str">
            <v>0.1-15332-GF6-0000</v>
          </cell>
          <cell r="G513" t="str">
            <v>ROTOR OIL PUMP OUTNER</v>
          </cell>
        </row>
        <row r="514">
          <cell r="A514">
            <v>100806</v>
          </cell>
          <cell r="B514" t="str">
            <v>IMP</v>
          </cell>
          <cell r="C514" t="str">
            <v>PARTS</v>
          </cell>
          <cell r="D514" t="str">
            <v>KPHA</v>
          </cell>
          <cell r="E514" t="str">
            <v>OP</v>
          </cell>
          <cell r="F514" t="str">
            <v>0.1-15331-GF6-0000</v>
          </cell>
          <cell r="G514" t="str">
            <v>ROTOR OIL PUMP INNER</v>
          </cell>
        </row>
        <row r="515">
          <cell r="A515">
            <v>100807</v>
          </cell>
          <cell r="B515" t="str">
            <v>IMP</v>
          </cell>
          <cell r="C515" t="str">
            <v>PARTS</v>
          </cell>
          <cell r="D515" t="str">
            <v>KPHA</v>
          </cell>
          <cell r="E515" t="str">
            <v>OP</v>
          </cell>
          <cell r="F515" t="str">
            <v>0.1-15132-KGH-9000</v>
          </cell>
          <cell r="G515" t="str">
            <v>SHAFT, OIL PUMP</v>
          </cell>
        </row>
        <row r="516">
          <cell r="A516">
            <v>80201</v>
          </cell>
          <cell r="B516" t="str">
            <v>IMP</v>
          </cell>
          <cell r="C516" t="str">
            <v>PARTS</v>
          </cell>
          <cell r="D516" t="str">
            <v>KRSA</v>
          </cell>
          <cell r="E516" t="str">
            <v>CL</v>
          </cell>
          <cell r="F516" t="str">
            <v>0.1-23115-035-3002</v>
          </cell>
          <cell r="G516" t="str">
            <v>DAMPER DRIVEN GEAR</v>
          </cell>
        </row>
        <row r="517">
          <cell r="A517">
            <v>80203</v>
          </cell>
          <cell r="B517" t="str">
            <v>IMP</v>
          </cell>
          <cell r="C517" t="str">
            <v>PARTS</v>
          </cell>
          <cell r="D517" t="str">
            <v>KRSA</v>
          </cell>
          <cell r="E517" t="str">
            <v>CL</v>
          </cell>
          <cell r="F517" t="str">
            <v>0.1-23111-GBJ-3000</v>
          </cell>
          <cell r="G517" t="str">
            <v>GEAR PRIMARY DRIVER( HVN)</v>
          </cell>
        </row>
        <row r="518">
          <cell r="A518">
            <v>80204</v>
          </cell>
          <cell r="B518" t="str">
            <v>IMP</v>
          </cell>
          <cell r="C518" t="str">
            <v>PARTS</v>
          </cell>
          <cell r="D518" t="str">
            <v>KRSA</v>
          </cell>
          <cell r="E518" t="str">
            <v>CL</v>
          </cell>
          <cell r="F518" t="str">
            <v>0.1-23115-086-3000</v>
          </cell>
          <cell r="G518" t="str">
            <v>RIVET 4 MM- KFLP/KFVN/KRSA</v>
          </cell>
        </row>
        <row r="519">
          <cell r="A519">
            <v>80205</v>
          </cell>
          <cell r="B519" t="str">
            <v>IMP</v>
          </cell>
          <cell r="C519" t="str">
            <v>PARTS</v>
          </cell>
          <cell r="D519" t="str">
            <v>KRSA</v>
          </cell>
          <cell r="E519" t="str">
            <v>CL</v>
          </cell>
          <cell r="F519" t="str">
            <v>0.1-90050-KFL-8510-B,</v>
          </cell>
          <cell r="G519" t="str">
            <v>SPECIAL BOLT FLANGE  6 X 25</v>
          </cell>
        </row>
        <row r="520">
          <cell r="A520">
            <v>80206</v>
          </cell>
          <cell r="B520" t="str">
            <v>IMP</v>
          </cell>
          <cell r="C520" t="str">
            <v>PARTS</v>
          </cell>
          <cell r="D520" t="str">
            <v>KRSA</v>
          </cell>
          <cell r="E520" t="str">
            <v>CL</v>
          </cell>
          <cell r="F520" t="str">
            <v xml:space="preserve">0.1-90403-HA0-0000      </v>
          </cell>
          <cell r="G520" t="str">
            <v>WASHER THRUST 17MM</v>
          </cell>
        </row>
        <row r="521">
          <cell r="A521">
            <v>80301</v>
          </cell>
          <cell r="B521" t="str">
            <v>IMP</v>
          </cell>
          <cell r="C521" t="str">
            <v>PARTS</v>
          </cell>
          <cell r="D521" t="str">
            <v>KRSA</v>
          </cell>
          <cell r="E521" t="str">
            <v>FF</v>
          </cell>
          <cell r="F521" t="str">
            <v>0.1-90116-383-7210-M1</v>
          </cell>
          <cell r="G521" t="str">
            <v>SOCKET BOLT (8 X 27)</v>
          </cell>
        </row>
        <row r="522">
          <cell r="A522">
            <v>80302</v>
          </cell>
          <cell r="B522" t="str">
            <v>IMP</v>
          </cell>
          <cell r="C522" t="str">
            <v>PARTS</v>
          </cell>
          <cell r="D522" t="str">
            <v>KRSA</v>
          </cell>
          <cell r="E522" t="str">
            <v>FF</v>
          </cell>
          <cell r="F522" t="str">
            <v>0.1-51425-GN5-9010-M1</v>
          </cell>
          <cell r="G522" t="str">
            <v>DUST SEAL- KFLP/KFVN/GN5</v>
          </cell>
        </row>
        <row r="523">
          <cell r="A523">
            <v>80303</v>
          </cell>
          <cell r="B523" t="str">
            <v>IMP</v>
          </cell>
          <cell r="C523" t="str">
            <v>PARTS</v>
          </cell>
          <cell r="D523" t="str">
            <v>KRSA</v>
          </cell>
          <cell r="E523" t="str">
            <v>FF</v>
          </cell>
          <cell r="F523" t="str">
            <v>0.1-51401-KRS-9410-M1</v>
          </cell>
          <cell r="G523" t="str">
            <v>TUBE PIPE-KRSA</v>
          </cell>
        </row>
        <row r="524">
          <cell r="A524">
            <v>80304</v>
          </cell>
          <cell r="B524" t="str">
            <v>IMP</v>
          </cell>
          <cell r="C524" t="str">
            <v>PARTS</v>
          </cell>
          <cell r="D524" t="str">
            <v>KRSA</v>
          </cell>
          <cell r="E524" t="str">
            <v>FF</v>
          </cell>
          <cell r="F524" t="str">
            <v>0.1-91255-GN5-9010-M1</v>
          </cell>
          <cell r="G524" t="str">
            <v>OIL SEAL</v>
          </cell>
        </row>
        <row r="525">
          <cell r="A525">
            <v>80305</v>
          </cell>
          <cell r="B525" t="str">
            <v>IMP</v>
          </cell>
          <cell r="C525" t="str">
            <v>PARTS</v>
          </cell>
          <cell r="D525" t="str">
            <v>KRSA</v>
          </cell>
          <cell r="E525" t="str">
            <v>FF</v>
          </cell>
          <cell r="F525" t="str">
            <v>0.1-91256-166-0030</v>
          </cell>
          <cell r="G525" t="str">
            <v>O-RING-KFVN/KFLP/GN5</v>
          </cell>
        </row>
        <row r="526">
          <cell r="A526">
            <v>80306</v>
          </cell>
          <cell r="B526" t="str">
            <v>IMP</v>
          </cell>
          <cell r="C526" t="str">
            <v>PARTS</v>
          </cell>
          <cell r="D526" t="str">
            <v>KRSA</v>
          </cell>
          <cell r="E526" t="str">
            <v>FF</v>
          </cell>
          <cell r="F526" t="str">
            <v>0.1-51466-065-9010-M1</v>
          </cell>
          <cell r="G526" t="str">
            <v>OIL SEAL STOPERING</v>
          </cell>
        </row>
        <row r="527">
          <cell r="A527">
            <v>80307</v>
          </cell>
          <cell r="B527" t="str">
            <v>IMP</v>
          </cell>
          <cell r="C527" t="str">
            <v>PARTS</v>
          </cell>
          <cell r="D527" t="str">
            <v>KRSA</v>
          </cell>
          <cell r="E527" t="str">
            <v>FF</v>
          </cell>
          <cell r="F527" t="str">
            <v>0.1-51437-GMO-0030</v>
          </cell>
          <cell r="G527" t="str">
            <v>RING PISTON- KFLP/KFVN/GN5</v>
          </cell>
        </row>
        <row r="528">
          <cell r="A528">
            <v>80308</v>
          </cell>
          <cell r="B528" t="str">
            <v>IMP</v>
          </cell>
          <cell r="C528" t="str">
            <v>PARTS</v>
          </cell>
          <cell r="D528" t="str">
            <v>KRSA</v>
          </cell>
          <cell r="E528" t="str">
            <v>FF</v>
          </cell>
          <cell r="F528" t="str">
            <v>0.1-51410-GN5-9000-AB</v>
          </cell>
          <cell r="G528" t="str">
            <v>SEAT A REBOUND</v>
          </cell>
        </row>
        <row r="529">
          <cell r="A529">
            <v>80309</v>
          </cell>
          <cell r="B529" t="str">
            <v>IMP</v>
          </cell>
          <cell r="C529" t="str">
            <v>PARTS</v>
          </cell>
          <cell r="D529" t="str">
            <v>KRSA</v>
          </cell>
          <cell r="E529" t="str">
            <v>FF</v>
          </cell>
          <cell r="F529" t="str">
            <v>0.1-51470-KET-9010-M1</v>
          </cell>
          <cell r="G529" t="str">
            <v>SEAT PIPE</v>
          </cell>
        </row>
        <row r="530">
          <cell r="A530">
            <v>80310</v>
          </cell>
          <cell r="B530" t="str">
            <v>IMP</v>
          </cell>
          <cell r="C530" t="str">
            <v>PARTS</v>
          </cell>
          <cell r="D530" t="str">
            <v>KRSA</v>
          </cell>
          <cell r="E530" t="str">
            <v>FF</v>
          </cell>
          <cell r="F530" t="str">
            <v>0.1-51410-GN5-9000-AC</v>
          </cell>
          <cell r="G530" t="str">
            <v>VALVE</v>
          </cell>
        </row>
        <row r="531">
          <cell r="A531">
            <v>80311</v>
          </cell>
          <cell r="B531" t="str">
            <v>IMP</v>
          </cell>
          <cell r="C531" t="str">
            <v>PARTS</v>
          </cell>
          <cell r="D531" t="str">
            <v>KRSA</v>
          </cell>
          <cell r="E531" t="str">
            <v>FF</v>
          </cell>
          <cell r="F531" t="str">
            <v>0.1-90544-283-0000</v>
          </cell>
          <cell r="G531" t="str">
            <v>SPECIAL WASHER</v>
          </cell>
        </row>
        <row r="532">
          <cell r="A532">
            <v>80801</v>
          </cell>
          <cell r="B532" t="str">
            <v>IMP</v>
          </cell>
          <cell r="C532" t="str">
            <v>PARTS</v>
          </cell>
          <cell r="D532" t="str">
            <v>KRSA</v>
          </cell>
          <cell r="E532" t="str">
            <v>OP</v>
          </cell>
          <cell r="F532" t="str">
            <v>0.1-15311-GBG-9310-M1</v>
          </cell>
          <cell r="G532" t="str">
            <v>BODY OIL PUMP</v>
          </cell>
        </row>
        <row r="533">
          <cell r="A533">
            <v>80802</v>
          </cell>
          <cell r="B533" t="str">
            <v>IMP</v>
          </cell>
          <cell r="C533" t="str">
            <v>PARTS</v>
          </cell>
          <cell r="D533" t="str">
            <v>KRSA</v>
          </cell>
          <cell r="E533" t="str">
            <v>OP</v>
          </cell>
          <cell r="F533" t="str">
            <v>0.1-15321-GBG-9310-M1</v>
          </cell>
          <cell r="G533" t="str">
            <v>COVER OIL PUMP</v>
          </cell>
        </row>
        <row r="534">
          <cell r="A534">
            <v>80803</v>
          </cell>
          <cell r="B534" t="str">
            <v>IMP</v>
          </cell>
          <cell r="C534" t="str">
            <v>PARTS</v>
          </cell>
          <cell r="D534" t="str">
            <v>KRSA</v>
          </cell>
          <cell r="E534" t="str">
            <v>OP</v>
          </cell>
          <cell r="F534" t="str">
            <v>0.1-15331-GF6-0000</v>
          </cell>
          <cell r="G534" t="str">
            <v>ROTOR OIL PUMP INNER</v>
          </cell>
        </row>
        <row r="535">
          <cell r="A535">
            <v>80804</v>
          </cell>
          <cell r="B535" t="str">
            <v>IMP</v>
          </cell>
          <cell r="C535" t="str">
            <v>PARTS</v>
          </cell>
          <cell r="D535" t="str">
            <v>KRSA</v>
          </cell>
          <cell r="E535" t="str">
            <v>OP</v>
          </cell>
          <cell r="F535" t="str">
            <v>0.1-15332-GF6-0000</v>
          </cell>
          <cell r="G535" t="str">
            <v>ROTOR OIL PUMP OUTNER</v>
          </cell>
        </row>
        <row r="536">
          <cell r="A536">
            <v>80805</v>
          </cell>
          <cell r="B536" t="str">
            <v>IMP</v>
          </cell>
          <cell r="C536" t="str">
            <v>PARTS</v>
          </cell>
          <cell r="D536" t="str">
            <v>KRSA</v>
          </cell>
          <cell r="E536" t="str">
            <v>OP</v>
          </cell>
          <cell r="F536" t="str">
            <v>0.1-93500-05010-0A</v>
          </cell>
          <cell r="G536" t="str">
            <v>SCREW PAN 5 X 10</v>
          </cell>
        </row>
        <row r="537">
          <cell r="A537">
            <v>80806</v>
          </cell>
          <cell r="B537" t="str">
            <v>IMP</v>
          </cell>
          <cell r="C537" t="str">
            <v>PARTS</v>
          </cell>
          <cell r="D537" t="str">
            <v>KRSA</v>
          </cell>
          <cell r="E537" t="str">
            <v>OP</v>
          </cell>
          <cell r="F537" t="str">
            <v>0.1-15382-GB5-8110-M1</v>
          </cell>
          <cell r="G537" t="str">
            <v>SHAFT OILPUMP DRIVEN</v>
          </cell>
        </row>
        <row r="538">
          <cell r="A538">
            <v>80601</v>
          </cell>
          <cell r="B538" t="str">
            <v>IMP</v>
          </cell>
          <cell r="C538" t="str">
            <v>PARTS</v>
          </cell>
          <cell r="D538" t="str">
            <v>KRSA</v>
          </cell>
          <cell r="E538" t="str">
            <v>RC</v>
          </cell>
          <cell r="F538" t="str">
            <v>0.1-52410-GN5-9000-AC</v>
          </cell>
          <cell r="G538" t="str">
            <v>GUIDE RODE- GN5</v>
          </cell>
        </row>
        <row r="539">
          <cell r="A539">
            <v>80602</v>
          </cell>
          <cell r="B539" t="str">
            <v>IMP</v>
          </cell>
          <cell r="C539" t="str">
            <v>PARTS</v>
          </cell>
          <cell r="D539" t="str">
            <v>KRSA</v>
          </cell>
          <cell r="E539" t="str">
            <v>RC</v>
          </cell>
          <cell r="F539" t="str">
            <v>0.1-51413-GB4-0030</v>
          </cell>
          <cell r="G539" t="str">
            <v>NUT LOCK 8MM-GN5</v>
          </cell>
        </row>
        <row r="540">
          <cell r="A540">
            <v>80603</v>
          </cell>
          <cell r="B540" t="str">
            <v>IMP</v>
          </cell>
          <cell r="C540" t="str">
            <v>PARTS</v>
          </cell>
          <cell r="D540" t="str">
            <v>KRSA</v>
          </cell>
          <cell r="E540" t="str">
            <v>RC</v>
          </cell>
          <cell r="F540" t="str">
            <v>0.1-52410-GN5-9000-AB</v>
          </cell>
          <cell r="G540" t="str">
            <v>OIL SEAL-GN5</v>
          </cell>
        </row>
        <row r="541">
          <cell r="A541">
            <v>80604</v>
          </cell>
          <cell r="B541" t="str">
            <v>IMP</v>
          </cell>
          <cell r="C541" t="str">
            <v>PARTS</v>
          </cell>
          <cell r="D541" t="str">
            <v>KRSA</v>
          </cell>
          <cell r="E541" t="str">
            <v>RC</v>
          </cell>
          <cell r="F541" t="str">
            <v>0.1-52410-GN5-9000-AD</v>
          </cell>
          <cell r="G541" t="str">
            <v>O-RING-GN5</v>
          </cell>
        </row>
        <row r="542">
          <cell r="A542">
            <v>80605</v>
          </cell>
          <cell r="B542" t="str">
            <v>IMP</v>
          </cell>
          <cell r="C542" t="str">
            <v>PARTS</v>
          </cell>
          <cell r="D542" t="str">
            <v>KRSA</v>
          </cell>
          <cell r="E542" t="str">
            <v>RC</v>
          </cell>
          <cell r="F542" t="str">
            <v>0.1-52410-GBGT-B200-AF</v>
          </cell>
          <cell r="G542" t="str">
            <v>PISTON</v>
          </cell>
        </row>
        <row r="543">
          <cell r="A543">
            <v>80606</v>
          </cell>
          <cell r="B543" t="str">
            <v>IMP</v>
          </cell>
          <cell r="C543" t="str">
            <v>PARTS</v>
          </cell>
          <cell r="D543" t="str">
            <v>KRSA</v>
          </cell>
          <cell r="E543" t="str">
            <v>RC</v>
          </cell>
          <cell r="F543" t="str">
            <v>0.1-52410-GBGT-B200-AE</v>
          </cell>
          <cell r="G543" t="str">
            <v>PISTON RING</v>
          </cell>
        </row>
        <row r="544">
          <cell r="A544">
            <v>80607</v>
          </cell>
          <cell r="B544" t="str">
            <v>IMP</v>
          </cell>
          <cell r="C544" t="str">
            <v>PARTS</v>
          </cell>
          <cell r="D544" t="str">
            <v>KRSA</v>
          </cell>
          <cell r="E544" t="str">
            <v>RC</v>
          </cell>
          <cell r="F544" t="str">
            <v>0.1-HKEV2-300-61</v>
          </cell>
          <cell r="G544" t="str">
            <v>ROD-KRSA</v>
          </cell>
        </row>
        <row r="545">
          <cell r="A545">
            <v>80608</v>
          </cell>
          <cell r="B545" t="str">
            <v>IMP</v>
          </cell>
          <cell r="C545" t="str">
            <v>PARTS</v>
          </cell>
          <cell r="D545" t="str">
            <v>KRSA</v>
          </cell>
          <cell r="E545" t="str">
            <v>RC</v>
          </cell>
          <cell r="F545" t="str">
            <v>0.1-52485-GA7-0030</v>
          </cell>
          <cell r="G545" t="str">
            <v>BUSH RUBBER UNDER</v>
          </cell>
        </row>
        <row r="546">
          <cell r="A546">
            <v>80609</v>
          </cell>
          <cell r="B546" t="str">
            <v>IMP</v>
          </cell>
          <cell r="C546" t="str">
            <v>PARTS</v>
          </cell>
          <cell r="D546" t="str">
            <v>KRSA</v>
          </cell>
          <cell r="E546" t="str">
            <v>RC</v>
          </cell>
          <cell r="F546" t="str">
            <v>0.1-52489-399-6010-M1</v>
          </cell>
          <cell r="G546" t="str">
            <v>BUSH RUBBER UPPER</v>
          </cell>
        </row>
        <row r="547">
          <cell r="A547">
            <v>80610</v>
          </cell>
          <cell r="B547" t="str">
            <v>IMP</v>
          </cell>
          <cell r="C547" t="str">
            <v>PARTS</v>
          </cell>
          <cell r="D547" t="str">
            <v>KRSA</v>
          </cell>
          <cell r="E547" t="str">
            <v>RC</v>
          </cell>
          <cell r="F547" t="str">
            <v>0.1-52462-KRSA-9010-M1</v>
          </cell>
          <cell r="G547" t="str">
            <v>GUIDE SPRING</v>
          </cell>
        </row>
        <row r="548">
          <cell r="A548">
            <v>80611</v>
          </cell>
          <cell r="B548" t="str">
            <v>IMP</v>
          </cell>
          <cell r="C548" t="str">
            <v>PARTS</v>
          </cell>
          <cell r="D548" t="str">
            <v>KRSA</v>
          </cell>
          <cell r="E548" t="str">
            <v>RC</v>
          </cell>
          <cell r="F548" t="str">
            <v>0.1-52410-GBGT-B200-AC</v>
          </cell>
          <cell r="G548" t="str">
            <v>VALVE SPRING</v>
          </cell>
        </row>
        <row r="549">
          <cell r="A549">
            <v>80612</v>
          </cell>
          <cell r="B549" t="str">
            <v>IMP</v>
          </cell>
          <cell r="C549" t="str">
            <v>PARTS</v>
          </cell>
          <cell r="D549" t="str">
            <v>KRSA</v>
          </cell>
          <cell r="E549" t="str">
            <v>RC</v>
          </cell>
          <cell r="F549" t="str">
            <v>0.1-52517-178-0030</v>
          </cell>
          <cell r="G549" t="str">
            <v>RUBBER STOPER</v>
          </cell>
        </row>
        <row r="550">
          <cell r="A550">
            <v>80613</v>
          </cell>
          <cell r="B550" t="str">
            <v>IMP</v>
          </cell>
          <cell r="C550" t="str">
            <v>PARTS</v>
          </cell>
          <cell r="D550" t="str">
            <v>KRSA</v>
          </cell>
          <cell r="E550" t="str">
            <v>RC</v>
          </cell>
          <cell r="F550" t="str">
            <v>0.1-52410-GBGT-B200-AD</v>
          </cell>
          <cell r="G550" t="str">
            <v>VALVE</v>
          </cell>
        </row>
        <row r="551">
          <cell r="A551">
            <v>80614</v>
          </cell>
          <cell r="B551" t="str">
            <v>IMP</v>
          </cell>
          <cell r="C551" t="str">
            <v>PARTS</v>
          </cell>
          <cell r="D551" t="str">
            <v>KRSA</v>
          </cell>
          <cell r="E551" t="str">
            <v>RC</v>
          </cell>
          <cell r="F551" t="str">
            <v>0.1-52410-GBGT-B200-AB</v>
          </cell>
          <cell r="G551" t="str">
            <v>VALVE STOPPER</v>
          </cell>
        </row>
        <row r="552">
          <cell r="A552">
            <v>80901</v>
          </cell>
          <cell r="B552" t="str">
            <v>IMP</v>
          </cell>
          <cell r="C552" t="str">
            <v>PARTS</v>
          </cell>
          <cell r="D552" t="str">
            <v>KRSA</v>
          </cell>
          <cell r="E552" t="str">
            <v>ST</v>
          </cell>
          <cell r="F552" t="str">
            <v xml:space="preserve">1.1-53202-KEV-9000-H1        </v>
          </cell>
          <cell r="G552" t="str">
            <v xml:space="preserve">Bridge Fork Bottom-KRSA (Finished)                </v>
          </cell>
        </row>
        <row r="553">
          <cell r="A553">
            <v>80902</v>
          </cell>
          <cell r="B553" t="str">
            <v>IMP</v>
          </cell>
          <cell r="C553" t="str">
            <v>PARTS</v>
          </cell>
          <cell r="D553" t="str">
            <v>KRSA</v>
          </cell>
          <cell r="E553" t="str">
            <v>ST</v>
          </cell>
          <cell r="F553" t="str">
            <v xml:space="preserve">2.1-53202-KEV-9000-H1        </v>
          </cell>
          <cell r="G553" t="str">
            <v xml:space="preserve">Bridge Fork Bottom-KRSA (Sozai)                </v>
          </cell>
        </row>
        <row r="554">
          <cell r="A554">
            <v>290101</v>
          </cell>
          <cell r="B554" t="str">
            <v>IMP</v>
          </cell>
          <cell r="C554" t="str">
            <v>MATERIAL</v>
          </cell>
          <cell r="D554" t="str">
            <v>SHARE</v>
          </cell>
          <cell r="E554" t="str">
            <v>BM</v>
          </cell>
          <cell r="F554" t="str">
            <v xml:space="preserve">5.1-110-1101-1700       </v>
          </cell>
          <cell r="G554" t="str">
            <v xml:space="preserve">PLASTIC RESIN PP WHITE-0345 - B MIRROR  </v>
          </cell>
        </row>
        <row r="555">
          <cell r="A555">
            <v>290102</v>
          </cell>
          <cell r="B555" t="str">
            <v>IMP</v>
          </cell>
          <cell r="C555" t="str">
            <v>MATERIAL</v>
          </cell>
          <cell r="D555" t="str">
            <v>SHARE</v>
          </cell>
          <cell r="E555" t="str">
            <v>BM</v>
          </cell>
          <cell r="F555" t="str">
            <v xml:space="preserve">5.1-110-1101-1701       </v>
          </cell>
          <cell r="G555" t="str">
            <v xml:space="preserve">PLASTIC RESIN PP BLACK-0346 - B MIRROR  </v>
          </cell>
        </row>
        <row r="556">
          <cell r="A556">
            <v>80207</v>
          </cell>
          <cell r="B556" t="str">
            <v>IMP</v>
          </cell>
          <cell r="C556" t="str">
            <v>PARTS</v>
          </cell>
          <cell r="D556" t="str">
            <v>KRSA</v>
          </cell>
          <cell r="E556" t="str">
            <v>CL</v>
          </cell>
          <cell r="F556" t="str">
            <v>0.1-22201-KBW-9000</v>
          </cell>
          <cell r="G556" t="str">
            <v>DISK CLUTCH FRICTION-KFVN/KFLP/KFLP</v>
          </cell>
        </row>
        <row r="557">
          <cell r="A557" t="str">
            <v>29-02-02</v>
          </cell>
          <cell r="B557" t="str">
            <v>IMP</v>
          </cell>
          <cell r="C557" t="str">
            <v>MATERIAL</v>
          </cell>
          <cell r="D557" t="str">
            <v>SHARE</v>
          </cell>
          <cell r="E557" t="str">
            <v>CL</v>
          </cell>
          <cell r="F557" t="str">
            <v xml:space="preserve">5.1-2001-07-HD-2BS1     </v>
          </cell>
          <cell r="G557" t="str">
            <v>AL-INGOT-HD2BS1</v>
          </cell>
        </row>
        <row r="558">
          <cell r="A558" t="str">
            <v>29-02-03</v>
          </cell>
          <cell r="B558" t="str">
            <v>IMP</v>
          </cell>
          <cell r="C558" t="str">
            <v>MATERIAL</v>
          </cell>
          <cell r="D558" t="str">
            <v>SHARE</v>
          </cell>
          <cell r="E558" t="str">
            <v>CL</v>
          </cell>
          <cell r="F558" t="str">
            <v xml:space="preserve">3.1.1834L-050-EA95-01   </v>
          </cell>
          <cell r="G558" t="str">
            <v>STEEL SHEET (1.6 x 115) FOR PLATE CLUTCH</v>
          </cell>
        </row>
        <row r="559">
          <cell r="A559">
            <v>290301</v>
          </cell>
          <cell r="B559" t="str">
            <v>IMP</v>
          </cell>
          <cell r="C559" t="str">
            <v>MATERIAL</v>
          </cell>
          <cell r="D559" t="str">
            <v>SHARE</v>
          </cell>
          <cell r="E559" t="str">
            <v>FF</v>
          </cell>
          <cell r="F559" t="str">
            <v>5.1-3C602-B02-02</v>
          </cell>
          <cell r="G559" t="str">
            <v>COPPER PLATE/COIL FOR S. WASHER</v>
          </cell>
        </row>
        <row r="560">
          <cell r="A560">
            <v>290302</v>
          </cell>
          <cell r="B560" t="str">
            <v>IMP</v>
          </cell>
          <cell r="C560" t="str">
            <v>MATERIAL</v>
          </cell>
          <cell r="D560" t="str">
            <v>SHARE</v>
          </cell>
          <cell r="E560" t="str">
            <v>FF</v>
          </cell>
          <cell r="F560" t="str">
            <v>5.1-2000-03-18-HS1A</v>
          </cell>
          <cell r="G560" t="str">
            <v>AL-INGOT-HS1s</v>
          </cell>
        </row>
        <row r="561">
          <cell r="A561">
            <v>290601</v>
          </cell>
          <cell r="B561" t="str">
            <v>IMP</v>
          </cell>
          <cell r="C561" t="str">
            <v>MATERIAL</v>
          </cell>
          <cell r="D561" t="str">
            <v>SHARE</v>
          </cell>
          <cell r="E561" t="str">
            <v>RC</v>
          </cell>
          <cell r="F561" t="str">
            <v>5.1-STKM-12C-D1622</v>
          </cell>
          <cell r="G561" t="str">
            <v>STEEL PIPE 5*2.1*2.6*5000- Metal Joint</v>
          </cell>
        </row>
        <row r="562">
          <cell r="A562">
            <v>290602</v>
          </cell>
          <cell r="B562" t="str">
            <v>IMP</v>
          </cell>
          <cell r="C562" t="str">
            <v>MATERIAL</v>
          </cell>
          <cell r="D562" t="str">
            <v>SHARE</v>
          </cell>
          <cell r="E562" t="str">
            <v>RC</v>
          </cell>
          <cell r="F562" t="str">
            <v xml:space="preserve">5.1-110-1101-1707       </v>
          </cell>
          <cell r="G562" t="str">
            <v xml:space="preserve">PLASTIC RESIN PP WHITE 0349-PISTON RING </v>
          </cell>
        </row>
        <row r="563">
          <cell r="A563">
            <v>290603</v>
          </cell>
          <cell r="B563" t="str">
            <v>IMP</v>
          </cell>
          <cell r="C563" t="str">
            <v>MATERIAL</v>
          </cell>
          <cell r="D563" t="str">
            <v>SHARE</v>
          </cell>
          <cell r="E563" t="str">
            <v>RC</v>
          </cell>
          <cell r="F563" t="str">
            <v>5.1-STKM-12C-D1620</v>
          </cell>
          <cell r="G563" t="str">
            <v>STEEL PIPE-SIZE 0X16.0X4500MM</v>
          </cell>
        </row>
        <row r="564">
          <cell r="A564">
            <v>290604</v>
          </cell>
          <cell r="B564" t="str">
            <v>IMP</v>
          </cell>
          <cell r="C564" t="str">
            <v>MATERIAL</v>
          </cell>
          <cell r="D564" t="str">
            <v>SHARE</v>
          </cell>
          <cell r="E564" t="str">
            <v>RC</v>
          </cell>
          <cell r="F564" t="str">
            <v>5.1-STKM-12C-D1621</v>
          </cell>
          <cell r="G564" t="str">
            <v>STEEL PIPE-SIZE 0X16.0X5000MM</v>
          </cell>
        </row>
        <row r="565">
          <cell r="A565">
            <v>990610</v>
          </cell>
          <cell r="B565" t="str">
            <v>MAP</v>
          </cell>
          <cell r="C565" t="str">
            <v>MATERIAL</v>
          </cell>
          <cell r="D565" t="str">
            <v>SHARE</v>
          </cell>
          <cell r="E565" t="str">
            <v>RC</v>
          </cell>
          <cell r="F565" t="str">
            <v>5.1-STKM-12C-D1619</v>
          </cell>
          <cell r="G565" t="str">
            <v>STEEL PIPE-SIZE 0X16.0X5047MM</v>
          </cell>
        </row>
        <row r="566">
          <cell r="A566">
            <v>290606</v>
          </cell>
          <cell r="B566" t="str">
            <v>IMP</v>
          </cell>
          <cell r="C566" t="str">
            <v>MATERIAL</v>
          </cell>
          <cell r="D566" t="str">
            <v>SHARE</v>
          </cell>
          <cell r="E566" t="str">
            <v>RC</v>
          </cell>
          <cell r="F566" t="str">
            <v>5.1-STKM-12C-D1618</v>
          </cell>
          <cell r="G566" t="str">
            <v>STEEL PIPE-SIZE 0X16.0X5114MM</v>
          </cell>
        </row>
        <row r="567">
          <cell r="A567">
            <v>290607</v>
          </cell>
          <cell r="B567" t="str">
            <v>IMP</v>
          </cell>
          <cell r="C567" t="str">
            <v>MATERIAL</v>
          </cell>
          <cell r="D567" t="str">
            <v>SHARE</v>
          </cell>
          <cell r="E567" t="str">
            <v>RC</v>
          </cell>
          <cell r="F567" t="str">
            <v>3.1.1834K-350-5A98-01</v>
          </cell>
          <cell r="G567" t="str">
            <v>STEEL SHEET (2.6 x 70) FOR DAMPER CAP</v>
          </cell>
        </row>
        <row r="568">
          <cell r="A568">
            <v>290608</v>
          </cell>
          <cell r="B568" t="str">
            <v>IMP</v>
          </cell>
          <cell r="C568" t="str">
            <v>MATERIAL</v>
          </cell>
          <cell r="D568" t="str">
            <v>SHARE</v>
          </cell>
          <cell r="E568" t="str">
            <v>RC</v>
          </cell>
          <cell r="F568" t="str">
            <v xml:space="preserve">5.1-110-1101-1704       </v>
          </cell>
          <cell r="G568" t="str">
            <v xml:space="preserve">PLASTIC RESIN PA BLACK-ADJUSTER SPRING  </v>
          </cell>
        </row>
        <row r="569">
          <cell r="A569">
            <v>290701</v>
          </cell>
          <cell r="B569" t="str">
            <v>IMP</v>
          </cell>
          <cell r="C569" t="str">
            <v>MATERIAL</v>
          </cell>
          <cell r="D569" t="str">
            <v>SHARE</v>
          </cell>
          <cell r="E569" t="str">
            <v>SM</v>
          </cell>
          <cell r="F569" t="str">
            <v xml:space="preserve">5.1-110-1101-1702       </v>
          </cell>
          <cell r="G569" t="str">
            <v xml:space="preserve">PLASTIC RESIN PP WHITE-0349-CASE UNDER  </v>
          </cell>
        </row>
        <row r="570">
          <cell r="A570">
            <v>290702</v>
          </cell>
          <cell r="B570" t="str">
            <v>IMP</v>
          </cell>
          <cell r="C570" t="str">
            <v>MATERIAL</v>
          </cell>
          <cell r="D570" t="str">
            <v>SHARE</v>
          </cell>
          <cell r="E570" t="str">
            <v>SM</v>
          </cell>
          <cell r="F570" t="str">
            <v xml:space="preserve">5.1-110-1101-1706       </v>
          </cell>
          <cell r="G570" t="str">
            <v xml:space="preserve">PLASTIC RESIN PP BLACK 0350-REFLECTING  </v>
          </cell>
        </row>
        <row r="571">
          <cell r="A571">
            <v>290703</v>
          </cell>
          <cell r="B571" t="str">
            <v>IMP</v>
          </cell>
          <cell r="C571" t="str">
            <v>MATERIAL</v>
          </cell>
          <cell r="D571" t="str">
            <v>SHARE</v>
          </cell>
          <cell r="E571" t="str">
            <v>SM</v>
          </cell>
          <cell r="F571" t="str">
            <v xml:space="preserve">5.1-110-1101-1705       </v>
          </cell>
          <cell r="G571" t="str">
            <v xml:space="preserve">PLASTIC RESIN PA WHITE 0356-GLASS       </v>
          </cell>
        </row>
        <row r="572">
          <cell r="A572">
            <v>290704</v>
          </cell>
          <cell r="B572" t="str">
            <v>IMP</v>
          </cell>
          <cell r="C572" t="str">
            <v>MATERIAL</v>
          </cell>
          <cell r="D572" t="str">
            <v>SHARE</v>
          </cell>
          <cell r="E572" t="str">
            <v>SM</v>
          </cell>
          <cell r="F572" t="str">
            <v xml:space="preserve">5.1-110-1101-1703       </v>
          </cell>
          <cell r="G572" t="str">
            <v xml:space="preserve">PLASTIC RESIN PMMA 0351-GLASS           </v>
          </cell>
        </row>
        <row r="573">
          <cell r="A573">
            <v>290705</v>
          </cell>
          <cell r="B573" t="str">
            <v>IMP</v>
          </cell>
          <cell r="C573" t="str">
            <v>PARTS</v>
          </cell>
          <cell r="D573" t="str">
            <v>SHARE</v>
          </cell>
          <cell r="E573" t="str">
            <v>SM</v>
          </cell>
          <cell r="F573" t="str">
            <v xml:space="preserve">4.1-525-1944-9300       </v>
          </cell>
          <cell r="G573" t="str">
            <v>LENS, TOP GEAR</v>
          </cell>
        </row>
        <row r="574">
          <cell r="A574">
            <v>650702</v>
          </cell>
          <cell r="B574" t="str">
            <v>IMP</v>
          </cell>
          <cell r="C574" t="str">
            <v>MATERIAL</v>
          </cell>
          <cell r="D574" t="str">
            <v>SHARE</v>
          </cell>
          <cell r="E574" t="str">
            <v>SM</v>
          </cell>
          <cell r="F574" t="str">
            <v>0.1-IT080-900-0049-000</v>
          </cell>
          <cell r="G574" t="str">
            <v>T.10 TERMINAL CONTACT-KFVN-KFLP</v>
          </cell>
        </row>
        <row r="575">
          <cell r="A575">
            <v>650703</v>
          </cell>
          <cell r="B575" t="str">
            <v>IMP</v>
          </cell>
          <cell r="C575" t="str">
            <v>MATERIAL</v>
          </cell>
          <cell r="D575" t="str">
            <v>SHARE</v>
          </cell>
          <cell r="E575" t="str">
            <v>SM</v>
          </cell>
          <cell r="F575" t="str">
            <v>0.1-IT080-900-0079-000</v>
          </cell>
          <cell r="G575" t="str">
            <v>T.6.5 TERMINAL CONTACT-KFLP</v>
          </cell>
        </row>
        <row r="576">
          <cell r="A576">
            <v>650704</v>
          </cell>
          <cell r="B576" t="str">
            <v>IMP</v>
          </cell>
          <cell r="C576" t="str">
            <v>MATERIAL</v>
          </cell>
          <cell r="D576" t="str">
            <v>SHARE</v>
          </cell>
          <cell r="E576" t="str">
            <v>SM</v>
          </cell>
          <cell r="F576" t="str">
            <v>1.1-ML9AL-NLNXX</v>
          </cell>
          <cell r="G576" t="str">
            <v>HOUSING-ML-9AL-NL-N</v>
          </cell>
        </row>
        <row r="577">
          <cell r="A577">
            <v>650705</v>
          </cell>
          <cell r="B577" t="str">
            <v>IMP</v>
          </cell>
          <cell r="C577" t="str">
            <v>MATERIAL</v>
          </cell>
          <cell r="D577" t="str">
            <v>SHARE</v>
          </cell>
          <cell r="E577" t="str">
            <v>SM</v>
          </cell>
          <cell r="F577" t="str">
            <v>1.1-ML9AL-NLBXX</v>
          </cell>
          <cell r="G577" t="str">
            <v>HOUSING-ML-9AL-NL-B</v>
          </cell>
        </row>
        <row r="578">
          <cell r="A578">
            <v>650706</v>
          </cell>
          <cell r="B578" t="str">
            <v>IMP</v>
          </cell>
          <cell r="C578" t="str">
            <v>MATERIAL</v>
          </cell>
          <cell r="D578" t="str">
            <v>SHARE</v>
          </cell>
          <cell r="E578" t="str">
            <v>SM</v>
          </cell>
          <cell r="F578" t="str">
            <v>1.1-60510-1BS1X</v>
          </cell>
          <cell r="G578" t="str">
            <v>TERMINAL-605-101-BS1</v>
          </cell>
        </row>
        <row r="579">
          <cell r="A579">
            <v>650707</v>
          </cell>
          <cell r="B579" t="str">
            <v>IMP</v>
          </cell>
          <cell r="C579" t="str">
            <v>MATERIAL</v>
          </cell>
          <cell r="D579" t="str">
            <v>SHARE</v>
          </cell>
          <cell r="E579" t="str">
            <v>SM</v>
          </cell>
          <cell r="F579" t="str">
            <v>1.1-ML6BS-LNLNX</v>
          </cell>
          <cell r="G579" t="str">
            <v>HOUSING-ML-6BSL-NL-N</v>
          </cell>
        </row>
        <row r="580">
          <cell r="A580">
            <v>650708</v>
          </cell>
          <cell r="B580" t="str">
            <v>IMP</v>
          </cell>
          <cell r="C580" t="str">
            <v>MATERIAL</v>
          </cell>
          <cell r="D580" t="str">
            <v>SHARE</v>
          </cell>
          <cell r="E580" t="str">
            <v>SM</v>
          </cell>
          <cell r="F580" t="str">
            <v>1.1-60415-1BS1X</v>
          </cell>
          <cell r="G580" t="str">
            <v>TERMINAL-604151-BS1</v>
          </cell>
        </row>
        <row r="581">
          <cell r="A581">
            <v>650709</v>
          </cell>
          <cell r="B581" t="str">
            <v>IMP</v>
          </cell>
          <cell r="C581" t="str">
            <v>MATERIAL</v>
          </cell>
          <cell r="D581" t="str">
            <v>SHARE</v>
          </cell>
          <cell r="E581" t="str">
            <v>SM</v>
          </cell>
          <cell r="F581" t="str">
            <v>1.1-3PNLN-XXXXX</v>
          </cell>
          <cell r="G581" t="str">
            <v>HOUSING-3P-NL-N</v>
          </cell>
        </row>
        <row r="582">
          <cell r="A582">
            <v>650710</v>
          </cell>
          <cell r="B582" t="str">
            <v>IMP</v>
          </cell>
          <cell r="C582" t="str">
            <v>MATERIAL</v>
          </cell>
          <cell r="D582" t="str">
            <v>SHARE</v>
          </cell>
          <cell r="E582" t="str">
            <v>SM</v>
          </cell>
          <cell r="F582" t="str">
            <v>1.1-3PNLB-XXXXX</v>
          </cell>
          <cell r="G582" t="str">
            <v>HOUSING-3P-NL-B</v>
          </cell>
        </row>
        <row r="583">
          <cell r="A583">
            <v>650711</v>
          </cell>
          <cell r="B583" t="str">
            <v>IMP</v>
          </cell>
          <cell r="C583" t="str">
            <v>MATERIAL</v>
          </cell>
          <cell r="D583" t="str">
            <v>SHARE</v>
          </cell>
          <cell r="E583" t="str">
            <v>SM</v>
          </cell>
          <cell r="F583" t="str">
            <v>1.1-3PNLR-XXXXX</v>
          </cell>
          <cell r="G583" t="str">
            <v>HOUSING-3P-NL-R</v>
          </cell>
        </row>
        <row r="584">
          <cell r="A584">
            <v>650712</v>
          </cell>
          <cell r="B584" t="str">
            <v>IMP</v>
          </cell>
          <cell r="C584" t="str">
            <v>MATERIAL</v>
          </cell>
          <cell r="D584" t="str">
            <v>SHARE</v>
          </cell>
          <cell r="E584" t="str">
            <v>SM</v>
          </cell>
          <cell r="F584" t="str">
            <v>1.1-61701-2BS2X</v>
          </cell>
          <cell r="G584" t="str">
            <v>TERMINAL-617-012-BS2</v>
          </cell>
        </row>
        <row r="585">
          <cell r="A585">
            <v>650713</v>
          </cell>
          <cell r="B585" t="str">
            <v>IMP</v>
          </cell>
          <cell r="C585" t="str">
            <v>MATERIAL</v>
          </cell>
          <cell r="D585" t="str">
            <v>SHARE</v>
          </cell>
          <cell r="E585" t="str">
            <v>SM</v>
          </cell>
          <cell r="F585" t="str">
            <v>1.1-0803-0003-89000</v>
          </cell>
          <cell r="G585" t="str">
            <v>TERMINAL-0803000389000</v>
          </cell>
        </row>
        <row r="586">
          <cell r="A586">
            <v>650714</v>
          </cell>
          <cell r="B586" t="str">
            <v>IMP</v>
          </cell>
          <cell r="C586" t="str">
            <v>MATERIAL</v>
          </cell>
          <cell r="D586" t="str">
            <v>SHARE</v>
          </cell>
          <cell r="E586" t="str">
            <v>SM</v>
          </cell>
          <cell r="F586" t="str">
            <v>1.1-61090-1BS2X</v>
          </cell>
          <cell r="G586" t="str">
            <v>TERMINAL-610901-BS-2</v>
          </cell>
        </row>
        <row r="587">
          <cell r="A587">
            <v>650715</v>
          </cell>
          <cell r="B587" t="str">
            <v>IMP</v>
          </cell>
          <cell r="C587" t="str">
            <v>MATERIAL</v>
          </cell>
          <cell r="D587" t="str">
            <v>SHARE</v>
          </cell>
          <cell r="E587" t="str">
            <v>SM</v>
          </cell>
          <cell r="F587" t="str">
            <v>1.1-SH187-3014B</v>
          </cell>
          <cell r="G587" t="str">
            <v>SLEEVE-SH-187-30-14-B</v>
          </cell>
        </row>
        <row r="588">
          <cell r="A588">
            <v>650716</v>
          </cell>
          <cell r="B588" t="str">
            <v>IMP</v>
          </cell>
          <cell r="C588" t="str">
            <v>MATERIAL</v>
          </cell>
          <cell r="D588" t="str">
            <v>SHARE</v>
          </cell>
          <cell r="E588" t="str">
            <v>SM</v>
          </cell>
          <cell r="F588" t="str">
            <v>1.1-PVCB-TUBE-20x22</v>
          </cell>
          <cell r="G588" t="str">
            <v>TUBE-PVC B- 20X22</v>
          </cell>
        </row>
        <row r="589">
          <cell r="A589">
            <v>650717</v>
          </cell>
          <cell r="B589" t="str">
            <v>IMP</v>
          </cell>
          <cell r="C589" t="str">
            <v>MATERIAL</v>
          </cell>
          <cell r="D589" t="str">
            <v>SHARE</v>
          </cell>
          <cell r="E589" t="str">
            <v>SM</v>
          </cell>
          <cell r="F589" t="str">
            <v>1.1-PVCL-0X17-0X184</v>
          </cell>
          <cell r="G589" t="str">
            <v>TAPE-PVC-L-0.17-0.18X40 BLUE</v>
          </cell>
        </row>
        <row r="590">
          <cell r="A590">
            <v>650718</v>
          </cell>
          <cell r="B590" t="str">
            <v>IMP</v>
          </cell>
          <cell r="C590" t="str">
            <v>MATERIAL</v>
          </cell>
          <cell r="D590" t="str">
            <v>SHARE</v>
          </cell>
          <cell r="E590" t="str">
            <v>SM</v>
          </cell>
          <cell r="F590" t="str">
            <v>1.1-PVCB-TUBE-5x6XX</v>
          </cell>
          <cell r="G590" t="str">
            <v>TUBE-PVC-B-5X6 BLACK</v>
          </cell>
        </row>
        <row r="591">
          <cell r="A591">
            <v>650719</v>
          </cell>
          <cell r="B591" t="str">
            <v>IMP</v>
          </cell>
          <cell r="C591" t="str">
            <v>MATERIAL</v>
          </cell>
          <cell r="D591" t="str">
            <v>SHARE</v>
          </cell>
          <cell r="E591" t="str">
            <v>SM</v>
          </cell>
          <cell r="F591" t="str">
            <v>1.1-PVCB-TUBE-14x15</v>
          </cell>
          <cell r="G591" t="str">
            <v>TUBE-PVC-B-14X15 BLACK</v>
          </cell>
        </row>
        <row r="592">
          <cell r="A592">
            <v>650720</v>
          </cell>
          <cell r="B592" t="str">
            <v>IMP</v>
          </cell>
          <cell r="C592" t="str">
            <v>MATERIAL</v>
          </cell>
          <cell r="D592" t="str">
            <v>SHARE</v>
          </cell>
          <cell r="E592" t="str">
            <v>SM</v>
          </cell>
          <cell r="F592" t="str">
            <v>1.1-60810-1BS1X</v>
          </cell>
          <cell r="G592" t="str">
            <v>TERMINAL-608101-BS-1</v>
          </cell>
        </row>
        <row r="593">
          <cell r="A593">
            <v>650721</v>
          </cell>
          <cell r="B593" t="str">
            <v>IMP</v>
          </cell>
          <cell r="C593" t="str">
            <v>MATERIAL</v>
          </cell>
          <cell r="D593" t="str">
            <v>SHARE</v>
          </cell>
          <cell r="E593" t="str">
            <v>SM</v>
          </cell>
          <cell r="F593" t="str">
            <v>1.1-60800-1BS1X</v>
          </cell>
          <cell r="G593" t="str">
            <v>TERMINAL-608001-BS1</v>
          </cell>
        </row>
        <row r="594">
          <cell r="A594">
            <v>650722</v>
          </cell>
          <cell r="B594" t="str">
            <v>IMP</v>
          </cell>
          <cell r="C594" t="str">
            <v>MATERIAL</v>
          </cell>
          <cell r="D594" t="str">
            <v>SHARE</v>
          </cell>
          <cell r="E594" t="str">
            <v>SM</v>
          </cell>
          <cell r="F594" t="str">
            <v>1.1-60613-1BS1X</v>
          </cell>
          <cell r="G594" t="str">
            <v>TERMINAL-606131-BS1</v>
          </cell>
        </row>
        <row r="595">
          <cell r="A595">
            <v>650723</v>
          </cell>
          <cell r="B595" t="str">
            <v>IMP</v>
          </cell>
          <cell r="C595" t="str">
            <v>MATERIAL</v>
          </cell>
          <cell r="D595" t="str">
            <v>SHARE</v>
          </cell>
          <cell r="E595" t="str">
            <v>SM</v>
          </cell>
          <cell r="F595" t="str">
            <v>1.1-AVF05-L/WXX</v>
          </cell>
          <cell r="G595" t="str">
            <v>WIRE-AVF 0.5 L/W</v>
          </cell>
        </row>
        <row r="596">
          <cell r="A596">
            <v>650724</v>
          </cell>
          <cell r="B596" t="str">
            <v>IMP</v>
          </cell>
          <cell r="C596" t="str">
            <v>MATERIAL</v>
          </cell>
          <cell r="D596" t="str">
            <v>SHARE</v>
          </cell>
          <cell r="E596" t="str">
            <v>SM</v>
          </cell>
          <cell r="F596" t="str">
            <v>1.1-AVF05-PXXXX</v>
          </cell>
          <cell r="G596" t="str">
            <v>WIRE-AVF 0.5 P</v>
          </cell>
        </row>
        <row r="597">
          <cell r="A597">
            <v>650725</v>
          </cell>
          <cell r="B597" t="str">
            <v>IMP</v>
          </cell>
          <cell r="C597" t="str">
            <v>MATERIAL</v>
          </cell>
          <cell r="D597" t="str">
            <v>SHARE</v>
          </cell>
          <cell r="E597" t="str">
            <v>SM</v>
          </cell>
          <cell r="F597" t="str">
            <v>1.1-AVF05-Y/RXX</v>
          </cell>
          <cell r="G597" t="str">
            <v>WIRE-AVF 0.5 Y/R</v>
          </cell>
        </row>
        <row r="598">
          <cell r="A598">
            <v>650726</v>
          </cell>
          <cell r="B598" t="str">
            <v>IMP</v>
          </cell>
          <cell r="C598" t="str">
            <v>MATERIAL</v>
          </cell>
          <cell r="D598" t="str">
            <v>SHARE</v>
          </cell>
          <cell r="E598" t="str">
            <v>SM</v>
          </cell>
          <cell r="F598" t="str">
            <v>1.1-AVF05-Y/WXX</v>
          </cell>
          <cell r="G598" t="str">
            <v>WIRE-AVF 0.5 Y/W</v>
          </cell>
        </row>
        <row r="599">
          <cell r="A599">
            <v>650727</v>
          </cell>
          <cell r="B599" t="str">
            <v>IMP</v>
          </cell>
          <cell r="C599" t="str">
            <v>MATERIAL</v>
          </cell>
          <cell r="D599" t="str">
            <v>SHARE</v>
          </cell>
          <cell r="E599" t="str">
            <v>SM</v>
          </cell>
          <cell r="F599" t="str">
            <v>1.1-AVF05-Lg/RX</v>
          </cell>
          <cell r="G599" t="str">
            <v>WIRE-AVF 0.5 LG/R</v>
          </cell>
        </row>
        <row r="600">
          <cell r="A600">
            <v>650728</v>
          </cell>
          <cell r="B600" t="str">
            <v>IMP</v>
          </cell>
          <cell r="C600" t="str">
            <v>MATERIAL</v>
          </cell>
          <cell r="D600" t="str">
            <v>SHARE</v>
          </cell>
          <cell r="E600" t="str">
            <v>SM</v>
          </cell>
          <cell r="F600" t="str">
            <v xml:space="preserve">1.1-AVF05-LgXXX </v>
          </cell>
          <cell r="G600" t="str">
            <v xml:space="preserve">WIRE-AVF 0.5 LG </v>
          </cell>
        </row>
        <row r="601">
          <cell r="A601">
            <v>650729</v>
          </cell>
          <cell r="B601" t="str">
            <v>IMP</v>
          </cell>
          <cell r="C601" t="str">
            <v>MATERIAL</v>
          </cell>
          <cell r="D601" t="str">
            <v>SHARE</v>
          </cell>
          <cell r="E601" t="str">
            <v>SM</v>
          </cell>
          <cell r="F601" t="str">
            <v>1.1-AVF05-B/LXX</v>
          </cell>
          <cell r="G601" t="str">
            <v>WIRE-AVF 0.5 B/L</v>
          </cell>
        </row>
        <row r="602">
          <cell r="A602">
            <v>650730</v>
          </cell>
          <cell r="B602" t="str">
            <v>IMP</v>
          </cell>
          <cell r="C602" t="str">
            <v>MATERIAL</v>
          </cell>
          <cell r="D602" t="str">
            <v>SHARE</v>
          </cell>
          <cell r="E602" t="str">
            <v>SM</v>
          </cell>
          <cell r="F602" t="str">
            <v>1.1-AVF05-W/LXX</v>
          </cell>
          <cell r="G602" t="str">
            <v>WIRE-AVF 0.5 W/L</v>
          </cell>
        </row>
        <row r="603">
          <cell r="A603">
            <v>650731</v>
          </cell>
          <cell r="B603" t="str">
            <v>IMP</v>
          </cell>
          <cell r="C603" t="str">
            <v>MATERIAL</v>
          </cell>
          <cell r="D603" t="str">
            <v>SHARE</v>
          </cell>
          <cell r="E603" t="str">
            <v>SM</v>
          </cell>
          <cell r="F603" t="str">
            <v>1.1-AVF05-BXXXX</v>
          </cell>
          <cell r="G603" t="str">
            <v xml:space="preserve">WIRE-AVF 0.5 B </v>
          </cell>
        </row>
        <row r="604">
          <cell r="A604">
            <v>650732</v>
          </cell>
          <cell r="B604" t="str">
            <v>IMP</v>
          </cell>
          <cell r="C604" t="str">
            <v>MATERIAL</v>
          </cell>
          <cell r="D604" t="str">
            <v>SHARE</v>
          </cell>
          <cell r="E604" t="str">
            <v>SM</v>
          </cell>
          <cell r="F604" t="str">
            <v>1.1-AVF05-OXXXX</v>
          </cell>
          <cell r="G604" t="str">
            <v>WIRE-AVF 0.5 O</v>
          </cell>
        </row>
        <row r="605">
          <cell r="A605">
            <v>650733</v>
          </cell>
          <cell r="B605" t="str">
            <v>IMP</v>
          </cell>
          <cell r="C605" t="str">
            <v>MATERIAL</v>
          </cell>
          <cell r="D605" t="str">
            <v>SHARE</v>
          </cell>
          <cell r="E605" t="str">
            <v>SM</v>
          </cell>
          <cell r="F605" t="str">
            <v>1.1-AVF05-GXXXX</v>
          </cell>
          <cell r="G605" t="str">
            <v>WIRE-AVF 0.5 G</v>
          </cell>
        </row>
        <row r="606">
          <cell r="A606">
            <v>650734</v>
          </cell>
          <cell r="B606" t="str">
            <v>IMP</v>
          </cell>
          <cell r="C606" t="str">
            <v>MATERIAL</v>
          </cell>
          <cell r="D606" t="str">
            <v>SHARE</v>
          </cell>
          <cell r="E606" t="str">
            <v>SM</v>
          </cell>
          <cell r="F606" t="str">
            <v>1.1-AVF05-BrXXX</v>
          </cell>
          <cell r="G606" t="str">
            <v>WIRE-AVF 0.5 BR</v>
          </cell>
        </row>
        <row r="607">
          <cell r="A607">
            <v>650735</v>
          </cell>
          <cell r="B607" t="str">
            <v>IMP</v>
          </cell>
          <cell r="C607" t="str">
            <v>MATERIAL</v>
          </cell>
          <cell r="D607" t="str">
            <v>SHARE</v>
          </cell>
          <cell r="E607" t="str">
            <v>SM</v>
          </cell>
          <cell r="F607" t="str">
            <v>1.1-AVF05-SbXXX</v>
          </cell>
          <cell r="G607" t="str">
            <v>WIRE-AVF 0.5 SB</v>
          </cell>
        </row>
        <row r="608">
          <cell r="A608">
            <v>650736</v>
          </cell>
          <cell r="B608" t="str">
            <v>IMP</v>
          </cell>
          <cell r="C608" t="str">
            <v>MATERIAL</v>
          </cell>
          <cell r="D608" t="str">
            <v>SHARE</v>
          </cell>
          <cell r="E608" t="str">
            <v>SM</v>
          </cell>
          <cell r="F608" t="str">
            <v>1.1-AVF05-YXXXX</v>
          </cell>
          <cell r="G608" t="str">
            <v>WIRE-AVF 0.5 Y</v>
          </cell>
        </row>
        <row r="609">
          <cell r="A609">
            <v>650737</v>
          </cell>
          <cell r="B609" t="str">
            <v>IMP</v>
          </cell>
          <cell r="C609" t="str">
            <v>MATERIAL</v>
          </cell>
          <cell r="D609" t="str">
            <v>SHARE</v>
          </cell>
          <cell r="E609" t="str">
            <v>SM</v>
          </cell>
          <cell r="F609" t="str">
            <v>1.1-AVF05-Y/LXX</v>
          </cell>
          <cell r="G609" t="str">
            <v>WIRE-AVF 0.5 Y/L</v>
          </cell>
        </row>
        <row r="610">
          <cell r="A610">
            <v>650738</v>
          </cell>
          <cell r="B610" t="str">
            <v>IMP</v>
          </cell>
          <cell r="C610" t="str">
            <v>MATERIAL</v>
          </cell>
          <cell r="D610" t="str">
            <v>SHARE</v>
          </cell>
          <cell r="E610" t="str">
            <v>SM</v>
          </cell>
          <cell r="F610" t="str">
            <v>1.1-AVF05-G/YXX</v>
          </cell>
          <cell r="G610" t="str">
            <v>WIRE-AVF 0.5 G/Y</v>
          </cell>
        </row>
        <row r="611">
          <cell r="A611">
            <v>650739</v>
          </cell>
          <cell r="B611" t="str">
            <v>IMP</v>
          </cell>
          <cell r="C611" t="str">
            <v>MATERIAL</v>
          </cell>
          <cell r="D611" t="str">
            <v>SHARE</v>
          </cell>
          <cell r="E611" t="str">
            <v>SM</v>
          </cell>
          <cell r="F611" t="str">
            <v>1.1-AVF05-GrXXX</v>
          </cell>
          <cell r="G611" t="str">
            <v>WIRE-AVF 0.5 GR</v>
          </cell>
        </row>
        <row r="612">
          <cell r="A612">
            <v>650740</v>
          </cell>
          <cell r="B612" t="str">
            <v>IMP</v>
          </cell>
          <cell r="C612" t="str">
            <v>MATERIAL</v>
          </cell>
          <cell r="D612" t="str">
            <v>SHARE</v>
          </cell>
          <cell r="E612" t="str">
            <v>SM</v>
          </cell>
          <cell r="F612" t="str">
            <v xml:space="preserve">1.1-AVF05-WXXXX </v>
          </cell>
          <cell r="G612" t="str">
            <v xml:space="preserve">WIRE-AVF 0.5 W </v>
          </cell>
        </row>
        <row r="613">
          <cell r="A613">
            <v>650741</v>
          </cell>
          <cell r="B613" t="str">
            <v>IMP</v>
          </cell>
          <cell r="C613" t="str">
            <v>MATERIAL</v>
          </cell>
          <cell r="D613" t="str">
            <v>SHARE</v>
          </cell>
          <cell r="E613" t="str">
            <v>SM</v>
          </cell>
          <cell r="F613" t="str">
            <v>1.1-AVF05-LXXXX</v>
          </cell>
          <cell r="G613" t="str">
            <v>WIRE-AVF 0.5 L</v>
          </cell>
        </row>
        <row r="614">
          <cell r="A614">
            <v>650742</v>
          </cell>
          <cell r="B614" t="str">
            <v>IMP</v>
          </cell>
          <cell r="C614" t="str">
            <v>MATERIAL</v>
          </cell>
          <cell r="D614" t="str">
            <v>SHARE</v>
          </cell>
          <cell r="E614" t="str">
            <v>SM</v>
          </cell>
          <cell r="F614" t="str">
            <v>1.1-PVCB-TUBE-24x25</v>
          </cell>
          <cell r="G614" t="str">
            <v>TUBE-PVC B-24X25</v>
          </cell>
        </row>
        <row r="615">
          <cell r="A615">
            <v>650743</v>
          </cell>
          <cell r="B615" t="str">
            <v>IMP</v>
          </cell>
          <cell r="C615" t="str">
            <v>MATERIAL</v>
          </cell>
          <cell r="D615" t="str">
            <v>SHARE</v>
          </cell>
          <cell r="E615" t="str">
            <v>SM</v>
          </cell>
          <cell r="F615" t="str">
            <v>1.1-ML6AL-NLNXX</v>
          </cell>
          <cell r="G615" t="str">
            <v>HOUSING - ML-6AL-NL-N</v>
          </cell>
        </row>
        <row r="616">
          <cell r="A616">
            <v>650744</v>
          </cell>
          <cell r="B616" t="str">
            <v>IMP</v>
          </cell>
          <cell r="C616" t="str">
            <v>MATERIAL</v>
          </cell>
          <cell r="D616" t="str">
            <v>SHARE</v>
          </cell>
          <cell r="E616" t="str">
            <v>SM</v>
          </cell>
          <cell r="F616" t="str">
            <v xml:space="preserve">5.1-110-1101-1710       </v>
          </cell>
          <cell r="G616" t="str">
            <v>PLASTIC RESIN THIP-145 NH-1L- REFLECTING</v>
          </cell>
        </row>
        <row r="617">
          <cell r="A617">
            <v>650745</v>
          </cell>
          <cell r="B617" t="str">
            <v>IMP</v>
          </cell>
          <cell r="C617" t="str">
            <v>MATERIAL</v>
          </cell>
          <cell r="D617" t="str">
            <v>SHARE</v>
          </cell>
          <cell r="E617" t="str">
            <v>SM</v>
          </cell>
          <cell r="F617" t="str">
            <v xml:space="preserve">5.1-110-1101-1709       </v>
          </cell>
          <cell r="G617" t="str">
            <v xml:space="preserve">PLASTIC RESIN TSRH-2NF NH-1L-REFLECTING </v>
          </cell>
        </row>
        <row r="618">
          <cell r="A618">
            <v>650746</v>
          </cell>
          <cell r="B618" t="str">
            <v>IMP</v>
          </cell>
          <cell r="C618" t="str">
            <v>MATERIAL</v>
          </cell>
          <cell r="D618" t="str">
            <v>SHARE</v>
          </cell>
          <cell r="E618" t="str">
            <v>SM</v>
          </cell>
          <cell r="F618" t="str">
            <v xml:space="preserve">5.1-3C602-B02-01  </v>
          </cell>
          <cell r="G618" t="str">
            <v>COPPER BAR FOR INSERT NUT</v>
          </cell>
        </row>
        <row r="619">
          <cell r="A619">
            <v>910614</v>
          </cell>
          <cell r="B619" t="str">
            <v>MAP</v>
          </cell>
          <cell r="C619" t="str">
            <v>SEMI-FNISHED</v>
          </cell>
          <cell r="D619" t="str">
            <v>5VD</v>
          </cell>
          <cell r="E619" t="str">
            <v>RC</v>
          </cell>
          <cell r="F619" t="str">
            <v>Y5VD2-265-OA</v>
          </cell>
          <cell r="G619" t="str">
            <v>Main Pipe 5VD-§· c¾t</v>
          </cell>
        </row>
        <row r="620">
          <cell r="A620">
            <v>820201</v>
          </cell>
          <cell r="B620" t="str">
            <v>MAP</v>
          </cell>
          <cell r="C620" t="str">
            <v>PARTS</v>
          </cell>
          <cell r="D620" t="str">
            <v>GN5</v>
          </cell>
          <cell r="E620" t="str">
            <v>CL</v>
          </cell>
          <cell r="F620" t="str">
            <v>0.2-22361-GN8-9200</v>
          </cell>
          <cell r="G620" t="str">
            <v>PLATE CLUTCH LIFTER (KFLP)</v>
          </cell>
        </row>
        <row r="621">
          <cell r="A621">
            <v>820208</v>
          </cell>
          <cell r="B621" t="str">
            <v>MAP</v>
          </cell>
          <cell r="C621" t="str">
            <v>SEMI-FNISHED</v>
          </cell>
          <cell r="D621" t="str">
            <v>GN5</v>
          </cell>
          <cell r="E621" t="str">
            <v>CL</v>
          </cell>
          <cell r="F621" t="str">
            <v>0.2-22311-KN4-6800* *</v>
          </cell>
          <cell r="G621" t="str">
            <v>Plate Clutch (nh¸m)-§· dËp</v>
          </cell>
        </row>
        <row r="622">
          <cell r="A622">
            <v>820215</v>
          </cell>
          <cell r="B622" t="str">
            <v>MAP</v>
          </cell>
          <cell r="C622" t="str">
            <v>PARTS</v>
          </cell>
          <cell r="D622" t="str">
            <v>GN5</v>
          </cell>
          <cell r="E622" t="str">
            <v>CL</v>
          </cell>
          <cell r="F622" t="str">
            <v>0.2-22361-GN8-9200</v>
          </cell>
          <cell r="G622" t="str">
            <v>PLATE CLUTCH LIFTER (KFLP)</v>
          </cell>
        </row>
        <row r="623">
          <cell r="A623">
            <v>820216</v>
          </cell>
          <cell r="B623" t="str">
            <v>MAP</v>
          </cell>
          <cell r="C623" t="str">
            <v>SEMI-FNISHED</v>
          </cell>
          <cell r="D623" t="str">
            <v>GN5</v>
          </cell>
          <cell r="E623" t="str">
            <v>CL</v>
          </cell>
          <cell r="F623" t="str">
            <v>0.2-22120-GN5-9100</v>
          </cell>
          <cell r="G623" t="str">
            <v>Center CL-§· gia c«ng</v>
          </cell>
        </row>
        <row r="624">
          <cell r="A624">
            <v>820217</v>
          </cell>
          <cell r="B624" t="str">
            <v>MAP</v>
          </cell>
          <cell r="C624" t="str">
            <v>SEMI-FNISHED</v>
          </cell>
          <cell r="D624" t="str">
            <v>GN5</v>
          </cell>
          <cell r="E624" t="str">
            <v>CL</v>
          </cell>
          <cell r="F624" t="str">
            <v>0.2-22101-GN5-9100-H1</v>
          </cell>
          <cell r="G624" t="str">
            <v>Outer CL-§· gia c«ng</v>
          </cell>
        </row>
        <row r="625">
          <cell r="A625">
            <v>820344</v>
          </cell>
          <cell r="B625" t="str">
            <v>MAP</v>
          </cell>
          <cell r="C625" t="str">
            <v>SEMI-FNISHED</v>
          </cell>
          <cell r="D625" t="str">
            <v>GN5</v>
          </cell>
          <cell r="E625" t="str">
            <v>FF</v>
          </cell>
          <cell r="F625" t="str">
            <v>2.2-51421-GN5-9010-M1</v>
          </cell>
          <cell r="G625" t="str">
            <v>Bottom Case Processing-Ph¶I-§· gia c«ng</v>
          </cell>
        </row>
        <row r="626">
          <cell r="A626">
            <v>820345</v>
          </cell>
          <cell r="B626" t="str">
            <v>MAP</v>
          </cell>
          <cell r="C626" t="str">
            <v>SEMI-FNISHED</v>
          </cell>
          <cell r="D626" t="str">
            <v>GN5</v>
          </cell>
          <cell r="E626" t="str">
            <v>FF</v>
          </cell>
          <cell r="F626" t="str">
            <v>2.2-51521-GN5-9010-M1</v>
          </cell>
          <cell r="G626" t="str">
            <v>Bottom Case Processing-Tr¸I-§· gia c«ng</v>
          </cell>
        </row>
        <row r="627">
          <cell r="A627">
            <v>820346</v>
          </cell>
          <cell r="B627" t="str">
            <v>MAP</v>
          </cell>
          <cell r="C627" t="str">
            <v>SEMI-FNISHED</v>
          </cell>
          <cell r="D627" t="str">
            <v>GN5</v>
          </cell>
          <cell r="E627" t="str">
            <v>FF</v>
          </cell>
          <cell r="F627" t="str">
            <v>1.2-51421-GN5-9010-M1</v>
          </cell>
          <cell r="G627" t="str">
            <v>Bottom Case Buffing-Ph¶I-§· ®¸nh bãng</v>
          </cell>
        </row>
        <row r="628">
          <cell r="A628">
            <v>820347</v>
          </cell>
          <cell r="B628" t="str">
            <v>MAP</v>
          </cell>
          <cell r="C628" t="str">
            <v>SEMI-FNISHED</v>
          </cell>
          <cell r="D628" t="str">
            <v>GN5</v>
          </cell>
          <cell r="E628" t="str">
            <v>FF</v>
          </cell>
          <cell r="F628" t="str">
            <v>1.2-51521-GN5-9010-M1</v>
          </cell>
          <cell r="G628" t="str">
            <v>Bottom Case Buffing-Tr¸I-§· ®¸nh bãng</v>
          </cell>
        </row>
        <row r="629">
          <cell r="A629">
            <v>820348</v>
          </cell>
          <cell r="B629" t="str">
            <v>MAP</v>
          </cell>
          <cell r="C629" t="str">
            <v>SEMI-FNISHED</v>
          </cell>
          <cell r="D629" t="str">
            <v>GN5</v>
          </cell>
          <cell r="E629" t="str">
            <v>FF</v>
          </cell>
          <cell r="F629" t="str">
            <v>0.2-51421-GN5-9010-M1</v>
          </cell>
          <cell r="G629" t="str">
            <v>Bottom Case Painting-Ph¶I-§· s¬n</v>
          </cell>
        </row>
        <row r="630">
          <cell r="A630">
            <v>820349</v>
          </cell>
          <cell r="B630" t="str">
            <v>MAP</v>
          </cell>
          <cell r="C630" t="str">
            <v>SEMI-FNISHED</v>
          </cell>
          <cell r="D630" t="str">
            <v>GN5</v>
          </cell>
          <cell r="E630" t="str">
            <v>FF</v>
          </cell>
          <cell r="F630" t="str">
            <v>0.2-51521-GN5-9010-M1</v>
          </cell>
          <cell r="G630" t="str">
            <v>Bottom Case Painting-Tr¸I-§· s¬n</v>
          </cell>
        </row>
        <row r="631">
          <cell r="A631">
            <v>820619</v>
          </cell>
          <cell r="B631" t="str">
            <v>MAP</v>
          </cell>
          <cell r="C631" t="str">
            <v>SEMI-FNISHED</v>
          </cell>
          <cell r="D631" t="str">
            <v>GN5</v>
          </cell>
          <cell r="E631" t="str">
            <v>RC</v>
          </cell>
          <cell r="F631" t="str">
            <v>0.2-52410-GN5-7800-AE</v>
          </cell>
          <cell r="G631" t="str">
            <v>Damper Case GN5-§· hµn</v>
          </cell>
        </row>
        <row r="632">
          <cell r="A632">
            <v>820620</v>
          </cell>
          <cell r="B632" t="str">
            <v>MAP</v>
          </cell>
          <cell r="C632" t="str">
            <v>SEMI-FNISHED</v>
          </cell>
          <cell r="D632" t="str">
            <v>GN5</v>
          </cell>
          <cell r="E632" t="str">
            <v>RC</v>
          </cell>
          <cell r="F632" t="str">
            <v>1.2-52410-GN5-7800-AE</v>
          </cell>
          <cell r="G632" t="str">
            <v>Damper Case GN5-§· m¹</v>
          </cell>
        </row>
        <row r="633">
          <cell r="A633">
            <v>990214</v>
          </cell>
          <cell r="B633" t="str">
            <v>MAP</v>
          </cell>
          <cell r="C633" t="str">
            <v>PARTS</v>
          </cell>
          <cell r="D633" t="str">
            <v>KFLP</v>
          </cell>
          <cell r="E633" t="str">
            <v>CL</v>
          </cell>
          <cell r="F633" t="str">
            <v>0.2-22101-KFLF-8510-H1</v>
          </cell>
          <cell r="G633" t="str">
            <v>OUTER COMP CLUTCH</v>
          </cell>
        </row>
        <row r="634">
          <cell r="A634">
            <v>870342</v>
          </cell>
          <cell r="B634" t="str">
            <v>MAP</v>
          </cell>
          <cell r="C634" t="str">
            <v>PARTS</v>
          </cell>
          <cell r="D634" t="str">
            <v>KFLP</v>
          </cell>
          <cell r="E634" t="str">
            <v>FF</v>
          </cell>
          <cell r="F634" t="str">
            <v>0.2-51420-KEV-6510-M1</v>
          </cell>
          <cell r="G634" t="str">
            <v>BOTTOM CASE RIGHT- KFLP</v>
          </cell>
        </row>
        <row r="635">
          <cell r="A635">
            <v>870343</v>
          </cell>
          <cell r="B635" t="str">
            <v>MAP</v>
          </cell>
          <cell r="C635" t="str">
            <v>PARTS</v>
          </cell>
          <cell r="D635" t="str">
            <v>KFLP</v>
          </cell>
          <cell r="E635" t="str">
            <v>FF</v>
          </cell>
          <cell r="F635" t="str">
            <v>0.2-51520-KEV-6510-M1</v>
          </cell>
          <cell r="G635" t="str">
            <v>BOTTOM CASE LEFT- KFLP</v>
          </cell>
        </row>
        <row r="636">
          <cell r="A636">
            <v>370311</v>
          </cell>
          <cell r="B636" t="str">
            <v>MAP</v>
          </cell>
          <cell r="C636" t="str">
            <v>PARTS</v>
          </cell>
          <cell r="D636" t="str">
            <v>KFLP</v>
          </cell>
          <cell r="E636" t="str">
            <v>FF</v>
          </cell>
          <cell r="F636" t="str">
            <v>0.3-51410-KEV-9410-M1-01</v>
          </cell>
          <cell r="G636" t="str">
            <v>PIPE COMP FR FORK-KFLP</v>
          </cell>
        </row>
        <row r="637">
          <cell r="A637">
            <v>870308</v>
          </cell>
          <cell r="B637" t="str">
            <v>MAP</v>
          </cell>
          <cell r="C637" t="str">
            <v>SEMI-FNISHED</v>
          </cell>
          <cell r="D637" t="str">
            <v>KFLP</v>
          </cell>
          <cell r="E637" t="str">
            <v>FF</v>
          </cell>
          <cell r="F637" t="str">
            <v>5.2-51420-KEV-6510-M1</v>
          </cell>
          <cell r="G637" t="str">
            <v>Bottom Case Cutting-Ph¶I-§· c¾t</v>
          </cell>
        </row>
        <row r="638">
          <cell r="A638">
            <v>870309</v>
          </cell>
          <cell r="B638" t="str">
            <v>MAP</v>
          </cell>
          <cell r="C638" t="str">
            <v>SEMI-FNISHED</v>
          </cell>
          <cell r="D638" t="str">
            <v>KFLP</v>
          </cell>
          <cell r="E638" t="str">
            <v>FF</v>
          </cell>
          <cell r="F638" t="str">
            <v>5.2-51520-KEV-6510-M1</v>
          </cell>
          <cell r="G638" t="str">
            <v>Bottom Case Cutting-Tr¸I-§· c¾t</v>
          </cell>
        </row>
        <row r="639">
          <cell r="A639">
            <v>870310</v>
          </cell>
          <cell r="B639" t="str">
            <v>MAP</v>
          </cell>
          <cell r="C639" t="str">
            <v>SEMI-FNISHED</v>
          </cell>
          <cell r="D639" t="str">
            <v>KFLP</v>
          </cell>
          <cell r="E639" t="str">
            <v>FF</v>
          </cell>
          <cell r="F639" t="str">
            <v>4.2-51420-KEV-6510-M1</v>
          </cell>
          <cell r="G639" t="str">
            <v>Bottom Case Checking-Ph¶I-§· kiÓm tra</v>
          </cell>
        </row>
        <row r="640">
          <cell r="A640">
            <v>870311</v>
          </cell>
          <cell r="B640" t="str">
            <v>MAP</v>
          </cell>
          <cell r="C640" t="str">
            <v>SEMI-FNISHED</v>
          </cell>
          <cell r="D640" t="str">
            <v>KFLP</v>
          </cell>
          <cell r="E640" t="str">
            <v>FF</v>
          </cell>
          <cell r="F640" t="str">
            <v>4.2-51520-KEV-6510-M1</v>
          </cell>
          <cell r="G640" t="str">
            <v>Bottom Case Checking-Tr¸I-§· kiÓm tra</v>
          </cell>
        </row>
        <row r="641">
          <cell r="A641">
            <v>870312</v>
          </cell>
          <cell r="B641" t="str">
            <v>MAP</v>
          </cell>
          <cell r="C641" t="str">
            <v>SEMI-FNISHED</v>
          </cell>
          <cell r="D641" t="str">
            <v>KFLP</v>
          </cell>
          <cell r="E641" t="str">
            <v>FF</v>
          </cell>
          <cell r="F641" t="str">
            <v>3.2-51420-KEV-6510-M1</v>
          </cell>
          <cell r="G641" t="str">
            <v>Bottom Case Buffing-Ph¶I-§· ®¸nh bãng th«</v>
          </cell>
        </row>
        <row r="642">
          <cell r="A642">
            <v>870313</v>
          </cell>
          <cell r="B642" t="str">
            <v>MAP</v>
          </cell>
          <cell r="C642" t="str">
            <v>SEMI-FNISHED</v>
          </cell>
          <cell r="D642" t="str">
            <v>KFLP</v>
          </cell>
          <cell r="E642" t="str">
            <v>FF</v>
          </cell>
          <cell r="F642" t="str">
            <v>3.2-51520-KEV-6510-M1</v>
          </cell>
          <cell r="G642" t="str">
            <v>Bottom Case Buffing-Tr¸I-§· ®¸nh bãng th«</v>
          </cell>
        </row>
        <row r="643">
          <cell r="A643">
            <v>870338</v>
          </cell>
          <cell r="B643" t="str">
            <v>MAP</v>
          </cell>
          <cell r="C643" t="str">
            <v>SEMI-FNISHED</v>
          </cell>
          <cell r="D643" t="str">
            <v>KFLP</v>
          </cell>
          <cell r="E643" t="str">
            <v>FF</v>
          </cell>
          <cell r="F643" t="str">
            <v>2.2-51420-KEV-6510-M1</v>
          </cell>
          <cell r="G643" t="str">
            <v>Bottom Case Processing-Ph¶I-§· gia c«ng</v>
          </cell>
        </row>
        <row r="644">
          <cell r="A644">
            <v>870339</v>
          </cell>
          <cell r="B644" t="str">
            <v>MAP</v>
          </cell>
          <cell r="C644" t="str">
            <v>SEMI-FNISHED</v>
          </cell>
          <cell r="D644" t="str">
            <v>KFLP</v>
          </cell>
          <cell r="E644" t="str">
            <v>FF</v>
          </cell>
          <cell r="F644" t="str">
            <v>2.2-51520-KEV-6510-M1</v>
          </cell>
          <cell r="G644" t="str">
            <v>Bottom Case Processing-Tr¸I-§· gia c«ng</v>
          </cell>
        </row>
        <row r="645">
          <cell r="A645">
            <v>870340</v>
          </cell>
          <cell r="B645" t="str">
            <v>MAP</v>
          </cell>
          <cell r="C645" t="str">
            <v>SEMI-FNISHED</v>
          </cell>
          <cell r="D645" t="str">
            <v>KFLP</v>
          </cell>
          <cell r="E645" t="str">
            <v>FF</v>
          </cell>
          <cell r="F645" t="str">
            <v>1.2-51420-KEV-6510-M1</v>
          </cell>
          <cell r="G645" t="str">
            <v>Bottom Case Buffing-Ph¶I-§· ®¸nh bãng</v>
          </cell>
        </row>
        <row r="646">
          <cell r="A646">
            <v>870341</v>
          </cell>
          <cell r="B646" t="str">
            <v>MAP</v>
          </cell>
          <cell r="C646" t="str">
            <v>SEMI-FNISHED</v>
          </cell>
          <cell r="D646" t="str">
            <v>KFLP</v>
          </cell>
          <cell r="E646" t="str">
            <v>FF</v>
          </cell>
          <cell r="F646" t="str">
            <v>1.2-51520-KEV-6510-M1</v>
          </cell>
          <cell r="G646" t="str">
            <v>Bottom Case Buffing-Tr¸I-§· ®¸nh bãng</v>
          </cell>
        </row>
        <row r="647">
          <cell r="A647">
            <v>870402</v>
          </cell>
          <cell r="B647" t="str">
            <v>MAP</v>
          </cell>
          <cell r="C647" t="str">
            <v>PARTS</v>
          </cell>
          <cell r="D647" t="str">
            <v>KFLP</v>
          </cell>
          <cell r="E647" t="str">
            <v>FU</v>
          </cell>
          <cell r="F647" t="str">
            <v>0.2-37800-KFL-8910-04A</v>
          </cell>
          <cell r="G647" t="str">
            <v>STEEL ROD -KFLP (DA UON)</v>
          </cell>
        </row>
        <row r="648">
          <cell r="A648">
            <v>870612</v>
          </cell>
          <cell r="B648" t="str">
            <v>MAP</v>
          </cell>
          <cell r="C648" t="str">
            <v>PARTS</v>
          </cell>
          <cell r="D648" t="str">
            <v>KFLP</v>
          </cell>
          <cell r="E648" t="str">
            <v>RC</v>
          </cell>
          <cell r="F648" t="str">
            <v>4.1-HKFL2-265-30</v>
          </cell>
          <cell r="G648" t="str">
            <v>MAINPIPE (MATERIAL)-KFLP</v>
          </cell>
        </row>
        <row r="649">
          <cell r="A649">
            <v>870617</v>
          </cell>
          <cell r="B649" t="str">
            <v>MAP</v>
          </cell>
          <cell r="C649" t="str">
            <v>PARTS</v>
          </cell>
          <cell r="D649" t="str">
            <v>KFLP</v>
          </cell>
          <cell r="E649" t="str">
            <v>RC</v>
          </cell>
          <cell r="F649" t="str">
            <v>0.2-52410-KFLG-8900-AH</v>
          </cell>
          <cell r="G649" t="str">
            <v>DAMPER CASE-KFLP</v>
          </cell>
        </row>
        <row r="650">
          <cell r="A650">
            <v>870618</v>
          </cell>
          <cell r="B650" t="str">
            <v>MAP</v>
          </cell>
          <cell r="C650" t="str">
            <v>PARTS</v>
          </cell>
          <cell r="D650" t="str">
            <v>KFLP</v>
          </cell>
          <cell r="E650" t="str">
            <v>RC</v>
          </cell>
          <cell r="F650" t="str">
            <v>1.2-52410-KFLG-8900-AH</v>
          </cell>
          <cell r="G650" t="str">
            <v>DAMPER CASE-KFLP (PLATING-LABOUR)</v>
          </cell>
        </row>
        <row r="651">
          <cell r="A651">
            <v>370724</v>
          </cell>
          <cell r="B651" t="str">
            <v>MAP</v>
          </cell>
          <cell r="C651" t="str">
            <v>PARTS</v>
          </cell>
          <cell r="D651" t="str">
            <v>KFLP</v>
          </cell>
          <cell r="E651" t="str">
            <v>SM</v>
          </cell>
          <cell r="F651" t="str">
            <v>0.3-37210-KFLG-8912-M1</v>
          </cell>
          <cell r="G651" t="str">
            <v>SPEEDOMETER COMP</v>
          </cell>
        </row>
        <row r="652">
          <cell r="A652">
            <v>370725</v>
          </cell>
          <cell r="B652" t="str">
            <v>MAP</v>
          </cell>
          <cell r="C652" t="str">
            <v>PARTS</v>
          </cell>
          <cell r="D652" t="str">
            <v>KFLP</v>
          </cell>
          <cell r="E652" t="str">
            <v>SM</v>
          </cell>
          <cell r="F652" t="str">
            <v>0.3-37212-KFLG-8910-M1</v>
          </cell>
          <cell r="G652" t="str">
            <v>CASE UNDER COMP</v>
          </cell>
        </row>
        <row r="653">
          <cell r="A653">
            <v>870701</v>
          </cell>
          <cell r="B653" t="str">
            <v>MAP</v>
          </cell>
          <cell r="C653" t="str">
            <v>PARTS</v>
          </cell>
          <cell r="D653" t="str">
            <v>KFLP</v>
          </cell>
          <cell r="E653" t="str">
            <v>SM</v>
          </cell>
          <cell r="F653" t="str">
            <v>0.2-37211-kflg-8910-h1</v>
          </cell>
          <cell r="G653" t="str">
            <v>GLASS- KFLP</v>
          </cell>
        </row>
        <row r="654">
          <cell r="A654">
            <v>870702</v>
          </cell>
          <cell r="B654" t="str">
            <v>MAP</v>
          </cell>
          <cell r="C654" t="str">
            <v>PARTS</v>
          </cell>
          <cell r="D654" t="str">
            <v>KFLP</v>
          </cell>
          <cell r="E654" t="str">
            <v>SM</v>
          </cell>
          <cell r="F654" t="str">
            <v>0.2-05140-5014-9100</v>
          </cell>
          <cell r="G654" t="str">
            <v>CASE LOWER ASSY- KFLP</v>
          </cell>
        </row>
        <row r="655">
          <cell r="A655">
            <v>870703</v>
          </cell>
          <cell r="B655" t="str">
            <v>MAP</v>
          </cell>
          <cell r="C655" t="str">
            <v>PARTS</v>
          </cell>
          <cell r="D655" t="str">
            <v>KFLP</v>
          </cell>
          <cell r="E655" t="str">
            <v>SM</v>
          </cell>
          <cell r="F655" t="str">
            <v>0.2-05070-1623-9100</v>
          </cell>
          <cell r="G655" t="str">
            <v>PLATE REFLECTING ASSY-KFLP</v>
          </cell>
        </row>
        <row r="656">
          <cell r="A656">
            <v>870715</v>
          </cell>
          <cell r="B656" t="str">
            <v>MAP</v>
          </cell>
          <cell r="C656" t="str">
            <v>PARTS</v>
          </cell>
          <cell r="D656" t="str">
            <v>KFLP</v>
          </cell>
          <cell r="E656" t="str">
            <v>SM</v>
          </cell>
          <cell r="F656" t="str">
            <v>0.2-37223-KFL-8910-M1</v>
          </cell>
          <cell r="G656" t="str">
            <v>LAMP CORD ASSY-KFLP</v>
          </cell>
        </row>
        <row r="657">
          <cell r="A657">
            <v>990212</v>
          </cell>
          <cell r="B657" t="str">
            <v>MAP</v>
          </cell>
          <cell r="C657" t="str">
            <v>PARTS</v>
          </cell>
          <cell r="D657" t="str">
            <v>KFVN</v>
          </cell>
          <cell r="E657" t="str">
            <v>CL</v>
          </cell>
          <cell r="F657" t="str">
            <v>0.2-22361-KFM-9000</v>
          </cell>
          <cell r="G657" t="str">
            <v>PLATE CLUTCH LIFTER (KFVN)</v>
          </cell>
        </row>
        <row r="658">
          <cell r="A658">
            <v>40305</v>
          </cell>
          <cell r="B658" t="str">
            <v>IMP</v>
          </cell>
          <cell r="C658" t="str">
            <v>PARTS</v>
          </cell>
          <cell r="D658" t="str">
            <v>KFVN</v>
          </cell>
          <cell r="E658" t="str">
            <v>FF</v>
          </cell>
          <cell r="F658" t="str">
            <v xml:space="preserve">0.1-51410-GN5-9010-M1   </v>
          </cell>
          <cell r="G658" t="str">
            <v>TUBE FRONT FORK COMP.</v>
          </cell>
        </row>
        <row r="659">
          <cell r="A659">
            <v>840336</v>
          </cell>
          <cell r="B659" t="str">
            <v>MAP</v>
          </cell>
          <cell r="C659" t="str">
            <v>PARTS</v>
          </cell>
          <cell r="D659" t="str">
            <v>KFVN</v>
          </cell>
          <cell r="E659" t="str">
            <v>FF</v>
          </cell>
          <cell r="F659" t="str">
            <v>0.2-51420-GBG-B110-M1</v>
          </cell>
          <cell r="G659" t="str">
            <v>BOTTOM CASE RIGHT-KFVN</v>
          </cell>
        </row>
        <row r="660">
          <cell r="A660">
            <v>840337</v>
          </cell>
          <cell r="B660" t="str">
            <v>MAP</v>
          </cell>
          <cell r="C660" t="str">
            <v>PARTS</v>
          </cell>
          <cell r="D660" t="str">
            <v>KFVN</v>
          </cell>
          <cell r="E660" t="str">
            <v>FF</v>
          </cell>
          <cell r="F660" t="str">
            <v>0.2-51520-GBG-B110-M1</v>
          </cell>
          <cell r="G660" t="str">
            <v>BOTTOM CASE LEFT-KFVN</v>
          </cell>
        </row>
        <row r="661">
          <cell r="A661">
            <v>340309</v>
          </cell>
          <cell r="B661" t="str">
            <v>MAP</v>
          </cell>
          <cell r="C661" t="str">
            <v>PARTS</v>
          </cell>
          <cell r="D661" t="str">
            <v>KFVN</v>
          </cell>
          <cell r="E661" t="str">
            <v>FF</v>
          </cell>
          <cell r="F661" t="str">
            <v>0.2-51410-GN5-9011-M1-02</v>
          </cell>
          <cell r="G661" t="str">
            <v>TUBE COMP FR FORK</v>
          </cell>
        </row>
        <row r="662">
          <cell r="A662">
            <v>840302</v>
          </cell>
          <cell r="B662" t="str">
            <v>MAP</v>
          </cell>
          <cell r="C662" t="str">
            <v>SEMI-FNISHED</v>
          </cell>
          <cell r="D662" t="str">
            <v>KFVN</v>
          </cell>
          <cell r="E662" t="str">
            <v>FF</v>
          </cell>
          <cell r="F662" t="str">
            <v>5.2-51420-GBG-B110-M1</v>
          </cell>
          <cell r="G662" t="str">
            <v>Bottom Case Cutting-Ph¶I-§· c¾t</v>
          </cell>
        </row>
        <row r="663">
          <cell r="A663">
            <v>840303</v>
          </cell>
          <cell r="B663" t="str">
            <v>MAP</v>
          </cell>
          <cell r="C663" t="str">
            <v>SEMI-FNISHED</v>
          </cell>
          <cell r="D663" t="str">
            <v>KFVN</v>
          </cell>
          <cell r="E663" t="str">
            <v>FF</v>
          </cell>
          <cell r="F663" t="str">
            <v>5.2-51520-GBG-B110-M1</v>
          </cell>
          <cell r="G663" t="str">
            <v>Bottom Case Cutting-Tr¸I-§· c¾t</v>
          </cell>
        </row>
        <row r="664">
          <cell r="A664">
            <v>840304</v>
          </cell>
          <cell r="B664" t="str">
            <v>MAP</v>
          </cell>
          <cell r="C664" t="str">
            <v>SEMI-FNISHED</v>
          </cell>
          <cell r="D664" t="str">
            <v>KFVN</v>
          </cell>
          <cell r="E664" t="str">
            <v>FF</v>
          </cell>
          <cell r="F664" t="str">
            <v>4.2-51420-GBG-B110-M1</v>
          </cell>
          <cell r="G664" t="str">
            <v>Bottom Case Checking-Ph¶I-§· kiÓm tra</v>
          </cell>
        </row>
        <row r="665">
          <cell r="A665">
            <v>840305</v>
          </cell>
          <cell r="B665" t="str">
            <v>MAP</v>
          </cell>
          <cell r="C665" t="str">
            <v>SEMI-FNISHED</v>
          </cell>
          <cell r="D665" t="str">
            <v>KFVN</v>
          </cell>
          <cell r="E665" t="str">
            <v>FF</v>
          </cell>
          <cell r="F665" t="str">
            <v>4.2-51520-GBG-B110-M1</v>
          </cell>
          <cell r="G665" t="str">
            <v>Bottom Case Checking-Tr¸I-§· kiÓm tra</v>
          </cell>
        </row>
        <row r="666">
          <cell r="A666">
            <v>840306</v>
          </cell>
          <cell r="B666" t="str">
            <v>MAP</v>
          </cell>
          <cell r="C666" t="str">
            <v>SEMI-FNISHED</v>
          </cell>
          <cell r="D666" t="str">
            <v>KFVN</v>
          </cell>
          <cell r="E666" t="str">
            <v>FF</v>
          </cell>
          <cell r="F666" t="str">
            <v>3.2-51420-GBG-B110-M1</v>
          </cell>
          <cell r="G666" t="str">
            <v>Bottom Case Buffing-Ph¶I-§· ®¸nh bãng th«</v>
          </cell>
        </row>
        <row r="667">
          <cell r="A667">
            <v>840307</v>
          </cell>
          <cell r="B667" t="str">
            <v>MAP</v>
          </cell>
          <cell r="C667" t="str">
            <v>SEMI-FNISHED</v>
          </cell>
          <cell r="D667" t="str">
            <v>KFVN</v>
          </cell>
          <cell r="E667" t="str">
            <v>FF</v>
          </cell>
          <cell r="F667" t="str">
            <v>3.2-51520-GBG-B110-M1</v>
          </cell>
          <cell r="G667" t="str">
            <v>Bottom Case Buffing-Tr¸I-§· ®¸nh bãng th«</v>
          </cell>
        </row>
        <row r="668">
          <cell r="A668">
            <v>840332</v>
          </cell>
          <cell r="B668" t="str">
            <v>MAP</v>
          </cell>
          <cell r="C668" t="str">
            <v>SEMI-FNISHED</v>
          </cell>
          <cell r="D668" t="str">
            <v>KFVN</v>
          </cell>
          <cell r="E668" t="str">
            <v>FF</v>
          </cell>
          <cell r="F668" t="str">
            <v>2.2-51420-GBG-B110-M1</v>
          </cell>
          <cell r="G668" t="str">
            <v>Bottom Case Processing-Ph¶I-§· gia c«ng</v>
          </cell>
        </row>
        <row r="669">
          <cell r="A669">
            <v>840333</v>
          </cell>
          <cell r="B669" t="str">
            <v>MAP</v>
          </cell>
          <cell r="C669" t="str">
            <v>SEMI-FNISHED</v>
          </cell>
          <cell r="D669" t="str">
            <v>KFVN</v>
          </cell>
          <cell r="E669" t="str">
            <v>FF</v>
          </cell>
          <cell r="F669" t="str">
            <v>2.2-51520-GBG-B110-M1</v>
          </cell>
          <cell r="G669" t="str">
            <v>Bottom Case Processing-Tr¸I-§· gia c«ng</v>
          </cell>
        </row>
        <row r="670">
          <cell r="A670">
            <v>840334</v>
          </cell>
          <cell r="B670" t="str">
            <v>MAP</v>
          </cell>
          <cell r="C670" t="str">
            <v>SEMI-FNISHED</v>
          </cell>
          <cell r="D670" t="str">
            <v>KFVN</v>
          </cell>
          <cell r="E670" t="str">
            <v>FF</v>
          </cell>
          <cell r="F670" t="str">
            <v>1.2-51420-GBG-B110-M1</v>
          </cell>
          <cell r="G670" t="str">
            <v>Bottom Case Buffing-Ph¶I-§· ®¸nh bãng</v>
          </cell>
        </row>
        <row r="671">
          <cell r="A671">
            <v>840335</v>
          </cell>
          <cell r="B671" t="str">
            <v>MAP</v>
          </cell>
          <cell r="C671" t="str">
            <v>SEMI-FNISHED</v>
          </cell>
          <cell r="D671" t="str">
            <v>KFVN</v>
          </cell>
          <cell r="E671" t="str">
            <v>FF</v>
          </cell>
          <cell r="F671" t="str">
            <v>1.2-51520-GBG-B110-M1</v>
          </cell>
          <cell r="G671" t="str">
            <v>Bottom Case Buffing-Tr¸I-§· ®¸nh bãng</v>
          </cell>
        </row>
        <row r="672">
          <cell r="A672">
            <v>840401</v>
          </cell>
          <cell r="B672" t="str">
            <v>MAP</v>
          </cell>
          <cell r="C672" t="str">
            <v>PARTS</v>
          </cell>
          <cell r="D672" t="str">
            <v>KFVN</v>
          </cell>
          <cell r="E672" t="str">
            <v>FU</v>
          </cell>
          <cell r="F672" t="str">
            <v>0.2-37800-GBG-9010-04A</v>
          </cell>
          <cell r="G672" t="str">
            <v>STEEL ROD- KFVN (DA UON)</v>
          </cell>
        </row>
        <row r="673">
          <cell r="A673">
            <v>840611</v>
          </cell>
          <cell r="B673" t="str">
            <v>MAP</v>
          </cell>
          <cell r="C673" t="str">
            <v>PARTS</v>
          </cell>
          <cell r="D673" t="str">
            <v>KFVN</v>
          </cell>
          <cell r="E673" t="str">
            <v>RC</v>
          </cell>
          <cell r="F673" t="str">
            <v>4.1-HGBG2-265-3A</v>
          </cell>
          <cell r="G673" t="str">
            <v>MAINPIPE (MATERIAL)-KFVN</v>
          </cell>
        </row>
        <row r="674">
          <cell r="A674">
            <v>840615</v>
          </cell>
          <cell r="B674" t="str">
            <v>MAP</v>
          </cell>
          <cell r="C674" t="str">
            <v>PARTS</v>
          </cell>
          <cell r="D674" t="str">
            <v>KFVN</v>
          </cell>
          <cell r="E674" t="str">
            <v>RC</v>
          </cell>
          <cell r="F674" t="str">
            <v>0.2-52410-GBG-B200-AH</v>
          </cell>
          <cell r="G674" t="str">
            <v xml:space="preserve">DAMPER CASE-KFVN </v>
          </cell>
        </row>
        <row r="675">
          <cell r="A675">
            <v>840616</v>
          </cell>
          <cell r="B675" t="str">
            <v>MAP</v>
          </cell>
          <cell r="C675" t="str">
            <v>PARTS</v>
          </cell>
          <cell r="D675" t="str">
            <v>KFVN</v>
          </cell>
          <cell r="E675" t="str">
            <v>RC</v>
          </cell>
          <cell r="F675" t="str">
            <v>1.2-52410-GBG-B200-AH</v>
          </cell>
          <cell r="G675" t="str">
            <v>DAMPER CASE-KFVN (PLATING-LABOUR)</v>
          </cell>
        </row>
        <row r="676">
          <cell r="A676">
            <v>840713</v>
          </cell>
          <cell r="B676" t="str">
            <v>MAP</v>
          </cell>
          <cell r="C676" t="str">
            <v>PARTS</v>
          </cell>
          <cell r="D676" t="str">
            <v>KFVN</v>
          </cell>
          <cell r="E676" t="str">
            <v>SM</v>
          </cell>
          <cell r="F676" t="str">
            <v>0.2-551-4550-92px</v>
          </cell>
          <cell r="G676" t="str">
            <v>LAMP CORD ASSY - KFVN</v>
          </cell>
        </row>
        <row r="677">
          <cell r="A677">
            <v>890320</v>
          </cell>
          <cell r="B677" t="str">
            <v>MAP</v>
          </cell>
          <cell r="C677" t="str">
            <v>SEMI-FNISHED</v>
          </cell>
          <cell r="D677" t="str">
            <v>KFVT</v>
          </cell>
          <cell r="E677" t="str">
            <v>FF</v>
          </cell>
          <cell r="F677" t="str">
            <v>5.2-51420-KFVT-B110-M1</v>
          </cell>
          <cell r="G677" t="str">
            <v>Bottom Case Cutting-Ph¶I-§· c¾t</v>
          </cell>
        </row>
        <row r="678">
          <cell r="A678">
            <v>890321</v>
          </cell>
          <cell r="B678" t="str">
            <v>MAP</v>
          </cell>
          <cell r="C678" t="str">
            <v>SEMI-FNISHED</v>
          </cell>
          <cell r="D678" t="str">
            <v>KFVT</v>
          </cell>
          <cell r="E678" t="str">
            <v>FF</v>
          </cell>
          <cell r="F678" t="str">
            <v>5.2-51520-KFVT-B110-M1</v>
          </cell>
          <cell r="G678" t="str">
            <v>Bottom Case Cutting-Tr¸I-§· c¾t</v>
          </cell>
        </row>
        <row r="679">
          <cell r="A679">
            <v>890322</v>
          </cell>
          <cell r="B679" t="str">
            <v>MAP</v>
          </cell>
          <cell r="C679" t="str">
            <v>SEMI-FNISHED</v>
          </cell>
          <cell r="D679" t="str">
            <v>KFVT</v>
          </cell>
          <cell r="E679" t="str">
            <v>FF</v>
          </cell>
          <cell r="F679" t="str">
            <v>4.2-51420-KFVT-B110-M1</v>
          </cell>
          <cell r="G679" t="str">
            <v>Bottom Case Checking-Ph¶I-§· kiÓm tra</v>
          </cell>
        </row>
        <row r="680">
          <cell r="A680">
            <v>890323</v>
          </cell>
          <cell r="B680" t="str">
            <v>MAP</v>
          </cell>
          <cell r="C680" t="str">
            <v>SEMI-FNISHED</v>
          </cell>
          <cell r="D680" t="str">
            <v>KFVT</v>
          </cell>
          <cell r="E680" t="str">
            <v>FF</v>
          </cell>
          <cell r="F680" t="str">
            <v>4.2-51520-KFVT-B110-M1</v>
          </cell>
          <cell r="G680" t="str">
            <v>Bottom Case Checking-Tr¸I-§· kiÓm tra</v>
          </cell>
        </row>
        <row r="681">
          <cell r="A681">
            <v>890324</v>
          </cell>
          <cell r="B681" t="str">
            <v>MAP</v>
          </cell>
          <cell r="C681" t="str">
            <v>SEMI-FNISHED</v>
          </cell>
          <cell r="D681" t="str">
            <v>KFVT</v>
          </cell>
          <cell r="E681" t="str">
            <v>FF</v>
          </cell>
          <cell r="F681" t="str">
            <v>3.2-51420-KFVT-B110-M1</v>
          </cell>
          <cell r="G681" t="str">
            <v>Bottom Case Buffing-Ph¶I-§· ®¸nh bãng th«</v>
          </cell>
        </row>
        <row r="682">
          <cell r="A682">
            <v>890325</v>
          </cell>
          <cell r="B682" t="str">
            <v>MAP</v>
          </cell>
          <cell r="C682" t="str">
            <v>SEMI-FNISHED</v>
          </cell>
          <cell r="D682" t="str">
            <v>KFVT</v>
          </cell>
          <cell r="E682" t="str">
            <v>FF</v>
          </cell>
          <cell r="F682" t="str">
            <v>3.2-51520-KFVT-B110-M1</v>
          </cell>
          <cell r="G682" t="str">
            <v>Bottom Case Buffing-Tr¸I-§· ®¸nh bãng th«</v>
          </cell>
        </row>
        <row r="683">
          <cell r="A683">
            <v>390801</v>
          </cell>
          <cell r="B683" t="str">
            <v>MAP</v>
          </cell>
          <cell r="C683" t="str">
            <v>PARTS</v>
          </cell>
          <cell r="D683" t="str">
            <v>KFVT</v>
          </cell>
          <cell r="E683" t="str">
            <v>OP</v>
          </cell>
          <cell r="F683" t="str">
            <v>0.1-15311-GBG-9310-M1</v>
          </cell>
          <cell r="G683" t="str">
            <v>BODY OIL PUMP</v>
          </cell>
        </row>
        <row r="684">
          <cell r="A684">
            <v>890623</v>
          </cell>
          <cell r="B684" t="str">
            <v>MAP</v>
          </cell>
          <cell r="C684" t="str">
            <v>PARTS</v>
          </cell>
          <cell r="D684" t="str">
            <v>KFVT</v>
          </cell>
          <cell r="E684" t="str">
            <v>RC</v>
          </cell>
          <cell r="F684" t="str">
            <v>0.2-HKFV2-140-3A</v>
          </cell>
          <cell r="G684" t="str">
            <v>DAMPER CASE-KFVT</v>
          </cell>
        </row>
        <row r="685">
          <cell r="A685">
            <v>890624</v>
          </cell>
          <cell r="B685" t="str">
            <v>MAP</v>
          </cell>
          <cell r="C685" t="str">
            <v>PARTS</v>
          </cell>
          <cell r="D685" t="str">
            <v>KFVT</v>
          </cell>
          <cell r="E685" t="str">
            <v>RC</v>
          </cell>
          <cell r="F685" t="str">
            <v>1.2-HKFV2-140-3A</v>
          </cell>
          <cell r="G685" t="str">
            <v>DAMPER CASE-KFVT (PLATING-LABOUR)</v>
          </cell>
        </row>
        <row r="686">
          <cell r="A686">
            <v>900209</v>
          </cell>
          <cell r="B686" t="str">
            <v>MAP</v>
          </cell>
          <cell r="C686" t="str">
            <v>SEMI-FNISHED</v>
          </cell>
          <cell r="D686" t="str">
            <v>KPHA</v>
          </cell>
          <cell r="E686" t="str">
            <v>CL</v>
          </cell>
          <cell r="F686" t="str">
            <v>0.2-22321-KE8-0000</v>
          </cell>
          <cell r="G686" t="str">
            <v>Plate Clutch-§· dËp</v>
          </cell>
        </row>
        <row r="687">
          <cell r="A687">
            <v>900326</v>
          </cell>
          <cell r="B687" t="str">
            <v>MAP</v>
          </cell>
          <cell r="C687" t="str">
            <v>SEMI-FNISHED</v>
          </cell>
          <cell r="D687" t="str">
            <v>KPHA</v>
          </cell>
          <cell r="E687" t="str">
            <v>FF</v>
          </cell>
          <cell r="F687" t="str">
            <v>5.2-51420-KPHA-9010-M1</v>
          </cell>
          <cell r="G687" t="str">
            <v>Bottom Case Cutting-Ph¶I-§· c¾t</v>
          </cell>
        </row>
        <row r="688">
          <cell r="A688">
            <v>900327</v>
          </cell>
          <cell r="B688" t="str">
            <v>MAP</v>
          </cell>
          <cell r="C688" t="str">
            <v>SEMI-FNISHED</v>
          </cell>
          <cell r="D688" t="str">
            <v>KPHA</v>
          </cell>
          <cell r="E688" t="str">
            <v>FF</v>
          </cell>
          <cell r="F688" t="str">
            <v>5.2-51520-KPHA-9010-M1</v>
          </cell>
          <cell r="G688" t="str">
            <v>Bottom Case Cutting-Tr¸I-§· c¾t</v>
          </cell>
        </row>
        <row r="689">
          <cell r="A689">
            <v>900328</v>
          </cell>
          <cell r="B689" t="str">
            <v>MAP</v>
          </cell>
          <cell r="C689" t="str">
            <v>SEMI-FNISHED</v>
          </cell>
          <cell r="D689" t="str">
            <v>KPHA</v>
          </cell>
          <cell r="E689" t="str">
            <v>FF</v>
          </cell>
          <cell r="F689" t="str">
            <v>4.2-51420-KPHA-9010-M1</v>
          </cell>
          <cell r="G689" t="str">
            <v>Bottom Case Checking-Ph¶I-§· kiÓm tra</v>
          </cell>
        </row>
        <row r="690">
          <cell r="A690">
            <v>900329</v>
          </cell>
          <cell r="B690" t="str">
            <v>MAP</v>
          </cell>
          <cell r="C690" t="str">
            <v>SEMI-FNISHED</v>
          </cell>
          <cell r="D690" t="str">
            <v>KPHA</v>
          </cell>
          <cell r="E690" t="str">
            <v>FF</v>
          </cell>
          <cell r="F690" t="str">
            <v>4.2-51520-KPHA-9010-M1</v>
          </cell>
          <cell r="G690" t="str">
            <v>Bottom Case Checking-Tr¸I-§· kiÓm tra</v>
          </cell>
        </row>
        <row r="691">
          <cell r="A691">
            <v>900330</v>
          </cell>
          <cell r="B691" t="str">
            <v>MAP</v>
          </cell>
          <cell r="C691" t="str">
            <v>SEMI-FNISHED</v>
          </cell>
          <cell r="D691" t="str">
            <v>KPHA</v>
          </cell>
          <cell r="E691" t="str">
            <v>FF</v>
          </cell>
          <cell r="F691" t="str">
            <v>3.2-51420-KPHA-9010-M1</v>
          </cell>
          <cell r="G691" t="str">
            <v>Bottom Case Buffing-Ph¶I-§· ®¸nh bãng th«</v>
          </cell>
        </row>
        <row r="692">
          <cell r="A692">
            <v>900331</v>
          </cell>
          <cell r="B692" t="str">
            <v>MAP</v>
          </cell>
          <cell r="C692" t="str">
            <v>SEMI-FNISHED</v>
          </cell>
          <cell r="D692" t="str">
            <v>KPHA</v>
          </cell>
          <cell r="E692" t="str">
            <v>FF</v>
          </cell>
          <cell r="F692" t="str">
            <v>3.2-51520-KPHA-9010-M1</v>
          </cell>
          <cell r="G692" t="str">
            <v>Bottom Case Buffing-Tr¸I-§· ®¸nh bãng th«</v>
          </cell>
        </row>
        <row r="693">
          <cell r="A693">
            <v>900625</v>
          </cell>
          <cell r="B693" t="str">
            <v>MAP</v>
          </cell>
          <cell r="C693" t="str">
            <v>SEMI-FNISHED</v>
          </cell>
          <cell r="D693" t="str">
            <v>KPHA</v>
          </cell>
          <cell r="E693" t="str">
            <v>RC</v>
          </cell>
          <cell r="F693" t="str">
            <v>0.2-HKPH2-140-90</v>
          </cell>
          <cell r="G693" t="str">
            <v>Damper Case KPHA-§· hµn</v>
          </cell>
        </row>
        <row r="694">
          <cell r="A694">
            <v>900626</v>
          </cell>
          <cell r="B694" t="str">
            <v>MAP</v>
          </cell>
          <cell r="C694" t="str">
            <v>SEMI-FNISHED</v>
          </cell>
          <cell r="D694" t="str">
            <v>KPHA</v>
          </cell>
          <cell r="E694" t="str">
            <v>RC</v>
          </cell>
          <cell r="F694" t="str">
            <v>1.2-HKPH2-140-90</v>
          </cell>
          <cell r="G694" t="str">
            <v>Damper Case KPHA-§· m¹</v>
          </cell>
        </row>
        <row r="695">
          <cell r="A695">
            <v>380313</v>
          </cell>
          <cell r="B695" t="str">
            <v>MAP</v>
          </cell>
          <cell r="C695" t="str">
            <v>PARTS</v>
          </cell>
          <cell r="D695" t="str">
            <v>KRSA</v>
          </cell>
          <cell r="E695" t="str">
            <v>FF</v>
          </cell>
          <cell r="F695" t="str">
            <v>0.2-51410-KEV-9010-M1</v>
          </cell>
          <cell r="G695" t="str">
            <v>PIPE COMP. FF-KRSA</v>
          </cell>
        </row>
        <row r="696">
          <cell r="A696">
            <v>880314</v>
          </cell>
          <cell r="B696" t="str">
            <v>MAP</v>
          </cell>
          <cell r="C696" t="str">
            <v>SEMI-FNISHED</v>
          </cell>
          <cell r="D696" t="str">
            <v>KRSA</v>
          </cell>
          <cell r="E696" t="str">
            <v>FF</v>
          </cell>
          <cell r="F696" t="str">
            <v>5.2-51420-KEV-9010-m1</v>
          </cell>
          <cell r="G696" t="str">
            <v>Bottom Case Cutting-Ph¶I-§· c¾t</v>
          </cell>
        </row>
        <row r="697">
          <cell r="A697">
            <v>880315</v>
          </cell>
          <cell r="B697" t="str">
            <v>MAP</v>
          </cell>
          <cell r="C697" t="str">
            <v>SEMI-FNISHED</v>
          </cell>
          <cell r="D697" t="str">
            <v>KRSA</v>
          </cell>
          <cell r="E697" t="str">
            <v>FF</v>
          </cell>
          <cell r="F697" t="str">
            <v>5.2-51520-KEV-9010-m1</v>
          </cell>
          <cell r="G697" t="str">
            <v>Bottom Case Cutting-Tr¸I-§· c¾t</v>
          </cell>
        </row>
        <row r="698">
          <cell r="A698">
            <v>880316</v>
          </cell>
          <cell r="B698" t="str">
            <v>MAP</v>
          </cell>
          <cell r="C698" t="str">
            <v>SEMI-FNISHED</v>
          </cell>
          <cell r="D698" t="str">
            <v>KRSA</v>
          </cell>
          <cell r="E698" t="str">
            <v>FF</v>
          </cell>
          <cell r="F698" t="str">
            <v>4.2-51420-KEV-9010-m1</v>
          </cell>
          <cell r="G698" t="str">
            <v>Bottom Case Checking-Ph¶I-§· kiÓm tra</v>
          </cell>
        </row>
        <row r="699">
          <cell r="A699">
            <v>880317</v>
          </cell>
          <cell r="B699" t="str">
            <v>MAP</v>
          </cell>
          <cell r="C699" t="str">
            <v>SEMI-FNISHED</v>
          </cell>
          <cell r="D699" t="str">
            <v>KRSA</v>
          </cell>
          <cell r="E699" t="str">
            <v>FF</v>
          </cell>
          <cell r="F699" t="str">
            <v>4.2-51520-KEV-9010-m1</v>
          </cell>
          <cell r="G699" t="str">
            <v>Bottom Case Checking-Tr¸I-§· kiÓm tra</v>
          </cell>
        </row>
        <row r="700">
          <cell r="A700">
            <v>880318</v>
          </cell>
          <cell r="B700" t="str">
            <v>MAP</v>
          </cell>
          <cell r="C700" t="str">
            <v>SEMI-FNISHED</v>
          </cell>
          <cell r="D700" t="str">
            <v>KRSA</v>
          </cell>
          <cell r="E700" t="str">
            <v>FF</v>
          </cell>
          <cell r="F700" t="str">
            <v>3.2-51420-KEV-9010-m1</v>
          </cell>
          <cell r="G700" t="str">
            <v>Bottom Case Buffing-Ph¶I-§· ®¸nh bãng th«</v>
          </cell>
        </row>
        <row r="701">
          <cell r="A701">
            <v>880319</v>
          </cell>
          <cell r="B701" t="str">
            <v>MAP</v>
          </cell>
          <cell r="C701" t="str">
            <v>SEMI-FNISHED</v>
          </cell>
          <cell r="D701" t="str">
            <v>KRSA</v>
          </cell>
          <cell r="E701" t="str">
            <v>FF</v>
          </cell>
          <cell r="F701" t="str">
            <v>3.2-51520-KEV-9010-m1</v>
          </cell>
          <cell r="G701" t="str">
            <v>Bottom Case Buffing-Tr¸I-§· ®¸nh bãng th«</v>
          </cell>
        </row>
        <row r="702">
          <cell r="A702">
            <v>880350</v>
          </cell>
          <cell r="B702" t="str">
            <v>MAP</v>
          </cell>
          <cell r="C702" t="str">
            <v>SEMI-FNISHED</v>
          </cell>
          <cell r="D702" t="str">
            <v>KRSA</v>
          </cell>
          <cell r="E702" t="str">
            <v>FF</v>
          </cell>
          <cell r="F702" t="str">
            <v>2.2-51420-KEV-9010-m1</v>
          </cell>
          <cell r="G702" t="str">
            <v>Bottom Case Processing-Ph¶I-§· gia c«ng</v>
          </cell>
        </row>
        <row r="703">
          <cell r="A703">
            <v>880351</v>
          </cell>
          <cell r="B703" t="str">
            <v>MAP</v>
          </cell>
          <cell r="C703" t="str">
            <v>SEMI-FNISHED</v>
          </cell>
          <cell r="D703" t="str">
            <v>KRSA</v>
          </cell>
          <cell r="E703" t="str">
            <v>FF</v>
          </cell>
          <cell r="F703" t="str">
            <v>2.2-51520-KEV-9010-m1</v>
          </cell>
          <cell r="G703" t="str">
            <v>Bottom Case Processing-Tr¸I-§· gia c«ng</v>
          </cell>
        </row>
        <row r="704">
          <cell r="A704">
            <v>880352</v>
          </cell>
          <cell r="B704" t="str">
            <v>MAP</v>
          </cell>
          <cell r="C704" t="str">
            <v>SEMI-FNISHED</v>
          </cell>
          <cell r="D704" t="str">
            <v>KRSA</v>
          </cell>
          <cell r="E704" t="str">
            <v>FF</v>
          </cell>
          <cell r="F704" t="str">
            <v>1.2-51420-KEV-9010-m1</v>
          </cell>
          <cell r="G704" t="str">
            <v>Bottom Case Buffing-Ph¶I-§· ®¸nh bãng</v>
          </cell>
        </row>
        <row r="705">
          <cell r="A705">
            <v>880353</v>
          </cell>
          <cell r="B705" t="str">
            <v>MAP</v>
          </cell>
          <cell r="C705" t="str">
            <v>SEMI-FNISHED</v>
          </cell>
          <cell r="D705" t="str">
            <v>KRSA</v>
          </cell>
          <cell r="E705" t="str">
            <v>FF</v>
          </cell>
          <cell r="F705" t="str">
            <v>1.2-51520-KEV-9010-m1</v>
          </cell>
          <cell r="G705" t="str">
            <v>Bottom Case Buffing-Tr¸I-§· ®¸nh bãng</v>
          </cell>
        </row>
        <row r="706">
          <cell r="A706">
            <v>880354</v>
          </cell>
          <cell r="B706" t="str">
            <v>MAP</v>
          </cell>
          <cell r="C706" t="str">
            <v>PARTS</v>
          </cell>
          <cell r="D706" t="str">
            <v>KRSA</v>
          </cell>
          <cell r="E706" t="str">
            <v>FF</v>
          </cell>
          <cell r="F706" t="str">
            <v>0.2-51420-KEV-9010-m1</v>
          </cell>
          <cell r="G706" t="str">
            <v>BOTTOM CASE RIGHT-KRSA</v>
          </cell>
        </row>
        <row r="707">
          <cell r="A707">
            <v>880355</v>
          </cell>
          <cell r="B707" t="str">
            <v>MAP</v>
          </cell>
          <cell r="C707" t="str">
            <v>PARTS</v>
          </cell>
          <cell r="D707" t="str">
            <v>KRSA</v>
          </cell>
          <cell r="E707" t="str">
            <v>FF</v>
          </cell>
          <cell r="F707" t="str">
            <v>0.2-51520-KEV-9010-m1</v>
          </cell>
          <cell r="G707" t="str">
            <v>BOTTOM CASE LEFT-KRSA</v>
          </cell>
        </row>
        <row r="708">
          <cell r="A708">
            <v>380616</v>
          </cell>
          <cell r="B708" t="str">
            <v>MAP</v>
          </cell>
          <cell r="C708">
            <v>0</v>
          </cell>
          <cell r="D708" t="str">
            <v>KRSA</v>
          </cell>
          <cell r="E708" t="str">
            <v>RC</v>
          </cell>
          <cell r="F708" t="str">
            <v>1.2-52401-KRSA-9010-M1</v>
          </cell>
          <cell r="G708" t="str">
            <v>SPRING REAR CUSHION- KRSA (MAT-MAP)</v>
          </cell>
        </row>
        <row r="709">
          <cell r="A709">
            <v>880605</v>
          </cell>
          <cell r="B709" t="str">
            <v>MAP</v>
          </cell>
          <cell r="C709" t="str">
            <v>PARTS</v>
          </cell>
          <cell r="D709" t="str">
            <v>KRSA</v>
          </cell>
          <cell r="E709" t="str">
            <v>RC</v>
          </cell>
          <cell r="F709" t="str">
            <v>0.2-52404-KRSA-9010-m1</v>
          </cell>
          <cell r="G709" t="str">
            <v>METAL BOTTOM-KRSA</v>
          </cell>
        </row>
        <row r="710">
          <cell r="A710">
            <v>880606</v>
          </cell>
          <cell r="B710" t="str">
            <v>MAP</v>
          </cell>
          <cell r="C710" t="str">
            <v>PARTS</v>
          </cell>
          <cell r="D710" t="str">
            <v>KRSA</v>
          </cell>
          <cell r="E710" t="str">
            <v>RC</v>
          </cell>
          <cell r="F710" t="str">
            <v>0.2-52401-KRSA-9010-M1</v>
          </cell>
          <cell r="G710" t="str">
            <v>SPRING REAR CUSHION- KRSA</v>
          </cell>
        </row>
        <row r="711">
          <cell r="A711">
            <v>880607</v>
          </cell>
          <cell r="B711" t="str">
            <v>MAP</v>
          </cell>
          <cell r="C711" t="str">
            <v>PARTS</v>
          </cell>
          <cell r="D711" t="str">
            <v>KRSA</v>
          </cell>
          <cell r="E711" t="str">
            <v>RC</v>
          </cell>
          <cell r="F711" t="str">
            <v>0.2-52462-KRSA-9010-M1</v>
          </cell>
          <cell r="G711" t="str">
            <v>GUIDE SPRING</v>
          </cell>
        </row>
        <row r="712">
          <cell r="A712">
            <v>880613</v>
          </cell>
          <cell r="B712" t="str">
            <v>MAP</v>
          </cell>
          <cell r="C712" t="str">
            <v>PARTS</v>
          </cell>
          <cell r="D712" t="str">
            <v>KRSA</v>
          </cell>
          <cell r="E712" t="str">
            <v>RC</v>
          </cell>
          <cell r="F712" t="str">
            <v>4.1-HGR12-265-70</v>
          </cell>
          <cell r="G712" t="str">
            <v>MAINPIPE (MATERIAL)-KRSA</v>
          </cell>
        </row>
        <row r="713">
          <cell r="A713">
            <v>880621</v>
          </cell>
          <cell r="B713" t="str">
            <v>MAP</v>
          </cell>
          <cell r="C713" t="str">
            <v>PARTS</v>
          </cell>
          <cell r="D713" t="str">
            <v>KRSA</v>
          </cell>
          <cell r="E713" t="str">
            <v>RC</v>
          </cell>
          <cell r="F713" t="str">
            <v>0.2-52410-KEV-9000-AE</v>
          </cell>
          <cell r="G713" t="str">
            <v>DAMPER CASE-KRSA</v>
          </cell>
        </row>
        <row r="714">
          <cell r="A714">
            <v>880622</v>
          </cell>
          <cell r="B714" t="str">
            <v>MAP</v>
          </cell>
          <cell r="C714" t="str">
            <v>PARTS</v>
          </cell>
          <cell r="D714" t="str">
            <v>KRSA</v>
          </cell>
          <cell r="E714" t="str">
            <v>RC</v>
          </cell>
          <cell r="F714" t="str">
            <v>1.2-52410-KEV-9000-AE</v>
          </cell>
          <cell r="G714" t="str">
            <v>DAMPER CASE-KRSA (PLATING-LABOUR)</v>
          </cell>
        </row>
        <row r="715">
          <cell r="A715" t="str">
            <v>68-07-01</v>
          </cell>
          <cell r="B715" t="str">
            <v>MAP</v>
          </cell>
          <cell r="C715" t="str">
            <v>GOOD</v>
          </cell>
          <cell r="D715" t="str">
            <v>KRSA</v>
          </cell>
          <cell r="E715" t="str">
            <v>ST</v>
          </cell>
          <cell r="F715" t="str">
            <v>53200-KRSA-9000</v>
          </cell>
          <cell r="G715" t="str">
            <v>STEM COMP STEERING</v>
          </cell>
        </row>
        <row r="716">
          <cell r="A716">
            <v>590209</v>
          </cell>
          <cell r="B716" t="str">
            <v>DOM</v>
          </cell>
          <cell r="C716" t="str">
            <v>SEMI-FNISHED</v>
          </cell>
          <cell r="D716" t="str">
            <v>SHARE</v>
          </cell>
          <cell r="E716" t="str">
            <v>CL</v>
          </cell>
          <cell r="F716" t="str">
            <v>0.2-22350-115-0204</v>
          </cell>
          <cell r="G716" t="str">
            <v>PLATE CLUTCH PRESSURE</v>
          </cell>
        </row>
        <row r="717">
          <cell r="A717">
            <v>290208</v>
          </cell>
          <cell r="B717" t="str">
            <v>MAP</v>
          </cell>
          <cell r="C717" t="str">
            <v>PARTS</v>
          </cell>
          <cell r="D717" t="str">
            <v>SHARE</v>
          </cell>
          <cell r="E717" t="str">
            <v>CL</v>
          </cell>
          <cell r="F717" t="str">
            <v>0.2-22361-GN8-9200</v>
          </cell>
          <cell r="G717" t="str">
            <v>PLATE CLUTCH LIFTER (KFLP)</v>
          </cell>
        </row>
        <row r="718">
          <cell r="A718">
            <v>990201</v>
          </cell>
          <cell r="B718" t="str">
            <v>MAP</v>
          </cell>
          <cell r="C718" t="str">
            <v>SEMI-FNISHED</v>
          </cell>
          <cell r="D718" t="str">
            <v>SHARE</v>
          </cell>
          <cell r="E718" t="str">
            <v>CL</v>
          </cell>
          <cell r="F718" t="str">
            <v>5.2-2001-07-HD-2BS1</v>
          </cell>
          <cell r="G718" t="str">
            <v>Retal-Ingot HD2BS1-Retal</v>
          </cell>
        </row>
        <row r="719">
          <cell r="A719">
            <v>990203</v>
          </cell>
          <cell r="B719" t="str">
            <v>MAP</v>
          </cell>
          <cell r="C719" t="str">
            <v>SEMI-FNISHED</v>
          </cell>
          <cell r="D719" t="str">
            <v>SHARE</v>
          </cell>
          <cell r="E719" t="str">
            <v>CL</v>
          </cell>
          <cell r="F719" t="str">
            <v>2.2-22121-KFM-9000</v>
          </cell>
          <cell r="G719" t="str">
            <v>Center Clutch-§· ®óc</v>
          </cell>
        </row>
        <row r="720">
          <cell r="A720">
            <v>990204</v>
          </cell>
          <cell r="B720" t="str">
            <v>MAP</v>
          </cell>
          <cell r="C720" t="str">
            <v>PARTS</v>
          </cell>
          <cell r="D720" t="str">
            <v>SHARE</v>
          </cell>
          <cell r="E720" t="str">
            <v>CL</v>
          </cell>
          <cell r="F720" t="str">
            <v>2.2-22361-KFM-9000</v>
          </cell>
          <cell r="G720" t="str">
            <v>PLATE CLUTCH LIFTER-KFVN/KFLP (PHOI)</v>
          </cell>
        </row>
        <row r="721">
          <cell r="A721">
            <v>990206</v>
          </cell>
          <cell r="B721" t="str">
            <v>MAP</v>
          </cell>
          <cell r="C721" t="str">
            <v>SEMI-FNISHED</v>
          </cell>
          <cell r="D721" t="str">
            <v>SHARE</v>
          </cell>
          <cell r="E721" t="str">
            <v>CL</v>
          </cell>
          <cell r="F721" t="str">
            <v>3.1.1834L-050-EA95-01</v>
          </cell>
          <cell r="G721" t="str">
            <v>Steel 1.6x115mm-§· dËp</v>
          </cell>
        </row>
        <row r="722">
          <cell r="A722">
            <v>990210</v>
          </cell>
          <cell r="B722" t="str">
            <v>MAP</v>
          </cell>
          <cell r="C722" t="str">
            <v>PARTS</v>
          </cell>
          <cell r="D722" t="str">
            <v>SHARE</v>
          </cell>
          <cell r="E722" t="str">
            <v>CL</v>
          </cell>
          <cell r="F722" t="str">
            <v>4.1-08009-446-10</v>
          </cell>
          <cell r="G722" t="str">
            <v>DAMPER CAP-KFVN/KFLP</v>
          </cell>
        </row>
        <row r="723">
          <cell r="A723">
            <v>990211</v>
          </cell>
          <cell r="B723" t="str">
            <v>MAP</v>
          </cell>
          <cell r="C723" t="str">
            <v>PARTS</v>
          </cell>
          <cell r="D723" t="str">
            <v>SHARE</v>
          </cell>
          <cell r="E723" t="str">
            <v>CL</v>
          </cell>
          <cell r="F723" t="str">
            <v>0.2-22350-115-0200</v>
          </cell>
          <cell r="G723" t="str">
            <v>PLATE CLUTCH PRESSURE</v>
          </cell>
        </row>
        <row r="724">
          <cell r="A724">
            <v>990213</v>
          </cell>
          <cell r="B724" t="str">
            <v>MAP</v>
          </cell>
          <cell r="C724" t="str">
            <v>PARTS</v>
          </cell>
          <cell r="D724" t="str">
            <v>SHARE</v>
          </cell>
          <cell r="E724" t="str">
            <v>CL</v>
          </cell>
          <cell r="F724" t="str">
            <v>0.2-22121-KFM-9000</v>
          </cell>
          <cell r="G724" t="str">
            <v>CENTER  CLUTCH</v>
          </cell>
        </row>
        <row r="725">
          <cell r="A725">
            <v>990301</v>
          </cell>
          <cell r="B725" t="str">
            <v>MAP</v>
          </cell>
          <cell r="C725" t="str">
            <v>SEMI-FNISHED</v>
          </cell>
          <cell r="D725" t="str">
            <v>SHARE</v>
          </cell>
          <cell r="E725" t="str">
            <v>FF</v>
          </cell>
          <cell r="F725" t="str">
            <v>5.2-2000-03-18-HS1A</v>
          </cell>
          <cell r="G725" t="str">
            <v>Retal-Ingot HS1-S-Retal</v>
          </cell>
        </row>
        <row r="726">
          <cell r="A726">
            <v>990801</v>
          </cell>
          <cell r="B726" t="str">
            <v>MAP</v>
          </cell>
          <cell r="C726" t="str">
            <v>SEMI-FNISHED</v>
          </cell>
          <cell r="D726" t="str">
            <v>SHARE</v>
          </cell>
          <cell r="E726" t="str">
            <v>OP</v>
          </cell>
          <cell r="F726" t="str">
            <v>15311-GBG-9310-M1</v>
          </cell>
          <cell r="G726" t="str">
            <v>Body oil pump-§· ®óc</v>
          </cell>
        </row>
        <row r="727">
          <cell r="A727">
            <v>290625</v>
          </cell>
          <cell r="B727" t="str">
            <v>IMP</v>
          </cell>
          <cell r="C727" t="str">
            <v>MATERIAL</v>
          </cell>
          <cell r="D727" t="str">
            <v>SHARE</v>
          </cell>
          <cell r="E727" t="str">
            <v>RC</v>
          </cell>
          <cell r="F727" t="str">
            <v>5.1-STKM-12C-D1619</v>
          </cell>
          <cell r="G727" t="str">
            <v>STEEL PIPE-SIZE 0X16.0X5047MM</v>
          </cell>
        </row>
        <row r="728">
          <cell r="A728">
            <v>990601</v>
          </cell>
          <cell r="B728" t="str">
            <v>MAP</v>
          </cell>
          <cell r="C728" t="str">
            <v>SEMI-FNISHED</v>
          </cell>
          <cell r="D728" t="str">
            <v>SHARE</v>
          </cell>
          <cell r="E728" t="str">
            <v>RC</v>
          </cell>
          <cell r="F728" t="str">
            <v>3.2-52404-459-8810-M1</v>
          </cell>
          <cell r="G728" t="str">
            <v>Metal Bottom-§· ®óc</v>
          </cell>
        </row>
        <row r="729">
          <cell r="A729">
            <v>990602</v>
          </cell>
          <cell r="B729" t="str">
            <v>MAP</v>
          </cell>
          <cell r="C729" t="str">
            <v>SEMI-FNISHED</v>
          </cell>
          <cell r="D729" t="str">
            <v>SHARE</v>
          </cell>
          <cell r="E729" t="str">
            <v>RC</v>
          </cell>
          <cell r="F729" t="str">
            <v>2.2-52404-459-8810-M1</v>
          </cell>
          <cell r="G729" t="str">
            <v>Metal Bottom. Processing-§· gia c«ng</v>
          </cell>
        </row>
        <row r="730">
          <cell r="A730">
            <v>990603</v>
          </cell>
          <cell r="B730" t="str">
            <v>MAP</v>
          </cell>
          <cell r="C730" t="str">
            <v>SEMI-FNISHED</v>
          </cell>
          <cell r="D730" t="str">
            <v>SHARE</v>
          </cell>
          <cell r="E730" t="str">
            <v>RC</v>
          </cell>
          <cell r="F730" t="str">
            <v>1.2-52404-459-8810-M1</v>
          </cell>
          <cell r="G730" t="str">
            <v>Metal Bottom. Buffing-§· ®¸nh bãng</v>
          </cell>
        </row>
        <row r="731">
          <cell r="A731">
            <v>990604</v>
          </cell>
          <cell r="B731" t="str">
            <v>MAP</v>
          </cell>
          <cell r="C731" t="str">
            <v>PARTS</v>
          </cell>
          <cell r="D731" t="str">
            <v>SHARE</v>
          </cell>
          <cell r="E731" t="str">
            <v>RC</v>
          </cell>
          <cell r="F731" t="str">
            <v>0.2-52404-459-8810-M1</v>
          </cell>
          <cell r="G731" t="str">
            <v>METAL BOTTOM-KFVN/KFLP</v>
          </cell>
        </row>
        <row r="732">
          <cell r="A732" t="str">
            <v>59-01-04</v>
          </cell>
          <cell r="B732" t="str">
            <v>DOM</v>
          </cell>
          <cell r="C732" t="str">
            <v>PARTS</v>
          </cell>
          <cell r="D732" t="str">
            <v>SHARE</v>
          </cell>
          <cell r="E732" t="str">
            <v>BM</v>
          </cell>
          <cell r="F732" t="str">
            <v>0.2-93905-24580</v>
          </cell>
          <cell r="G732" t="str">
            <v>SCREW TAPPING 4x20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6-01"/>
      <sheetName val="7-01"/>
      <sheetName val="PPGH 4"/>
      <sheetName val="Tong"/>
      <sheetName val="Sheet1"/>
      <sheetName val="Sheet2"/>
      <sheetName val="Ghi chep"/>
      <sheetName val="So lieu"/>
      <sheetName val="Bang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>
        <row r="3">
          <cell r="A3" t="str">
            <v>Year</v>
          </cell>
          <cell r="B3" t="str">
            <v>Month</v>
          </cell>
          <cell r="C3" t="str">
            <v>Date</v>
          </cell>
          <cell r="D3" t="str">
            <v>Model</v>
          </cell>
          <cell r="E3" t="str">
            <v>Part name</v>
          </cell>
          <cell r="F3" t="str">
            <v>Qty</v>
          </cell>
          <cell r="G3" t="str">
            <v>Claim content</v>
          </cell>
          <cell r="H3" t="str">
            <v>Cause</v>
          </cell>
          <cell r="I3" t="str">
            <v>4M</v>
          </cell>
          <cell r="J3" t="str">
            <v>Lo¹i lçi</v>
          </cell>
          <cell r="K3" t="str">
            <v>Ph¸t sinh</v>
          </cell>
          <cell r="L3" t="str">
            <v>CÊp ®é</v>
          </cell>
          <cell r="M3" t="str">
            <v>Couter-measure</v>
          </cell>
        </row>
        <row r="5">
          <cell r="A5">
            <v>2001</v>
          </cell>
          <cell r="B5">
            <v>3</v>
          </cell>
          <cell r="C5">
            <v>36973</v>
          </cell>
          <cell r="D5" t="str">
            <v>kfvn</v>
          </cell>
          <cell r="E5" t="str">
            <v>CL</v>
          </cell>
          <cell r="F5">
            <v>2</v>
          </cell>
          <cell r="G5" t="str">
            <v>Phoi nh«m b¸m ë mÆt lâm cña CENTER CL</v>
          </cell>
          <cell r="H5" t="str">
            <v>Phoi nh«m sau khi gia c«ng kh«ng ®­îc röa s¹ch</v>
          </cell>
          <cell r="I5" t="str">
            <v>Method  MAN</v>
          </cell>
          <cell r="J5" t="str">
            <v>DÝnh phoi</v>
          </cell>
          <cell r="K5" t="str">
            <v>LÇn ®Çu</v>
          </cell>
          <cell r="L5" t="str">
            <v>B</v>
          </cell>
          <cell r="M5" t="str">
            <v>Theo b¶ng 5 nguyªn t¾c</v>
          </cell>
        </row>
        <row r="6">
          <cell r="A6">
            <v>2001</v>
          </cell>
          <cell r="B6">
            <v>4</v>
          </cell>
          <cell r="C6">
            <v>36991</v>
          </cell>
          <cell r="D6" t="str">
            <v>kfvn</v>
          </cell>
          <cell r="E6" t="str">
            <v>SM</v>
          </cell>
          <cell r="F6">
            <v>1</v>
          </cell>
          <cell r="G6" t="str">
            <v>X­íc mÆt kÝnh cña Upper case</v>
          </cell>
          <cell r="H6" t="str">
            <v>Va ch¹m</v>
          </cell>
          <cell r="I6" t="str">
            <v>Man</v>
          </cell>
          <cell r="J6" t="str">
            <v>MÆt ngoµi</v>
          </cell>
          <cell r="K6" t="str">
            <v>T¸i ph¸t</v>
          </cell>
          <cell r="L6" t="str">
            <v>C</v>
          </cell>
        </row>
        <row r="7">
          <cell r="A7">
            <v>2001</v>
          </cell>
          <cell r="B7">
            <v>5</v>
          </cell>
          <cell r="C7">
            <v>37031</v>
          </cell>
          <cell r="D7" t="str">
            <v>KFLP</v>
          </cell>
          <cell r="E7" t="str">
            <v>FF</v>
          </cell>
          <cell r="G7" t="str">
            <v xml:space="preserve">X­íc mÆt ngoµi </v>
          </cell>
          <cell r="H7" t="str">
            <v>Va ch¹m</v>
          </cell>
          <cell r="J7" t="str">
            <v>MÆt ngoµi</v>
          </cell>
          <cell r="K7" t="str">
            <v>T¸i ph¸t</v>
          </cell>
          <cell r="L7" t="str">
            <v>C</v>
          </cell>
          <cell r="M7" t="str">
            <v>KiÓm tra toµn bé hµng tån kho. Th«ng b¸o nh¾c nhë trong DC</v>
          </cell>
        </row>
        <row r="8">
          <cell r="A8">
            <v>2001</v>
          </cell>
          <cell r="B8">
            <v>5</v>
          </cell>
          <cell r="C8">
            <v>37031</v>
          </cell>
          <cell r="D8" t="str">
            <v>KFLP</v>
          </cell>
          <cell r="E8" t="str">
            <v>FF</v>
          </cell>
          <cell r="F8">
            <v>3</v>
          </cell>
          <cell r="G8" t="str">
            <v xml:space="preserve">X­íc mÆt ngoµi </v>
          </cell>
          <cell r="H8" t="str">
            <v>Va ch¹m</v>
          </cell>
          <cell r="J8" t="str">
            <v>MÆt ngoµi</v>
          </cell>
          <cell r="K8" t="str">
            <v>T¸i ph¸t</v>
          </cell>
          <cell r="L8" t="str">
            <v>C</v>
          </cell>
        </row>
        <row r="9">
          <cell r="A9">
            <v>2001</v>
          </cell>
          <cell r="B9">
            <v>5</v>
          </cell>
          <cell r="C9">
            <v>37025</v>
          </cell>
          <cell r="D9" t="str">
            <v>KFLP</v>
          </cell>
          <cell r="E9" t="str">
            <v>SM</v>
          </cell>
          <cell r="F9">
            <v>1</v>
          </cell>
          <cell r="G9" t="str">
            <v>Dial design bÞ vªnh</v>
          </cell>
          <cell r="H9" t="str">
            <v xml:space="preserve">Kh«ng râ </v>
          </cell>
          <cell r="I9" t="str">
            <v>Man</v>
          </cell>
          <cell r="J9" t="str">
            <v>MÆt ngoµi</v>
          </cell>
          <cell r="K9" t="str">
            <v>LÇn ®Çu</v>
          </cell>
          <cell r="L9" t="str">
            <v>C</v>
          </cell>
        </row>
        <row r="10">
          <cell r="A10">
            <v>2001</v>
          </cell>
          <cell r="B10">
            <v>6</v>
          </cell>
          <cell r="C10">
            <v>37054</v>
          </cell>
          <cell r="D10" t="str">
            <v>KFLP</v>
          </cell>
          <cell r="E10" t="str">
            <v>SM</v>
          </cell>
          <cell r="F10">
            <v>1</v>
          </cell>
          <cell r="G10" t="str">
            <v>X­íc mÆt lend smoke</v>
          </cell>
          <cell r="H10" t="str">
            <v>Va ch¹m</v>
          </cell>
          <cell r="I10" t="str">
            <v>Man</v>
          </cell>
          <cell r="J10" t="str">
            <v>MÆt ngoµi</v>
          </cell>
          <cell r="K10" t="str">
            <v>LÇn ®Çu</v>
          </cell>
          <cell r="L10" t="str">
            <v>C</v>
          </cell>
          <cell r="M10" t="str">
            <v xml:space="preserve">Nh¾c nhë nh©n viªn trong DC cÇn chó ý ®èi víi lo¹i lçi nµy </v>
          </cell>
        </row>
        <row r="11">
          <cell r="A11">
            <v>2001</v>
          </cell>
          <cell r="B11">
            <v>6</v>
          </cell>
          <cell r="C11">
            <v>37060</v>
          </cell>
          <cell r="D11" t="str">
            <v>KFLP</v>
          </cell>
          <cell r="E11" t="str">
            <v>Sm</v>
          </cell>
          <cell r="F11">
            <v>5</v>
          </cell>
          <cell r="G11" t="str">
            <v>C¾m nhÇm bãng sè 3,4</v>
          </cell>
          <cell r="H11" t="str">
            <v>L¾p r¸p nhÇm</v>
          </cell>
          <cell r="I11" t="str">
            <v>Man</v>
          </cell>
          <cell r="J11" t="str">
            <v>L¾p nhÇm</v>
          </cell>
          <cell r="K11" t="str">
            <v>T¸i ph¸t</v>
          </cell>
          <cell r="L11" t="str">
            <v>C</v>
          </cell>
          <cell r="M11" t="str">
            <v>Nh¾c nhá c«ng nh©n, yªu cÇu thùc hiÖn ®óng theo TCCV.</v>
          </cell>
        </row>
        <row r="12">
          <cell r="A12">
            <v>2001</v>
          </cell>
          <cell r="B12">
            <v>6</v>
          </cell>
          <cell r="C12">
            <v>37062</v>
          </cell>
          <cell r="D12" t="str">
            <v>KFLP</v>
          </cell>
          <cell r="E12" t="str">
            <v>FF</v>
          </cell>
          <cell r="F12">
            <v>5</v>
          </cell>
          <cell r="G12" t="str">
            <v>Xøoc s¬n phÇn ®u«i</v>
          </cell>
          <cell r="H12" t="str">
            <v>Hµng söa s¬n ch­a kh« ®· cho vµo xe</v>
          </cell>
          <cell r="I12" t="str">
            <v>Man</v>
          </cell>
          <cell r="J12" t="str">
            <v>MÆt ngoµi</v>
          </cell>
          <cell r="K12" t="str">
            <v>LÇn ®Çu</v>
          </cell>
          <cell r="L12" t="str">
            <v>C</v>
          </cell>
          <cell r="M12" t="str">
            <v xml:space="preserve">§èi víi c¸c chi tiÐt söa ph¶i th¸o rêi chi tiÕt.Th«ng b¸o l¹i cho DC vµ bé phËn s¬n </v>
          </cell>
        </row>
        <row r="13">
          <cell r="A13">
            <v>2001</v>
          </cell>
          <cell r="B13">
            <v>6</v>
          </cell>
          <cell r="C13">
            <v>37061</v>
          </cell>
          <cell r="D13" t="str">
            <v>KFLP</v>
          </cell>
          <cell r="E13" t="str">
            <v>SM</v>
          </cell>
          <cell r="F13">
            <v>1</v>
          </cell>
          <cell r="G13" t="str">
            <v>Dial design bÞ vªnh</v>
          </cell>
          <cell r="H13" t="str">
            <v xml:space="preserve">Kh«ng râ </v>
          </cell>
          <cell r="I13" t="str">
            <v>Man</v>
          </cell>
          <cell r="J13" t="str">
            <v>MÆt ngoµi</v>
          </cell>
          <cell r="K13" t="str">
            <v>LÇn ®Çu</v>
          </cell>
          <cell r="L13" t="str">
            <v>C</v>
          </cell>
          <cell r="M13" t="str">
            <v>Nh¾c nhá ng­êi lµm trong DC chó ý lo¹i lçi nµy, NÕu ph¸t hiÖn trong DC cÇn b¸o l¹i cho QC</v>
          </cell>
        </row>
        <row r="14">
          <cell r="A14">
            <v>2001</v>
          </cell>
          <cell r="B14">
            <v>7</v>
          </cell>
          <cell r="C14">
            <v>37076</v>
          </cell>
          <cell r="D14" t="str">
            <v>KFVN</v>
          </cell>
          <cell r="E14" t="str">
            <v>FF</v>
          </cell>
          <cell r="F14">
            <v>2</v>
          </cell>
          <cell r="G14" t="str">
            <v>DÝnh s¬n bÒ mÆt</v>
          </cell>
          <cell r="H14" t="str">
            <v>KiÓm tra sãt</v>
          </cell>
          <cell r="I14" t="str">
            <v>Man</v>
          </cell>
          <cell r="J14" t="str">
            <v>MÆt ngoµi</v>
          </cell>
          <cell r="K14" t="str">
            <v>LÇn ®Çu</v>
          </cell>
          <cell r="L14" t="str">
            <v>C</v>
          </cell>
          <cell r="M14" t="str">
            <v>Nh¾c nhë nh©n viªn trong DC cÇn chó ý khi kiÓm tra mÆt ngoµi</v>
          </cell>
        </row>
        <row r="15">
          <cell r="A15">
            <v>2001</v>
          </cell>
          <cell r="B15">
            <v>7</v>
          </cell>
          <cell r="C15">
            <v>37082</v>
          </cell>
          <cell r="D15" t="str">
            <v>KFLP</v>
          </cell>
          <cell r="E15" t="str">
            <v>SM</v>
          </cell>
          <cell r="F15">
            <v>1</v>
          </cell>
          <cell r="G15" t="str">
            <v>Cã giÊy trong mÆt ®ång hå</v>
          </cell>
          <cell r="H15" t="str">
            <v>H¹t xèp kh«ng ®­îc ph¸t hiÖn vµ lo¹i bá</v>
          </cell>
          <cell r="I15" t="str">
            <v>Material, Man</v>
          </cell>
          <cell r="J15" t="str">
            <v>MÆt ngoµi</v>
          </cell>
          <cell r="K15" t="str">
            <v>LÇn ®Çu</v>
          </cell>
          <cell r="L15" t="str">
            <v>C</v>
          </cell>
          <cell r="M15" t="str">
            <v>Nh¾c nhë nh©n viªn trong qu¸ tr×nh l¾p r¸p chó ý dÞ vËt b¸m bªn trong.</v>
          </cell>
        </row>
        <row r="16">
          <cell r="A16">
            <v>2001</v>
          </cell>
          <cell r="B16">
            <v>7</v>
          </cell>
          <cell r="C16">
            <v>37090</v>
          </cell>
          <cell r="D16" t="str">
            <v>KFLP</v>
          </cell>
          <cell r="E16" t="str">
            <v>RC</v>
          </cell>
          <cell r="F16">
            <v>1</v>
          </cell>
          <cell r="G16" t="str">
            <v>MÆt B/Metal cã vÕt ®en</v>
          </cell>
          <cell r="H16" t="str">
            <v>KiÓm tra sãt</v>
          </cell>
          <cell r="I16" t="str">
            <v>Man</v>
          </cell>
          <cell r="J16" t="str">
            <v>MÆt ngoµi</v>
          </cell>
          <cell r="K16" t="str">
            <v>T¸i ph¸t</v>
          </cell>
          <cell r="L16" t="str">
            <v>C</v>
          </cell>
          <cell r="M16" t="str">
            <v>Nh¾c nhë nh©n viªn trong DC cÇn chó ý khi kiÓm tra mÆt ngoµi</v>
          </cell>
        </row>
        <row r="17">
          <cell r="A17">
            <v>2001</v>
          </cell>
          <cell r="B17">
            <v>7</v>
          </cell>
          <cell r="C17">
            <v>37095</v>
          </cell>
          <cell r="D17" t="str">
            <v>KFVN</v>
          </cell>
          <cell r="E17" t="str">
            <v>SM</v>
          </cell>
          <cell r="F17">
            <v>2</v>
          </cell>
          <cell r="G17" t="str">
            <v>Ren b¾t vÝt M5 kh«ng b¾t chÆt ®­îc</v>
          </cell>
          <cell r="H17" t="str">
            <v>Lçi DAIWA khi ®óc ®· ®Ó nhùa ®iÒn vµo trong phÇn ren, kiÓm tra kh«ng ph¸t hiÖn</v>
          </cell>
          <cell r="I17" t="str">
            <v>Material, Man</v>
          </cell>
          <cell r="J17" t="str">
            <v>Kh«ng l¾p ®­îc</v>
          </cell>
          <cell r="K17" t="str">
            <v>LÇn ®Çu</v>
          </cell>
          <cell r="L17" t="str">
            <v>B</v>
          </cell>
          <cell r="M17" t="str">
            <v>KiÓm tra toµn bé hµng tån kho thµnh phÈm (NG=0/870Pcs). Tr¶ l¹i hµng tån kho chi tiÕt cho maker vµ yªu cÇu b/p ®èi phã.(20/8/01)</v>
          </cell>
        </row>
        <row r="18">
          <cell r="A18">
            <v>2001</v>
          </cell>
          <cell r="B18">
            <v>8</v>
          </cell>
          <cell r="C18">
            <v>37112</v>
          </cell>
          <cell r="D18" t="str">
            <v>KFVN</v>
          </cell>
          <cell r="E18" t="str">
            <v>RC</v>
          </cell>
          <cell r="F18">
            <v>1</v>
          </cell>
          <cell r="G18" t="str">
            <v>VÕt ®en trªn bÒ mÆt</v>
          </cell>
          <cell r="H18" t="str">
            <v>KiÓm tra sãt</v>
          </cell>
          <cell r="I18" t="str">
            <v>Man</v>
          </cell>
          <cell r="J18" t="str">
            <v>MÆt ngoµi</v>
          </cell>
          <cell r="K18" t="str">
            <v>T¸i ph¸t</v>
          </cell>
          <cell r="L18" t="str">
            <v>C</v>
          </cell>
          <cell r="M18" t="str">
            <v>Nh¾c nhá c«ng nh©n, xem xÐt l¹i møc ®é lçi cña chi tiÕt</v>
          </cell>
        </row>
        <row r="19">
          <cell r="A19">
            <v>2001</v>
          </cell>
          <cell r="B19">
            <v>8</v>
          </cell>
          <cell r="C19">
            <v>37117</v>
          </cell>
          <cell r="D19" t="str">
            <v>KFLP</v>
          </cell>
          <cell r="E19" t="str">
            <v>FF</v>
          </cell>
          <cell r="F19">
            <v>2</v>
          </cell>
          <cell r="G19" t="str">
            <v>Lâm trªn bÒ mÆt</v>
          </cell>
          <cell r="H19" t="str">
            <v>Ch­a cã tiªu chuÈn</v>
          </cell>
          <cell r="I19" t="str">
            <v>Method  MAN</v>
          </cell>
          <cell r="J19" t="str">
            <v>MÆt ngoµi</v>
          </cell>
          <cell r="K19" t="str">
            <v>T¸i ph¸t</v>
          </cell>
          <cell r="L19" t="str">
            <v>C</v>
          </cell>
          <cell r="M19" t="str">
            <v>Th«ng nhÊt l¹i TC mÆt ngoµi gi÷a bé phËn s¬n vµ DC . Thèng nhÊt l¹i tiªu chuÈn víi HVN</v>
          </cell>
        </row>
        <row r="20">
          <cell r="A20">
            <v>1900</v>
          </cell>
          <cell r="B20">
            <v>1</v>
          </cell>
        </row>
        <row r="21">
          <cell r="A21">
            <v>1900</v>
          </cell>
          <cell r="B21">
            <v>1</v>
          </cell>
        </row>
        <row r="22">
          <cell r="A22">
            <v>1900</v>
          </cell>
          <cell r="B22">
            <v>1</v>
          </cell>
        </row>
        <row r="23">
          <cell r="A23">
            <v>1900</v>
          </cell>
          <cell r="B23">
            <v>1</v>
          </cell>
        </row>
        <row r="24">
          <cell r="A24">
            <v>1900</v>
          </cell>
          <cell r="B24">
            <v>1</v>
          </cell>
        </row>
        <row r="25">
          <cell r="A25">
            <v>1900</v>
          </cell>
          <cell r="B25">
            <v>1</v>
          </cell>
        </row>
        <row r="26">
          <cell r="A26">
            <v>1900</v>
          </cell>
          <cell r="B26">
            <v>1</v>
          </cell>
        </row>
        <row r="27">
          <cell r="A27">
            <v>1900</v>
          </cell>
          <cell r="B27">
            <v>1</v>
          </cell>
        </row>
        <row r="28">
          <cell r="A28">
            <v>1900</v>
          </cell>
          <cell r="B28">
            <v>1</v>
          </cell>
        </row>
        <row r="29">
          <cell r="A29">
            <v>1900</v>
          </cell>
          <cell r="B29">
            <v>1</v>
          </cell>
        </row>
        <row r="30">
          <cell r="A30">
            <v>1900</v>
          </cell>
          <cell r="B30">
            <v>1</v>
          </cell>
        </row>
        <row r="31">
          <cell r="A31">
            <v>1900</v>
          </cell>
          <cell r="B31">
            <v>1</v>
          </cell>
        </row>
        <row r="32">
          <cell r="A32">
            <v>1900</v>
          </cell>
          <cell r="B32">
            <v>1</v>
          </cell>
        </row>
        <row r="33">
          <cell r="A33">
            <v>1900</v>
          </cell>
          <cell r="B33">
            <v>1</v>
          </cell>
        </row>
        <row r="34">
          <cell r="A34">
            <v>1900</v>
          </cell>
          <cell r="B34">
            <v>1</v>
          </cell>
        </row>
      </sheetData>
      <sheetData sheetId="7" refreshError="1"/>
      <sheetData sheetId="8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lam the (25)"/>
      <sheetName val="Sheet3"/>
      <sheetName val="TC"/>
      <sheetName val="Tong so"/>
      <sheetName val="Nhan vien"/>
      <sheetName val="Trinh do"/>
      <sheetName val="Sheet4"/>
      <sheetName val="Report"/>
      <sheetName val="Sheet2"/>
      <sheetName val="staff"/>
      <sheetName val="Dept"/>
      <sheetName val="thoi viec"/>
      <sheetName val="lam the (12)"/>
      <sheetName val="lam the (13)"/>
      <sheetName val="lam the (14)"/>
      <sheetName val="lam the (15)"/>
      <sheetName val="lam the (17)"/>
      <sheetName val="lam the (18)"/>
      <sheetName val="Tam thoi"/>
      <sheetName val="Ma vach"/>
      <sheetName val="lam the"/>
      <sheetName val="Sheet5"/>
      <sheetName val="Sheet6"/>
      <sheetName val="Day"/>
      <sheetName val="Sheet8 (2)"/>
      <sheetName val="The ma vach-thanh toan"/>
      <sheetName val="The ma vach"/>
      <sheetName val="Sheet7"/>
      <sheetName val="lam the (2)"/>
      <sheetName val="lam the (5)"/>
      <sheetName val="Sheet8"/>
      <sheetName val="Tam thoi (2)"/>
      <sheetName val="Anh the"/>
      <sheetName val="The quet"/>
      <sheetName val="Taikhoan"/>
      <sheetName val="HDTV"/>
      <sheetName val="9 thangthanh toan"/>
      <sheetName val="9 thanglamthe"/>
      <sheetName val="Anh"/>
      <sheetName val="Sheet9"/>
      <sheetName val="lam the (3)"/>
      <sheetName val="lam the (4)"/>
      <sheetName val="lam the (6)"/>
      <sheetName val="lam the (7)"/>
      <sheetName val="lam the (8)"/>
      <sheetName val="lam the (9)"/>
      <sheetName val="9 thang"/>
      <sheetName val="lam the (22)"/>
      <sheetName val="lam the (23)"/>
      <sheetName val="Ma vach (2)"/>
      <sheetName val="lam the (16)"/>
      <sheetName val="lam the (10)"/>
      <sheetName val="lam the (24)"/>
      <sheetName val="CMTND"/>
      <sheetName val="Trinh do (2)"/>
      <sheetName val="lam the (19)"/>
      <sheetName val="Ghi che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>
        <row r="2">
          <cell r="B2" t="str">
            <v>acc</v>
          </cell>
          <cell r="C2" t="str">
            <v>acc</v>
          </cell>
        </row>
        <row r="3">
          <cell r="B3" t="str">
            <v>adm</v>
          </cell>
          <cell r="C3" t="str">
            <v>adm</v>
          </cell>
        </row>
        <row r="4">
          <cell r="B4" t="str">
            <v>adm</v>
          </cell>
          <cell r="C4" t="str">
            <v>Kitchen</v>
          </cell>
        </row>
        <row r="5">
          <cell r="B5" t="str">
            <v>adm</v>
          </cell>
          <cell r="C5" t="str">
            <v>Security</v>
          </cell>
        </row>
        <row r="6">
          <cell r="B6" t="str">
            <v>adm</v>
          </cell>
          <cell r="C6" t="str">
            <v>Service</v>
          </cell>
        </row>
        <row r="7">
          <cell r="B7" t="str">
            <v>adm</v>
          </cell>
          <cell r="C7" t="str">
            <v>Driver</v>
          </cell>
        </row>
        <row r="8">
          <cell r="B8" t="str">
            <v>assy</v>
          </cell>
          <cell r="C8" t="str">
            <v>CL</v>
          </cell>
        </row>
        <row r="9">
          <cell r="B9" t="str">
            <v>assy</v>
          </cell>
          <cell r="C9" t="str">
            <v>ff</v>
          </cell>
        </row>
        <row r="10">
          <cell r="B10" t="str">
            <v>assy</v>
          </cell>
          <cell r="C10" t="str">
            <v>fu</v>
          </cell>
        </row>
        <row r="11">
          <cell r="B11" t="str">
            <v>assy</v>
          </cell>
          <cell r="C11" t="str">
            <v>rc</v>
          </cell>
        </row>
        <row r="12">
          <cell r="B12" t="str">
            <v>assy</v>
          </cell>
          <cell r="C12" t="str">
            <v>sm</v>
          </cell>
        </row>
        <row r="13">
          <cell r="B13" t="str">
            <v>assy</v>
          </cell>
          <cell r="C13" t="str">
            <v>bm</v>
          </cell>
        </row>
        <row r="14">
          <cell r="B14" t="str">
            <v>assy</v>
          </cell>
          <cell r="C14" t="str">
            <v>sw</v>
          </cell>
        </row>
        <row r="15">
          <cell r="B15" t="str">
            <v>assy</v>
          </cell>
          <cell r="C15" t="str">
            <v>lc</v>
          </cell>
        </row>
        <row r="16">
          <cell r="B16" t="str">
            <v>Cast</v>
          </cell>
          <cell r="C16" t="str">
            <v>gdc</v>
          </cell>
        </row>
        <row r="17">
          <cell r="B17" t="str">
            <v>Cast</v>
          </cell>
          <cell r="C17" t="str">
            <v>dc</v>
          </cell>
        </row>
        <row r="18">
          <cell r="B18" t="str">
            <v>Cast</v>
          </cell>
          <cell r="C18" t="str">
            <v>gdc</v>
          </cell>
        </row>
        <row r="19">
          <cell r="B19" t="str">
            <v>Cast</v>
          </cell>
          <cell r="C19" t="str">
            <v>dc</v>
          </cell>
        </row>
        <row r="20">
          <cell r="B20" t="str">
            <v>Cast</v>
          </cell>
          <cell r="C20" t="str">
            <v>dc</v>
          </cell>
        </row>
        <row r="21">
          <cell r="B21" t="str">
            <v>MT</v>
          </cell>
          <cell r="C21" t="str">
            <v>MT</v>
          </cell>
        </row>
        <row r="22">
          <cell r="B22" t="str">
            <v>PC</v>
          </cell>
          <cell r="C22" t="str">
            <v>DEL</v>
          </cell>
        </row>
        <row r="23">
          <cell r="B23" t="str">
            <v>PC</v>
          </cell>
          <cell r="C23" t="str">
            <v>WH</v>
          </cell>
        </row>
        <row r="24">
          <cell r="B24" t="str">
            <v>PC</v>
          </cell>
          <cell r="C24" t="str">
            <v>pc</v>
          </cell>
        </row>
        <row r="25">
          <cell r="B25" t="str">
            <v>Pro1</v>
          </cell>
          <cell r="C25" t="str">
            <v>fcc</v>
          </cell>
        </row>
        <row r="26">
          <cell r="B26" t="str">
            <v>Pro1</v>
          </cell>
          <cell r="C26" t="str">
            <v>pa</v>
          </cell>
        </row>
        <row r="27">
          <cell r="B27" t="str">
            <v>Pro1</v>
          </cell>
          <cell r="C27" t="str">
            <v>buff</v>
          </cell>
        </row>
        <row r="28">
          <cell r="B28" t="str">
            <v>Pro1</v>
          </cell>
          <cell r="C28" t="str">
            <v>bc</v>
          </cell>
        </row>
        <row r="29">
          <cell r="B29" t="str">
            <v>Pro1</v>
          </cell>
          <cell r="C29" t="str">
            <v>Float Arm</v>
          </cell>
        </row>
        <row r="30">
          <cell r="B30" t="str">
            <v>Pro2</v>
          </cell>
          <cell r="C30" t="str">
            <v>we</v>
          </cell>
        </row>
        <row r="31">
          <cell r="B31" t="str">
            <v>Pro1</v>
          </cell>
          <cell r="C31" t="str">
            <v>po</v>
          </cell>
        </row>
        <row r="32">
          <cell r="B32" t="str">
            <v>Pro1</v>
          </cell>
          <cell r="C32" t="str">
            <v>Metal</v>
          </cell>
        </row>
        <row r="33">
          <cell r="B33" t="str">
            <v>Pro2</v>
          </cell>
          <cell r="C33" t="str">
            <v>Plating</v>
          </cell>
        </row>
        <row r="34">
          <cell r="B34" t="str">
            <v>Pro2</v>
          </cell>
          <cell r="C34" t="str">
            <v>ForkPipe</v>
          </cell>
        </row>
        <row r="35">
          <cell r="B35" t="str">
            <v>Pro3</v>
          </cell>
          <cell r="C35" t="str">
            <v>Stem</v>
          </cell>
        </row>
        <row r="36">
          <cell r="B36" t="str">
            <v>Pro3</v>
          </cell>
          <cell r="C36" t="str">
            <v>Plate Clutch</v>
          </cell>
        </row>
        <row r="37">
          <cell r="B37" t="str">
            <v>Pro3</v>
          </cell>
          <cell r="C37" t="str">
            <v>Bridge kaifa</v>
          </cell>
        </row>
        <row r="38">
          <cell r="B38" t="str">
            <v>Pro1</v>
          </cell>
          <cell r="C38" t="str">
            <v>MainPipe</v>
          </cell>
        </row>
        <row r="39">
          <cell r="B39" t="str">
            <v>Pro3</v>
          </cell>
          <cell r="C39" t="str">
            <v>Bridge Shaft</v>
          </cell>
        </row>
        <row r="40">
          <cell r="B40" t="str">
            <v>Pro3</v>
          </cell>
          <cell r="C40" t="str">
            <v>5VD</v>
          </cell>
        </row>
        <row r="41">
          <cell r="B41" t="str">
            <v>pur</v>
          </cell>
          <cell r="C41" t="str">
            <v>pur</v>
          </cell>
        </row>
        <row r="42">
          <cell r="B42" t="str">
            <v>QC</v>
          </cell>
          <cell r="C42" t="str">
            <v>QC1</v>
          </cell>
        </row>
        <row r="43">
          <cell r="B43" t="str">
            <v>QC</v>
          </cell>
          <cell r="C43" t="str">
            <v>QC2</v>
          </cell>
        </row>
        <row r="44">
          <cell r="B44" t="str">
            <v>Pro1</v>
          </cell>
          <cell r="C44" t="str">
            <v>oilpump</v>
          </cell>
        </row>
        <row r="45">
          <cell r="B45" t="str">
            <v>PC</v>
          </cell>
          <cell r="C45" t="str">
            <v>sbw</v>
          </cell>
        </row>
        <row r="46">
          <cell r="B46" t="str">
            <v>ISO</v>
          </cell>
          <cell r="C46" t="str">
            <v>ISO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/>
      <sheetData sheetId="56"/>
      <sheetData sheetId="57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Details"/>
      <sheetName val="Filter"/>
      <sheetName val="FA Decrease"/>
      <sheetName val="FA Increase"/>
      <sheetName val="Model"/>
      <sheetName val="Report Maker"/>
      <sheetName val="To VA(Without Car)"/>
      <sheetName val="Report Maker (2)"/>
      <sheetName val="Maker"/>
      <sheetName val="Location"/>
      <sheetName val="Group"/>
      <sheetName val="Code"/>
      <sheetName val="FA RP"/>
      <sheetName val="Electric-Written off"/>
      <sheetName val="Investment"/>
      <sheetName val="Invetsment-Mr Shimada(to 08-02)"/>
    </sheetNames>
    <sheetDataSet>
      <sheetData sheetId="0">
        <row r="5">
          <cell r="A5" t="str">
            <v>Code</v>
          </cell>
        </row>
        <row r="6">
          <cell r="A6" t="str">
            <v>PL</v>
          </cell>
          <cell r="B6" t="str">
            <v>Vi tri</v>
          </cell>
          <cell r="C6" t="str">
            <v>CL</v>
          </cell>
          <cell r="D6" t="str">
            <v>Loai</v>
          </cell>
          <cell r="E6" t="str">
            <v>So TT</v>
          </cell>
          <cell r="F6" t="str">
            <v>Chi tiet</v>
          </cell>
        </row>
        <row r="7">
          <cell r="F7" t="str">
            <v>Tai san</v>
          </cell>
        </row>
        <row r="8">
          <cell r="A8" t="str">
            <v>1</v>
          </cell>
          <cell r="B8" t="str">
            <v>2</v>
          </cell>
          <cell r="C8" t="str">
            <v>3</v>
          </cell>
          <cell r="D8" t="str">
            <v>4</v>
          </cell>
          <cell r="E8" t="str">
            <v>5</v>
          </cell>
          <cell r="F8" t="str">
            <v>6</v>
          </cell>
        </row>
        <row r="9">
          <cell r="A9" t="str">
            <v>1</v>
          </cell>
          <cell r="B9" t="str">
            <v>100-00-0 - Building</v>
          </cell>
          <cell r="C9" t="str">
            <v>1</v>
          </cell>
          <cell r="D9" t="str">
            <v>01 - Nha xuong dung chung</v>
          </cell>
          <cell r="E9">
            <v>1</v>
          </cell>
          <cell r="F9">
            <v>0</v>
          </cell>
        </row>
        <row r="10">
          <cell r="A10" t="str">
            <v>1</v>
          </cell>
          <cell r="B10" t="str">
            <v>100-00-0 - Building</v>
          </cell>
          <cell r="C10" t="str">
            <v>1</v>
          </cell>
          <cell r="D10" t="str">
            <v>03 - Vat kien truc khac</v>
          </cell>
          <cell r="E10">
            <v>2</v>
          </cell>
          <cell r="F10">
            <v>0</v>
          </cell>
        </row>
        <row r="11">
          <cell r="A11" t="str">
            <v>1</v>
          </cell>
          <cell r="B11" t="str">
            <v>100-00-0 - Building</v>
          </cell>
          <cell r="C11" t="str">
            <v>1</v>
          </cell>
          <cell r="D11" t="str">
            <v>03 - Vat kien truc khac</v>
          </cell>
          <cell r="E11">
            <v>3</v>
          </cell>
          <cell r="F11">
            <v>0</v>
          </cell>
        </row>
        <row r="12">
          <cell r="A12" t="str">
            <v>1</v>
          </cell>
          <cell r="B12" t="str">
            <v>100-00-0 - Building</v>
          </cell>
          <cell r="C12" t="str">
            <v>1</v>
          </cell>
          <cell r="D12" t="str">
            <v>03 - Vat kien truc khac</v>
          </cell>
          <cell r="E12">
            <v>4</v>
          </cell>
          <cell r="F12">
            <v>0</v>
          </cell>
        </row>
        <row r="13">
          <cell r="A13" t="str">
            <v>1</v>
          </cell>
          <cell r="B13" t="str">
            <v>100-00-0 - Building</v>
          </cell>
          <cell r="C13" t="str">
            <v>1</v>
          </cell>
          <cell r="D13" t="str">
            <v>03 - Vat kien truc khac</v>
          </cell>
          <cell r="E13">
            <v>5</v>
          </cell>
          <cell r="F13">
            <v>0</v>
          </cell>
        </row>
        <row r="14">
          <cell r="A14" t="str">
            <v>1</v>
          </cell>
          <cell r="B14" t="str">
            <v>100-00-0 - Building</v>
          </cell>
          <cell r="C14" t="str">
            <v>1</v>
          </cell>
          <cell r="D14" t="str">
            <v>03 - Vat kien truc khac</v>
          </cell>
          <cell r="E14">
            <v>6</v>
          </cell>
          <cell r="F14">
            <v>0</v>
          </cell>
        </row>
        <row r="15">
          <cell r="A15" t="str">
            <v>1</v>
          </cell>
          <cell r="B15" t="str">
            <v>100-00-0 - Building</v>
          </cell>
          <cell r="C15" t="str">
            <v>1</v>
          </cell>
          <cell r="D15" t="str">
            <v>03 - Vat kien truc khac</v>
          </cell>
          <cell r="E15">
            <v>7</v>
          </cell>
          <cell r="F15">
            <v>0</v>
          </cell>
        </row>
        <row r="16">
          <cell r="A16" t="str">
            <v>1</v>
          </cell>
          <cell r="B16" t="str">
            <v>100-00-0 - Building</v>
          </cell>
          <cell r="C16" t="str">
            <v>1</v>
          </cell>
          <cell r="D16" t="str">
            <v>01 - Nha xuong dung chung</v>
          </cell>
          <cell r="E16">
            <v>8</v>
          </cell>
          <cell r="F16">
            <v>0</v>
          </cell>
        </row>
        <row r="17">
          <cell r="A17" t="str">
            <v>1</v>
          </cell>
          <cell r="B17" t="str">
            <v>100-00-0 - Building</v>
          </cell>
          <cell r="C17" t="str">
            <v>1</v>
          </cell>
          <cell r="D17" t="str">
            <v>03 - Vat kien truc khac</v>
          </cell>
          <cell r="E17">
            <v>9</v>
          </cell>
          <cell r="F17">
            <v>0</v>
          </cell>
        </row>
        <row r="18">
          <cell r="A18" t="str">
            <v>1</v>
          </cell>
          <cell r="B18" t="str">
            <v>100-00-0 - Building</v>
          </cell>
          <cell r="C18" t="str">
            <v>1</v>
          </cell>
          <cell r="D18" t="str">
            <v>01 - Nha xuong dung chung</v>
          </cell>
          <cell r="E18">
            <v>10</v>
          </cell>
          <cell r="F18">
            <v>0</v>
          </cell>
        </row>
        <row r="19">
          <cell r="A19" t="str">
            <v>1</v>
          </cell>
          <cell r="B19" t="str">
            <v>100-00-0 - Building</v>
          </cell>
          <cell r="C19" t="str">
            <v>1</v>
          </cell>
          <cell r="D19" t="str">
            <v>01 - Nha xuong dung chung</v>
          </cell>
          <cell r="E19">
            <v>11</v>
          </cell>
          <cell r="F19">
            <v>0</v>
          </cell>
        </row>
        <row r="20">
          <cell r="A20" t="str">
            <v>1</v>
          </cell>
          <cell r="B20" t="str">
            <v>100-00-0 - Building</v>
          </cell>
          <cell r="C20" t="str">
            <v>1</v>
          </cell>
          <cell r="D20" t="str">
            <v>01 - Nha xuong dung chung</v>
          </cell>
          <cell r="E20" t="str">
            <v>0011'</v>
          </cell>
          <cell r="F20">
            <v>0</v>
          </cell>
        </row>
        <row r="21">
          <cell r="A21" t="str">
            <v>1</v>
          </cell>
          <cell r="B21" t="str">
            <v>510-00-0 - Fac. Office</v>
          </cell>
          <cell r="C21" t="str">
            <v>1</v>
          </cell>
          <cell r="D21" t="str">
            <v>01 - Nha xuong dung chung</v>
          </cell>
          <cell r="E21">
            <v>12</v>
          </cell>
          <cell r="F21">
            <v>0</v>
          </cell>
        </row>
        <row r="22">
          <cell r="A22" t="str">
            <v>1</v>
          </cell>
          <cell r="B22" t="str">
            <v>402-01-2 - BC Buffing</v>
          </cell>
          <cell r="C22" t="str">
            <v>1</v>
          </cell>
          <cell r="D22" t="str">
            <v>01 - Nha xuong dung chung</v>
          </cell>
          <cell r="E22">
            <v>13</v>
          </cell>
          <cell r="F22">
            <v>0</v>
          </cell>
        </row>
        <row r="23">
          <cell r="A23" t="str">
            <v>1</v>
          </cell>
          <cell r="B23" t="str">
            <v>402-01-1 - BC Painting</v>
          </cell>
          <cell r="C23" t="str">
            <v>1</v>
          </cell>
          <cell r="D23" t="str">
            <v>01 - Nha xuong dung chung</v>
          </cell>
          <cell r="E23">
            <v>14</v>
          </cell>
          <cell r="F23">
            <v>0</v>
          </cell>
        </row>
        <row r="24">
          <cell r="A24" t="str">
            <v>1</v>
          </cell>
          <cell r="B24" t="str">
            <v>401-01-1 - CL processing</v>
          </cell>
          <cell r="C24" t="str">
            <v>1</v>
          </cell>
          <cell r="D24" t="str">
            <v>01 - Nha xuong dung chung</v>
          </cell>
          <cell r="E24">
            <v>15</v>
          </cell>
          <cell r="F24">
            <v>0</v>
          </cell>
        </row>
        <row r="25">
          <cell r="A25" t="str">
            <v>1</v>
          </cell>
          <cell r="B25" t="str">
            <v>305-00-0 - Speedometer</v>
          </cell>
          <cell r="C25" t="str">
            <v>1</v>
          </cell>
          <cell r="D25" t="str">
            <v>01 - Nha xuong dung chung</v>
          </cell>
          <cell r="E25">
            <v>16</v>
          </cell>
          <cell r="F25">
            <v>0</v>
          </cell>
        </row>
        <row r="26">
          <cell r="A26" t="str">
            <v>1</v>
          </cell>
          <cell r="B26" t="str">
            <v>402-01-1 - BC Painting</v>
          </cell>
          <cell r="C26" t="str">
            <v>1</v>
          </cell>
          <cell r="D26" t="str">
            <v>01 - Nha xuong dung chung</v>
          </cell>
          <cell r="E26">
            <v>17</v>
          </cell>
          <cell r="F26">
            <v>0</v>
          </cell>
        </row>
        <row r="27">
          <cell r="A27" t="str">
            <v>1</v>
          </cell>
          <cell r="B27" t="str">
            <v>510-00-0 - Fac. Office</v>
          </cell>
          <cell r="C27" t="str">
            <v>1</v>
          </cell>
          <cell r="D27" t="str">
            <v>01 - Nha xuong dung chung</v>
          </cell>
          <cell r="E27">
            <v>18</v>
          </cell>
          <cell r="F27">
            <v>0</v>
          </cell>
        </row>
        <row r="28">
          <cell r="A28" t="str">
            <v>1</v>
          </cell>
          <cell r="B28" t="str">
            <v>402-01-3 - BC Processing</v>
          </cell>
          <cell r="C28" t="str">
            <v>1</v>
          </cell>
          <cell r="D28" t="str">
            <v>01 - Nha xuong dung chung</v>
          </cell>
          <cell r="E28">
            <v>19</v>
          </cell>
          <cell r="F28">
            <v>0</v>
          </cell>
        </row>
        <row r="29">
          <cell r="A29" t="str">
            <v>1</v>
          </cell>
          <cell r="B29" t="str">
            <v>402-01-2 - BC Buffing</v>
          </cell>
          <cell r="C29" t="str">
            <v>1</v>
          </cell>
          <cell r="D29" t="str">
            <v>01 - Nha xuong dung chung</v>
          </cell>
          <cell r="E29">
            <v>20</v>
          </cell>
          <cell r="F29">
            <v>0</v>
          </cell>
        </row>
        <row r="30">
          <cell r="A30" t="str">
            <v>1</v>
          </cell>
          <cell r="B30" t="str">
            <v>402-01-1 - BC Painting</v>
          </cell>
          <cell r="C30" t="str">
            <v>1</v>
          </cell>
          <cell r="D30" t="str">
            <v>01 - Nha xuong dung chung</v>
          </cell>
          <cell r="E30">
            <v>21</v>
          </cell>
          <cell r="F30">
            <v>0</v>
          </cell>
        </row>
        <row r="31">
          <cell r="A31" t="str">
            <v>1</v>
          </cell>
          <cell r="B31" t="str">
            <v>541-00-0 - Ware house - F/G</v>
          </cell>
          <cell r="C31" t="str">
            <v>1</v>
          </cell>
          <cell r="D31" t="str">
            <v>01 - Nha xuong dung chung</v>
          </cell>
          <cell r="E31">
            <v>22</v>
          </cell>
          <cell r="F31">
            <v>0</v>
          </cell>
        </row>
        <row r="32">
          <cell r="A32" t="str">
            <v>1</v>
          </cell>
          <cell r="B32" t="str">
            <v>100-00-0 - Building</v>
          </cell>
          <cell r="C32" t="str">
            <v>1</v>
          </cell>
          <cell r="D32" t="str">
            <v>01 - Nha xuong dung chung</v>
          </cell>
          <cell r="E32">
            <v>23</v>
          </cell>
          <cell r="F32">
            <v>0</v>
          </cell>
        </row>
        <row r="33">
          <cell r="A33" t="str">
            <v>1</v>
          </cell>
          <cell r="B33" t="str">
            <v>402-01-1 - BC Painting</v>
          </cell>
          <cell r="C33" t="str">
            <v>1</v>
          </cell>
          <cell r="D33" t="str">
            <v>01 - Nha xuong dung chung</v>
          </cell>
          <cell r="E33">
            <v>24</v>
          </cell>
          <cell r="F33">
            <v>0</v>
          </cell>
        </row>
        <row r="34">
          <cell r="A34" t="str">
            <v>1</v>
          </cell>
          <cell r="B34" t="str">
            <v>510-00-0 - Fac. Office</v>
          </cell>
          <cell r="C34" t="str">
            <v>1</v>
          </cell>
          <cell r="D34" t="str">
            <v>01 - Nha xuong dung chung</v>
          </cell>
          <cell r="E34">
            <v>25</v>
          </cell>
          <cell r="F34">
            <v>0</v>
          </cell>
        </row>
        <row r="35">
          <cell r="A35" t="str">
            <v>1</v>
          </cell>
          <cell r="B35" t="str">
            <v>402-01-1 - BC Painting</v>
          </cell>
          <cell r="C35" t="str">
            <v>1</v>
          </cell>
          <cell r="D35" t="str">
            <v>01 - Nha xuong dung chung</v>
          </cell>
          <cell r="E35">
            <v>26</v>
          </cell>
          <cell r="F35">
            <v>0</v>
          </cell>
        </row>
        <row r="36">
          <cell r="A36" t="str">
            <v>1</v>
          </cell>
          <cell r="B36" t="str">
            <v>502-01-1 - Casting</v>
          </cell>
          <cell r="C36" t="str">
            <v>1</v>
          </cell>
          <cell r="D36" t="str">
            <v>02 - Nha xuong Duc</v>
          </cell>
          <cell r="E36">
            <v>27</v>
          </cell>
          <cell r="F36">
            <v>0</v>
          </cell>
        </row>
        <row r="37">
          <cell r="A37" t="str">
            <v>1</v>
          </cell>
          <cell r="B37" t="str">
            <v>502-01-1 - Casting</v>
          </cell>
          <cell r="C37" t="str">
            <v>1</v>
          </cell>
          <cell r="D37" t="str">
            <v>02 - Nha xuong Duc</v>
          </cell>
          <cell r="E37">
            <v>28</v>
          </cell>
          <cell r="F37">
            <v>0</v>
          </cell>
        </row>
        <row r="38">
          <cell r="A38" t="str">
            <v>1</v>
          </cell>
          <cell r="B38" t="str">
            <v>502-01-1 - Casting</v>
          </cell>
          <cell r="C38" t="str">
            <v>1</v>
          </cell>
          <cell r="D38" t="str">
            <v>02 - Nha xuong Duc</v>
          </cell>
          <cell r="E38">
            <v>29</v>
          </cell>
          <cell r="F38">
            <v>0</v>
          </cell>
        </row>
        <row r="39">
          <cell r="A39" t="str">
            <v>1</v>
          </cell>
          <cell r="B39" t="str">
            <v>302-00-0 - Front Fork</v>
          </cell>
          <cell r="C39" t="str">
            <v>2</v>
          </cell>
          <cell r="D39" t="str">
            <v>00 - May san xuat, lap rap</v>
          </cell>
          <cell r="E39">
            <v>30</v>
          </cell>
          <cell r="F39">
            <v>0</v>
          </cell>
        </row>
        <row r="40">
          <cell r="A40" t="str">
            <v>1</v>
          </cell>
          <cell r="B40" t="str">
            <v>302-00-0 - Front Fork</v>
          </cell>
          <cell r="C40" t="str">
            <v>2</v>
          </cell>
          <cell r="D40" t="str">
            <v>00 - May san xuat, lap rap</v>
          </cell>
          <cell r="E40">
            <v>31</v>
          </cell>
          <cell r="F40">
            <v>0</v>
          </cell>
        </row>
        <row r="41">
          <cell r="A41" t="str">
            <v>1</v>
          </cell>
          <cell r="B41" t="str">
            <v>302-00-0 - Front Fork</v>
          </cell>
          <cell r="C41" t="str">
            <v>2</v>
          </cell>
          <cell r="D41" t="str">
            <v>00 - May san xuat, lap rap</v>
          </cell>
          <cell r="E41">
            <v>32</v>
          </cell>
          <cell r="F41">
            <v>0</v>
          </cell>
        </row>
        <row r="42">
          <cell r="A42" t="str">
            <v>1</v>
          </cell>
          <cell r="B42" t="str">
            <v>302-00-0 - Front Fork</v>
          </cell>
          <cell r="C42" t="str">
            <v>2</v>
          </cell>
          <cell r="D42" t="str">
            <v>00 - May san xuat, lap rap</v>
          </cell>
          <cell r="E42">
            <v>33</v>
          </cell>
          <cell r="F42">
            <v>0</v>
          </cell>
        </row>
        <row r="43">
          <cell r="A43" t="str">
            <v>1</v>
          </cell>
          <cell r="B43" t="str">
            <v>302-00-0 - Front Fork</v>
          </cell>
          <cell r="C43" t="str">
            <v>2</v>
          </cell>
          <cell r="D43" t="str">
            <v>00 - May san xuat, lap rap</v>
          </cell>
          <cell r="E43">
            <v>34</v>
          </cell>
          <cell r="F43">
            <v>0</v>
          </cell>
        </row>
        <row r="44">
          <cell r="A44" t="str">
            <v>1</v>
          </cell>
          <cell r="B44" t="str">
            <v>302-00-0 - Front Fork</v>
          </cell>
          <cell r="C44" t="str">
            <v>2</v>
          </cell>
          <cell r="D44" t="str">
            <v>00 - May san xuat, lap rap</v>
          </cell>
          <cell r="E44">
            <v>35</v>
          </cell>
          <cell r="F44">
            <v>0</v>
          </cell>
        </row>
        <row r="45">
          <cell r="A45" t="str">
            <v>1</v>
          </cell>
          <cell r="B45" t="str">
            <v>302-00-0 - Front Fork</v>
          </cell>
          <cell r="C45" t="str">
            <v>2</v>
          </cell>
          <cell r="D45" t="str">
            <v>00 - May san xuat, lap rap</v>
          </cell>
          <cell r="E45">
            <v>36</v>
          </cell>
          <cell r="F45">
            <v>0</v>
          </cell>
        </row>
        <row r="46">
          <cell r="A46" t="str">
            <v>1</v>
          </cell>
          <cell r="B46" t="str">
            <v>302-00-0 - Front Fork</v>
          </cell>
          <cell r="C46" t="str">
            <v>2</v>
          </cell>
          <cell r="D46" t="str">
            <v>00 - May san xuat, lap rap</v>
          </cell>
          <cell r="E46">
            <v>37</v>
          </cell>
          <cell r="F46">
            <v>0</v>
          </cell>
        </row>
        <row r="47">
          <cell r="A47" t="str">
            <v>1</v>
          </cell>
          <cell r="B47" t="str">
            <v>302-00-0 - Front Fork</v>
          </cell>
          <cell r="C47" t="str">
            <v>2</v>
          </cell>
          <cell r="D47" t="str">
            <v>00 - May san xuat, lap rap</v>
          </cell>
          <cell r="E47">
            <v>38</v>
          </cell>
          <cell r="F47">
            <v>0</v>
          </cell>
        </row>
        <row r="48">
          <cell r="A48" t="str">
            <v>1</v>
          </cell>
          <cell r="B48" t="str">
            <v>304-00-0 - Rear cushion</v>
          </cell>
          <cell r="C48" t="str">
            <v>2</v>
          </cell>
          <cell r="D48" t="str">
            <v>00 - May san xuat, lap rap</v>
          </cell>
          <cell r="E48">
            <v>39</v>
          </cell>
          <cell r="F48">
            <v>0</v>
          </cell>
        </row>
        <row r="49">
          <cell r="A49" t="str">
            <v>1</v>
          </cell>
          <cell r="B49" t="str">
            <v>304-00-0 - Rear cushion</v>
          </cell>
          <cell r="C49" t="str">
            <v>2</v>
          </cell>
          <cell r="D49" t="str">
            <v>00 - May san xuat, lap rap</v>
          </cell>
          <cell r="E49">
            <v>40</v>
          </cell>
          <cell r="F49">
            <v>0</v>
          </cell>
        </row>
        <row r="50">
          <cell r="A50" t="str">
            <v>1</v>
          </cell>
          <cell r="B50" t="str">
            <v>304-00-0 - Rear cushion</v>
          </cell>
          <cell r="C50" t="str">
            <v>2</v>
          </cell>
          <cell r="D50" t="str">
            <v>00 - May san xuat, lap rap</v>
          </cell>
          <cell r="E50">
            <v>41</v>
          </cell>
          <cell r="F50">
            <v>0</v>
          </cell>
        </row>
        <row r="51">
          <cell r="A51" t="str">
            <v>1</v>
          </cell>
          <cell r="B51" t="str">
            <v>304-00-0 - Rear cushion</v>
          </cell>
          <cell r="C51" t="str">
            <v>2</v>
          </cell>
          <cell r="D51" t="str">
            <v>00 - May san xuat, lap rap</v>
          </cell>
          <cell r="E51">
            <v>42</v>
          </cell>
          <cell r="F51">
            <v>0</v>
          </cell>
        </row>
        <row r="52">
          <cell r="A52" t="str">
            <v>1</v>
          </cell>
          <cell r="B52" t="str">
            <v>304-00-0 - Rear cushion</v>
          </cell>
          <cell r="C52" t="str">
            <v>2</v>
          </cell>
          <cell r="D52" t="str">
            <v>00 - May san xuat, lap rap</v>
          </cell>
          <cell r="E52">
            <v>43</v>
          </cell>
          <cell r="F52">
            <v>0</v>
          </cell>
        </row>
        <row r="53">
          <cell r="A53" t="str">
            <v>1</v>
          </cell>
          <cell r="B53" t="str">
            <v>304-00-0 - Rear cushion</v>
          </cell>
          <cell r="C53" t="str">
            <v>2</v>
          </cell>
          <cell r="D53" t="str">
            <v>00 - May san xuat, lap rap</v>
          </cell>
          <cell r="E53">
            <v>44</v>
          </cell>
          <cell r="F53">
            <v>0</v>
          </cell>
        </row>
        <row r="54">
          <cell r="A54" t="str">
            <v>1</v>
          </cell>
          <cell r="B54" t="str">
            <v>304-00-0 - Rear cushion</v>
          </cell>
          <cell r="C54" t="str">
            <v>2</v>
          </cell>
          <cell r="D54" t="str">
            <v>00 - May san xuat, lap rap</v>
          </cell>
          <cell r="E54">
            <v>45</v>
          </cell>
          <cell r="F54">
            <v>0</v>
          </cell>
        </row>
        <row r="55">
          <cell r="A55" t="str">
            <v>1</v>
          </cell>
          <cell r="B55" t="str">
            <v>304-00-0 - Rear cushion</v>
          </cell>
          <cell r="C55" t="str">
            <v>2</v>
          </cell>
          <cell r="D55" t="str">
            <v>00 - May san xuat, lap rap</v>
          </cell>
          <cell r="E55">
            <v>46</v>
          </cell>
          <cell r="F55">
            <v>0</v>
          </cell>
        </row>
        <row r="56">
          <cell r="A56" t="str">
            <v>1</v>
          </cell>
          <cell r="B56" t="str">
            <v>304-00-0 - Rear cushion</v>
          </cell>
          <cell r="C56" t="str">
            <v>2</v>
          </cell>
          <cell r="D56" t="str">
            <v>00 - May san xuat, lap rap</v>
          </cell>
          <cell r="E56">
            <v>47</v>
          </cell>
          <cell r="F56">
            <v>0</v>
          </cell>
        </row>
        <row r="57">
          <cell r="A57" t="str">
            <v>1</v>
          </cell>
          <cell r="B57" t="str">
            <v>304-00-0 - Rear cushion</v>
          </cell>
          <cell r="C57" t="str">
            <v>2</v>
          </cell>
          <cell r="D57" t="str">
            <v>00 - May san xuat, lap rap</v>
          </cell>
          <cell r="E57">
            <v>48</v>
          </cell>
          <cell r="F57">
            <v>0</v>
          </cell>
        </row>
        <row r="58">
          <cell r="A58" t="str">
            <v>1</v>
          </cell>
          <cell r="B58" t="str">
            <v>301-00-0 - Clutch</v>
          </cell>
          <cell r="C58" t="str">
            <v>2</v>
          </cell>
          <cell r="D58" t="str">
            <v>00 - May san xuat, lap rap</v>
          </cell>
          <cell r="E58">
            <v>49</v>
          </cell>
          <cell r="F58">
            <v>0</v>
          </cell>
        </row>
        <row r="59">
          <cell r="A59" t="str">
            <v>1</v>
          </cell>
          <cell r="B59" t="str">
            <v>301-00-0 - Clutch</v>
          </cell>
          <cell r="C59" t="str">
            <v>2</v>
          </cell>
          <cell r="D59" t="str">
            <v>00 - May san xuat, lap rap</v>
          </cell>
          <cell r="E59">
            <v>50</v>
          </cell>
          <cell r="F59">
            <v>0</v>
          </cell>
        </row>
        <row r="60">
          <cell r="A60" t="str">
            <v>1</v>
          </cell>
          <cell r="B60" t="str">
            <v>301-00-0 - Clutch</v>
          </cell>
          <cell r="C60" t="str">
            <v>2</v>
          </cell>
          <cell r="D60" t="str">
            <v>02 - Thiet bi phu tro</v>
          </cell>
          <cell r="E60">
            <v>51</v>
          </cell>
          <cell r="F60">
            <v>0</v>
          </cell>
        </row>
        <row r="61">
          <cell r="A61" t="str">
            <v>1</v>
          </cell>
          <cell r="B61" t="str">
            <v>301-00-0 - Clutch</v>
          </cell>
          <cell r="C61" t="str">
            <v>2</v>
          </cell>
          <cell r="D61" t="str">
            <v>85 - Xe day, xe nang</v>
          </cell>
          <cell r="E61">
            <v>52</v>
          </cell>
          <cell r="F61">
            <v>0</v>
          </cell>
        </row>
        <row r="62">
          <cell r="A62" t="str">
            <v>1</v>
          </cell>
          <cell r="B62" t="str">
            <v>301-00-0 - Clutch</v>
          </cell>
          <cell r="C62" t="str">
            <v>2</v>
          </cell>
          <cell r="D62" t="str">
            <v>00 - May san xuat, lap rap</v>
          </cell>
          <cell r="E62">
            <v>53</v>
          </cell>
          <cell r="F62">
            <v>0</v>
          </cell>
        </row>
        <row r="63">
          <cell r="A63" t="str">
            <v>1</v>
          </cell>
          <cell r="B63" t="str">
            <v>301-00-0 - Clutch</v>
          </cell>
          <cell r="C63" t="str">
            <v>2</v>
          </cell>
          <cell r="D63" t="str">
            <v>00 - May san xuat, lap rap</v>
          </cell>
          <cell r="E63">
            <v>54</v>
          </cell>
          <cell r="F63">
            <v>0</v>
          </cell>
        </row>
        <row r="64">
          <cell r="A64" t="str">
            <v>1</v>
          </cell>
          <cell r="B64" t="str">
            <v>301-00-0 - Clutch</v>
          </cell>
          <cell r="C64" t="str">
            <v>2</v>
          </cell>
          <cell r="D64" t="str">
            <v>60 - Dung cu do</v>
          </cell>
          <cell r="E64">
            <v>55</v>
          </cell>
          <cell r="F64">
            <v>0</v>
          </cell>
        </row>
        <row r="65">
          <cell r="A65" t="str">
            <v>1</v>
          </cell>
          <cell r="B65" t="str">
            <v>301-00-0 - Clutch</v>
          </cell>
          <cell r="C65" t="str">
            <v>2</v>
          </cell>
          <cell r="D65" t="str">
            <v>02 - Thiet bi phu tro</v>
          </cell>
          <cell r="E65">
            <v>56</v>
          </cell>
          <cell r="F65">
            <v>0</v>
          </cell>
        </row>
        <row r="66">
          <cell r="A66" t="str">
            <v>2</v>
          </cell>
          <cell r="B66" t="str">
            <v>301-00-0 - Clutch</v>
          </cell>
          <cell r="C66" t="str">
            <v>2</v>
          </cell>
          <cell r="D66" t="str">
            <v>40 - Khuon</v>
          </cell>
          <cell r="E66">
            <v>57</v>
          </cell>
          <cell r="F66">
            <v>1</v>
          </cell>
        </row>
        <row r="67">
          <cell r="A67" t="str">
            <v>2</v>
          </cell>
          <cell r="B67" t="str">
            <v>301-00-0 - Clutch</v>
          </cell>
          <cell r="C67" t="str">
            <v>2</v>
          </cell>
          <cell r="D67" t="str">
            <v>40 - Khuon</v>
          </cell>
          <cell r="E67">
            <v>57</v>
          </cell>
          <cell r="F67">
            <v>2</v>
          </cell>
        </row>
        <row r="68">
          <cell r="A68" t="str">
            <v>2</v>
          </cell>
          <cell r="B68" t="str">
            <v>301-00-0 - Clutch</v>
          </cell>
          <cell r="C68" t="str">
            <v>2</v>
          </cell>
          <cell r="D68" t="str">
            <v>40 - Khuon</v>
          </cell>
          <cell r="E68">
            <v>58</v>
          </cell>
          <cell r="F68">
            <v>0</v>
          </cell>
        </row>
        <row r="69">
          <cell r="A69" t="str">
            <v>2</v>
          </cell>
          <cell r="B69" t="str">
            <v>301-00-0 - Clutch</v>
          </cell>
          <cell r="C69" t="str">
            <v>2</v>
          </cell>
          <cell r="D69" t="str">
            <v>40 - Khuon</v>
          </cell>
          <cell r="E69">
            <v>59</v>
          </cell>
          <cell r="F69">
            <v>0</v>
          </cell>
        </row>
        <row r="70">
          <cell r="A70" t="str">
            <v>2</v>
          </cell>
          <cell r="B70" t="str">
            <v>301-00-0 - Clutch</v>
          </cell>
          <cell r="C70" t="str">
            <v>2</v>
          </cell>
          <cell r="D70" t="str">
            <v>40 - Khuon</v>
          </cell>
          <cell r="E70">
            <v>60</v>
          </cell>
          <cell r="F70">
            <v>0</v>
          </cell>
        </row>
        <row r="71">
          <cell r="A71" t="str">
            <v>1</v>
          </cell>
          <cell r="B71" t="str">
            <v>303-00-0 - Fuel unit</v>
          </cell>
          <cell r="C71" t="str">
            <v>2</v>
          </cell>
          <cell r="D71" t="str">
            <v>00 - May san xuat, lap rap</v>
          </cell>
          <cell r="E71">
            <v>61</v>
          </cell>
          <cell r="F71">
            <v>0</v>
          </cell>
        </row>
        <row r="72">
          <cell r="A72" t="str">
            <v>1</v>
          </cell>
          <cell r="B72" t="str">
            <v>303-00-0 - Fuel unit</v>
          </cell>
          <cell r="C72" t="str">
            <v>2</v>
          </cell>
          <cell r="D72" t="str">
            <v>00 - May san xuat, lap rap</v>
          </cell>
          <cell r="E72">
            <v>62</v>
          </cell>
          <cell r="F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HVN-Claim"/>
      <sheetName val="HVN-10"/>
      <sheetName val="Sheet1"/>
      <sheetName val="HVN-Claim (2)"/>
      <sheetName val="So lieu"/>
      <sheetName val="HVN"/>
      <sheetName val="00"/>
      <sheetName val="99"/>
      <sheetName val="maket"/>
      <sheetName val="PPGH"/>
      <sheetName val="Sheet2"/>
      <sheetName val="Bang"/>
    </sheetNames>
    <sheetDataSet>
      <sheetData sheetId="0"/>
      <sheetData sheetId="1"/>
      <sheetData sheetId="2"/>
      <sheetData sheetId="3"/>
      <sheetData sheetId="4"/>
      <sheetData sheetId="5" refreshError="1">
        <row r="3">
          <cell r="A3" t="str">
            <v>Year</v>
          </cell>
          <cell r="B3" t="str">
            <v>Month</v>
          </cell>
          <cell r="C3" t="str">
            <v>Date</v>
          </cell>
          <cell r="D3" t="str">
            <v>Model</v>
          </cell>
          <cell r="E3" t="str">
            <v>Part name</v>
          </cell>
          <cell r="F3" t="str">
            <v>Qty</v>
          </cell>
          <cell r="G3" t="str">
            <v>Claim content</v>
          </cell>
          <cell r="H3" t="str">
            <v>Cause</v>
          </cell>
          <cell r="I3" t="str">
            <v>4M</v>
          </cell>
          <cell r="J3" t="str">
            <v>Lo¹i lçi</v>
          </cell>
          <cell r="K3" t="str">
            <v>Ph¸t sinh</v>
          </cell>
          <cell r="L3" t="str">
            <v>CÊp ®é</v>
          </cell>
          <cell r="M3" t="str">
            <v>Couter-measure</v>
          </cell>
        </row>
        <row r="4">
          <cell r="A4">
            <v>2000</v>
          </cell>
          <cell r="B4">
            <v>1</v>
          </cell>
          <cell r="C4">
            <v>36530</v>
          </cell>
          <cell r="D4" t="str">
            <v>KFLG</v>
          </cell>
          <cell r="E4" t="str">
            <v>SM</v>
          </cell>
          <cell r="F4">
            <v>1</v>
          </cell>
          <cell r="G4" t="str">
            <v>Bôi b¸m bªn trong Pilot lend</v>
          </cell>
          <cell r="H4" t="str">
            <v>Do Under cã ba via</v>
          </cell>
          <cell r="I4" t="str">
            <v>Material</v>
          </cell>
          <cell r="J4" t="str">
            <v>MÆt ngoµi</v>
          </cell>
          <cell r="K4" t="str">
            <v>Lan dau</v>
          </cell>
          <cell r="L4" t="str">
            <v>CÊp C</v>
          </cell>
          <cell r="M4" t="str">
            <v>Tr­íc khi ®­a vµo d©y chuyÒn ph¶i thæi s¹ch bôi trªn Under case</v>
          </cell>
        </row>
        <row r="5">
          <cell r="A5">
            <v>2000</v>
          </cell>
          <cell r="B5">
            <v>1</v>
          </cell>
          <cell r="C5">
            <v>36530</v>
          </cell>
          <cell r="D5" t="str">
            <v>KFLG</v>
          </cell>
          <cell r="E5" t="str">
            <v>SM</v>
          </cell>
          <cell r="F5">
            <v>1</v>
          </cell>
          <cell r="G5" t="str">
            <v>Côm chØ sè b¸o km kh«ng ho¹t ®éng</v>
          </cell>
          <cell r="H5" t="str">
            <v xml:space="preserve">Trôc Vertical bÞ cong nªn kh«ng ¨n khíp víi trôc Horizol </v>
          </cell>
          <cell r="I5" t="str">
            <v>Part</v>
          </cell>
          <cell r="J5" t="str">
            <v>Tinh nang</v>
          </cell>
          <cell r="K5" t="str">
            <v>Lan dau</v>
          </cell>
          <cell r="L5" t="str">
            <v>CÊp B</v>
          </cell>
          <cell r="M5" t="str">
            <v>1.Th«ng b¸o tíi maker t×m BP§P  2.Th«ng b¸o tíi d©y chuyÒn ®Ó chó ý kiÓm tra hiÖn t­îng nµy              3.Bæ sung l¹i b¶ng TCCV</v>
          </cell>
        </row>
        <row r="6">
          <cell r="A6">
            <v>2000</v>
          </cell>
          <cell r="B6">
            <v>1</v>
          </cell>
          <cell r="C6">
            <v>36547</v>
          </cell>
          <cell r="D6" t="str">
            <v>KFLG</v>
          </cell>
          <cell r="E6" t="str">
            <v>FU</v>
          </cell>
          <cell r="F6">
            <v>1</v>
          </cell>
          <cell r="G6" t="str">
            <v>L¾p thiÕu Ploat</v>
          </cell>
          <cell r="H6" t="str">
            <v>1.Thay ®æi ng­êi l¾p r¸p trong D/c   2.Ph­¬ng ph¸p l¾p r¸p ch­a tèt</v>
          </cell>
          <cell r="I6" t="str">
            <v>Man</v>
          </cell>
          <cell r="J6" t="str">
            <v>ThiÕu chi tiÕt</v>
          </cell>
          <cell r="K6" t="str">
            <v>Lan dau</v>
          </cell>
          <cell r="L6" t="str">
            <v>CÊp B</v>
          </cell>
          <cell r="M6" t="str">
            <v>1.æn ®Þnh h¸o ng­êi l¾p trong D/c 2.Khi l¾p chØ ®­îc ®Ó 5~10 chiÕc ,sau khi l¾p xong toµn bé míi ®­îc lÊy ®Ó l¾p tiÕp</v>
          </cell>
        </row>
        <row r="7">
          <cell r="A7">
            <v>2000</v>
          </cell>
          <cell r="B7">
            <v>1</v>
          </cell>
          <cell r="C7">
            <v>36547</v>
          </cell>
          <cell r="D7" t="str">
            <v>KFLG</v>
          </cell>
          <cell r="E7" t="str">
            <v>FF</v>
          </cell>
          <cell r="F7">
            <v>1</v>
          </cell>
          <cell r="G7" t="str">
            <v>Háng chuyÓn ®éng</v>
          </cell>
          <cell r="H7" t="str">
            <v>1.§­êng kÝnh trong BTA nhá        2.C«ng ®o¹n l¾p Center bolt kh«ng x¸c nhËn l¹i sau khi l¾p</v>
          </cell>
          <cell r="I7" t="str">
            <v>Man</v>
          </cell>
          <cell r="J7" t="str">
            <v>Tinh nang</v>
          </cell>
          <cell r="K7" t="str">
            <v>Lan dau</v>
          </cell>
          <cell r="L7" t="str">
            <v>CÊp B</v>
          </cell>
          <cell r="M7" t="str">
            <v>1.C¶nh c¸o ng­êi l¾p t¹i c«ng ®o¹n l¾p Center bolt.                                    2.Thùc hiÖn kÐo tay toµn bé sau khi vÆn Center bolt</v>
          </cell>
        </row>
        <row r="8">
          <cell r="A8">
            <v>2000</v>
          </cell>
          <cell r="B8">
            <v>2</v>
          </cell>
          <cell r="C8">
            <v>36570</v>
          </cell>
          <cell r="D8" t="str">
            <v>KFLG</v>
          </cell>
          <cell r="E8" t="str">
            <v>FF</v>
          </cell>
          <cell r="F8">
            <v>1</v>
          </cell>
          <cell r="G8" t="str">
            <v>Háng mÆt ngoµi do lçi ®¸nh bãng</v>
          </cell>
          <cell r="H8" t="str">
            <v>TCh­a cã TC</v>
          </cell>
          <cell r="I8" t="str">
            <v>Man</v>
          </cell>
          <cell r="J8" t="str">
            <v>MÆt ngoµi</v>
          </cell>
          <cell r="K8" t="str">
            <v>Lan dau</v>
          </cell>
          <cell r="L8" t="str">
            <v>CÊp C</v>
          </cell>
          <cell r="M8" t="str">
            <v>§­a ra TC &amp; thèng nhÊt víi HVN</v>
          </cell>
        </row>
        <row r="9">
          <cell r="A9">
            <v>2000</v>
          </cell>
          <cell r="B9">
            <v>3</v>
          </cell>
          <cell r="C9">
            <v>36592</v>
          </cell>
          <cell r="D9" t="str">
            <v>KFLG</v>
          </cell>
          <cell r="E9" t="str">
            <v>CL</v>
          </cell>
          <cell r="F9">
            <v>1</v>
          </cell>
          <cell r="G9" t="str">
            <v>ThiÕu ®Üa s¾t</v>
          </cell>
          <cell r="H9" t="str">
            <v>§å g¸ kiªm tra ch­a hoµn thiÖn,</v>
          </cell>
          <cell r="I9" t="str">
            <v>Machine-Jig</v>
          </cell>
          <cell r="J9" t="str">
            <v>ThiÕu chi tiÕt</v>
          </cell>
          <cell r="K9" t="str">
            <v>Tai phat</v>
          </cell>
          <cell r="L9" t="str">
            <v>CÊp B</v>
          </cell>
          <cell r="M9" t="str">
            <v>ThiÕt kÕ l¹i ®å g¸ míi (15/3/2000)</v>
          </cell>
        </row>
        <row r="10">
          <cell r="A10">
            <v>2000</v>
          </cell>
          <cell r="B10">
            <v>3</v>
          </cell>
          <cell r="C10">
            <v>36596</v>
          </cell>
          <cell r="D10" t="str">
            <v>GBGT</v>
          </cell>
          <cell r="E10" t="str">
            <v>FU</v>
          </cell>
          <cell r="F10">
            <v>1</v>
          </cell>
          <cell r="G10" t="str">
            <v>ThiÕu NUT chÆn</v>
          </cell>
          <cell r="H10" t="str">
            <v>Ng­êi l¾p kiÓm tra sãt</v>
          </cell>
          <cell r="I10" t="str">
            <v>Man</v>
          </cell>
          <cell r="J10" t="str">
            <v>ThiÕu chi tiÕt</v>
          </cell>
          <cell r="K10" t="str">
            <v>Lan dau</v>
          </cell>
          <cell r="L10" t="str">
            <v>CÊp B</v>
          </cell>
          <cell r="M10" t="str">
            <v>§n¸h dÊu vµo vÞ trÝ Nut sau khi l¾p,bæ sunh b¶ng TCCV</v>
          </cell>
        </row>
        <row r="11">
          <cell r="A11">
            <v>2000</v>
          </cell>
          <cell r="B11">
            <v>3</v>
          </cell>
          <cell r="C11">
            <v>36605</v>
          </cell>
          <cell r="D11" t="str">
            <v>GBGT</v>
          </cell>
          <cell r="E11" t="str">
            <v>RC</v>
          </cell>
          <cell r="F11">
            <v>1</v>
          </cell>
          <cell r="G11" t="str">
            <v>RØ metal</v>
          </cell>
          <cell r="H11" t="str">
            <v>KiÓm tra sãt</v>
          </cell>
          <cell r="I11" t="str">
            <v>Part</v>
          </cell>
          <cell r="J11" t="str">
            <v>RØ</v>
          </cell>
          <cell r="K11" t="str">
            <v>Tai phat</v>
          </cell>
          <cell r="L11" t="str">
            <v>CÊp C</v>
          </cell>
          <cell r="M11" t="str">
            <v>Kiªm rtra toµn bé hµng tr­íc khi xuÊt</v>
          </cell>
        </row>
        <row r="12">
          <cell r="A12">
            <v>2000</v>
          </cell>
          <cell r="B12">
            <v>4</v>
          </cell>
          <cell r="C12">
            <v>36643</v>
          </cell>
          <cell r="D12" t="str">
            <v>KFLG</v>
          </cell>
          <cell r="E12" t="str">
            <v>SM</v>
          </cell>
          <cell r="F12">
            <v>1</v>
          </cell>
          <cell r="G12" t="str">
            <v>MÆt Lend smoke s¬n kh«ng ®¹t</v>
          </cell>
          <cell r="H12" t="str">
            <v>Khi pha mùc in bÞ lo·ng,MakÓ ®Ó lÉn chi tiÕt khi xuÊt sang MAP</v>
          </cell>
          <cell r="I12" t="str">
            <v>Material</v>
          </cell>
          <cell r="J12" t="str">
            <v>MÆt ngoµi</v>
          </cell>
          <cell r="K12" t="str">
            <v>Lan dau</v>
          </cell>
          <cell r="L12" t="str">
            <v>CÊp C</v>
          </cell>
          <cell r="M12" t="str">
            <v>Th«ng nhÊt c¸ch kiÓm tra t¹i DAIWA</v>
          </cell>
        </row>
        <row r="13">
          <cell r="A13">
            <v>2000</v>
          </cell>
          <cell r="B13">
            <v>4</v>
          </cell>
          <cell r="C13">
            <v>36644</v>
          </cell>
          <cell r="D13" t="str">
            <v>KFLG</v>
          </cell>
          <cell r="E13" t="str">
            <v>RC</v>
          </cell>
          <cell r="F13">
            <v>1</v>
          </cell>
          <cell r="G13" t="str">
            <v>BÒ mÆt Metal kh«ng nh½n</v>
          </cell>
          <cell r="H13" t="str">
            <v>Khi p¸ht sinh ch­a thèng nhÊt TC nªn ®· cho ®I</v>
          </cell>
          <cell r="I13" t="str">
            <v>Part</v>
          </cell>
          <cell r="J13" t="str">
            <v>MÆt ngoµi</v>
          </cell>
          <cell r="K13" t="str">
            <v>Lan dau</v>
          </cell>
          <cell r="L13" t="str">
            <v>CÊp C</v>
          </cell>
          <cell r="M13" t="str">
            <v>Thèng nhÊt mÉu giíi h¹n víi Maker</v>
          </cell>
        </row>
        <row r="14">
          <cell r="A14">
            <v>2000</v>
          </cell>
          <cell r="B14">
            <v>4</v>
          </cell>
          <cell r="C14">
            <v>36644</v>
          </cell>
          <cell r="D14" t="str">
            <v>KFLG</v>
          </cell>
          <cell r="E14" t="str">
            <v>RC</v>
          </cell>
          <cell r="F14">
            <v>1</v>
          </cell>
          <cell r="G14" t="str">
            <v>BÒ mÆt Metall bÞ rØ</v>
          </cell>
          <cell r="H14" t="str">
            <v>S¬n kh«ng tèt ,tai ph¸t sau khi l¾p</v>
          </cell>
          <cell r="I14" t="str">
            <v>Part</v>
          </cell>
          <cell r="J14" t="str">
            <v>MÆt ngoµi</v>
          </cell>
          <cell r="K14" t="str">
            <v>Tai phat</v>
          </cell>
          <cell r="L14" t="str">
            <v>CÊp C</v>
          </cell>
          <cell r="M14" t="str">
            <v>Göi hµng mÉu tíi maker t×m biÖn ph¸p kh¾c phôc</v>
          </cell>
        </row>
        <row r="15">
          <cell r="A15">
            <v>2000</v>
          </cell>
          <cell r="B15">
            <v>5</v>
          </cell>
          <cell r="C15">
            <v>36665</v>
          </cell>
          <cell r="D15" t="str">
            <v>GBGT</v>
          </cell>
          <cell r="E15" t="str">
            <v>FF</v>
          </cell>
          <cell r="F15">
            <v>21</v>
          </cell>
          <cell r="G15" t="str">
            <v>Lùc vÆn CB yÕu</v>
          </cell>
          <cell r="H15" t="str">
            <v xml:space="preserve">PP kiÓm tra cña QC2 kh«ng tèt, §å g¸ trªn DC LR cã kh¶ n¨ng g©y phÕ phÈm, </v>
          </cell>
          <cell r="I15" t="str">
            <v>Method</v>
          </cell>
          <cell r="J15" t="str">
            <v>Chay dau</v>
          </cell>
          <cell r="K15" t="str">
            <v>Tai phat</v>
          </cell>
          <cell r="L15" t="str">
            <v>CÊp A</v>
          </cell>
          <cell r="M15" t="str">
            <v>Thay ®æi PP kiÓm tra cña QC2, Söa ®å g¸ ë DCLR, Thay ®æi tiªu chuÈn cña Bottom Case</v>
          </cell>
        </row>
        <row r="16">
          <cell r="A16">
            <v>2000</v>
          </cell>
          <cell r="B16">
            <v>6</v>
          </cell>
          <cell r="C16">
            <v>36693</v>
          </cell>
          <cell r="D16" t="str">
            <v>KFLG</v>
          </cell>
          <cell r="E16" t="str">
            <v>RC</v>
          </cell>
          <cell r="F16">
            <v>1</v>
          </cell>
          <cell r="G16" t="str">
            <v>X­íc ngang trªn upper case</v>
          </cell>
          <cell r="H16" t="str">
            <v>Cã thÓ ph¸t sinh sau khi l¾p lªn xe</v>
          </cell>
          <cell r="I16" t="str">
            <v>Part</v>
          </cell>
          <cell r="J16" t="str">
            <v>MÆt ngoµi</v>
          </cell>
          <cell r="K16" t="str">
            <v>Tai phat</v>
          </cell>
          <cell r="L16" t="str">
            <v>CÊp C</v>
          </cell>
          <cell r="M16" t="str">
            <v>Th«ng b¸o l¹i cho HVN t×m lh¶ n¨ng ph¸t sinh trªn xe</v>
          </cell>
        </row>
        <row r="17">
          <cell r="A17">
            <v>2000</v>
          </cell>
          <cell r="B17">
            <v>7</v>
          </cell>
          <cell r="C17">
            <v>36722</v>
          </cell>
          <cell r="D17" t="str">
            <v>KFLG</v>
          </cell>
          <cell r="E17" t="str">
            <v>SM</v>
          </cell>
          <cell r="F17">
            <v>1</v>
          </cell>
          <cell r="G17" t="str">
            <v>Packing Len Smoke d¸n lÖch</v>
          </cell>
          <cell r="H17" t="str">
            <v>Ng­êi d¸n kh«ng kiÓm tra l¹i sau khi d¸n</v>
          </cell>
          <cell r="I17" t="str">
            <v>Man</v>
          </cell>
          <cell r="J17" t="str">
            <v>MÆt ngoµi</v>
          </cell>
          <cell r="K17" t="str">
            <v>Tai phat</v>
          </cell>
          <cell r="L17" t="str">
            <v>CÊp C</v>
          </cell>
          <cell r="M17" t="str">
            <v>Nh¾c nhë vµ gi¸o dôc nh©n viªn d©y chuyÒn.</v>
          </cell>
        </row>
        <row r="18">
          <cell r="A18">
            <v>2000</v>
          </cell>
          <cell r="B18">
            <v>7</v>
          </cell>
          <cell r="C18">
            <v>36713</v>
          </cell>
          <cell r="D18" t="str">
            <v>KFLG</v>
          </cell>
          <cell r="E18" t="str">
            <v>SM</v>
          </cell>
          <cell r="F18">
            <v>1</v>
          </cell>
          <cell r="G18" t="str">
            <v>Kim b¸o x¨ng kh«ng ho¹t ®éng</v>
          </cell>
          <cell r="H18" t="str">
            <v>Ng­êi phô tr¸ch chÝnh nghØ, ng­êi míi vµo lµm ®· ®Æt Movement Fuel sai vÞ trÝ trªn g¸ thiÕt ®Þnh tõ lµm cho chi tiÕt sai khi ho¹t ®éng.</v>
          </cell>
          <cell r="I18" t="str">
            <v>Man</v>
          </cell>
          <cell r="J18" t="str">
            <v>Tinh nang</v>
          </cell>
          <cell r="K18" t="str">
            <v>Lan dau</v>
          </cell>
          <cell r="L18" t="str">
            <v>CÊp C</v>
          </cell>
          <cell r="M18" t="str">
            <v xml:space="preserve"> - Bæ sung vµo b¶ng c«ng viÖc vÒ h­íng ®Æt M.F. vµo ®å g¸.                               - §¸nh dÊu vµo mÆt ®ång hå sau khi kiÓm tra ho¹t ®éng cña M.F.</v>
          </cell>
        </row>
        <row r="19">
          <cell r="A19">
            <v>2000</v>
          </cell>
          <cell r="B19">
            <v>8</v>
          </cell>
          <cell r="C19">
            <v>36745</v>
          </cell>
          <cell r="D19" t="str">
            <v>KFLG</v>
          </cell>
          <cell r="E19" t="str">
            <v>SM</v>
          </cell>
          <cell r="F19">
            <v>2</v>
          </cell>
          <cell r="G19" t="str">
            <v>C¾m nhÇm bãng sè 3&amp;4</v>
          </cell>
          <cell r="H19" t="str">
            <v>Kh«ng râ nguyªn nh© (HVN ®· söa nªn kh«ng biÕt chÝnh x¸c ngµy l¾p r¸p t¹i MAP)</v>
          </cell>
          <cell r="I19" t="str">
            <v>Man</v>
          </cell>
          <cell r="J19" t="str">
            <v>L¾p nhÇm</v>
          </cell>
          <cell r="K19" t="str">
            <v>Tai phat</v>
          </cell>
          <cell r="L19" t="str">
            <v>CÊp C</v>
          </cell>
          <cell r="M19" t="str">
            <v>Kiªm rtra l¹i hµng thµnh phÈm tån kho cña Map (KÕt qu¶ NG=0/1200sets).Th«ng b¸o cho mäi ng­êi trong d©y chuyÒn chó ý khi k/tra</v>
          </cell>
        </row>
        <row r="20">
          <cell r="A20">
            <v>2000</v>
          </cell>
          <cell r="B20">
            <v>9</v>
          </cell>
          <cell r="C20">
            <v>36782</v>
          </cell>
          <cell r="D20" t="str">
            <v>KFLG</v>
          </cell>
          <cell r="E20" t="str">
            <v>SM</v>
          </cell>
          <cell r="F20">
            <v>1</v>
          </cell>
          <cell r="G20" t="str">
            <v>Packing Len Smoke d¸n lÖch</v>
          </cell>
          <cell r="H20" t="str">
            <v>1.Ng­êi lµm kh«ng tu©n thñ theo b¶ng TCCV                     2.VÞ trÝ k/t tèi ,khã nh×n  3.Ng­êi kt cuèi kh«ng kt kü tr­íc khi xuÊt hµng</v>
          </cell>
          <cell r="I20" t="str">
            <v>Man</v>
          </cell>
          <cell r="J20" t="str">
            <v>MÆt ngoµi</v>
          </cell>
          <cell r="K20" t="str">
            <v>Tai phat</v>
          </cell>
          <cell r="L20" t="str">
            <v>CÊp C</v>
          </cell>
        </row>
        <row r="21">
          <cell r="A21">
            <v>2000</v>
          </cell>
          <cell r="B21">
            <v>9</v>
          </cell>
          <cell r="C21">
            <v>36782</v>
          </cell>
          <cell r="D21" t="str">
            <v>KFLG</v>
          </cell>
          <cell r="E21" t="str">
            <v>SM</v>
          </cell>
          <cell r="F21">
            <v>1</v>
          </cell>
          <cell r="G21" t="str">
            <v>Cã vªt loang trªn bÒ mÆt Dial design</v>
          </cell>
          <cell r="I21" t="str">
            <v>Man</v>
          </cell>
          <cell r="J21" t="str">
            <v>MÆt ngoµi</v>
          </cell>
          <cell r="K21" t="str">
            <v>Lan dau</v>
          </cell>
          <cell r="L21" t="str">
            <v>CÊp C</v>
          </cell>
        </row>
        <row r="22">
          <cell r="A22">
            <v>2000</v>
          </cell>
          <cell r="B22">
            <v>9</v>
          </cell>
          <cell r="C22">
            <v>36778</v>
          </cell>
          <cell r="D22" t="str">
            <v>KFLG</v>
          </cell>
          <cell r="E22" t="str">
            <v>SM</v>
          </cell>
          <cell r="F22">
            <v>2</v>
          </cell>
          <cell r="G22" t="str">
            <v>Kim tèc ®é n»m d­íi Stopper Pin                      (Ngµy l¾p : 05-Sep-00)</v>
          </cell>
          <cell r="H22" t="str">
            <v>Khi th¸o Upper case kiªm rtra l¹i Pilot turn R bÞ láng, sau ®ã quay l¹i thæi khÝ cã thÓ kim bÞ nhÈy vÒ d­íi chèt chÆn. 2.Sau khi kiªm rtra l¹i ®· kh«ng kiÓm tra l¹i tèc ®é mµ chØ kt mÆt ngoµi</v>
          </cell>
          <cell r="I22" t="str">
            <v>Man</v>
          </cell>
          <cell r="J22" t="str">
            <v>Tinh nang</v>
          </cell>
          <cell r="K22" t="str">
            <v>Tai phat</v>
          </cell>
          <cell r="L22" t="str">
            <v>CÊp B</v>
          </cell>
        </row>
        <row r="23">
          <cell r="A23">
            <v>2000</v>
          </cell>
          <cell r="B23">
            <v>9</v>
          </cell>
          <cell r="C23">
            <v>36789</v>
          </cell>
          <cell r="D23" t="str">
            <v>KFLG</v>
          </cell>
          <cell r="E23" t="str">
            <v>CL</v>
          </cell>
          <cell r="F23">
            <v>1</v>
          </cell>
          <cell r="G23" t="str">
            <v>§Üa Plate Clutch bÞ vªnh    (Ngµy l¾p : 12-9-2000)</v>
          </cell>
          <cell r="H23" t="str">
            <v>Kh«ng tu©n thñ theo b¶ng TCCV . 2.C¸c kÝch th­íc sau khi l¾p vµo côm thµnh phÈm vÉn OK do ®ã chi tiÕt vÉn lät qua ®å g¸ tr­ît 3.Chi tiÕt</v>
          </cell>
          <cell r="I23" t="str">
            <v>Man</v>
          </cell>
          <cell r="J23" t="str">
            <v>Tinh nang</v>
          </cell>
          <cell r="K23" t="str">
            <v>Lan dau</v>
          </cell>
          <cell r="L23" t="str">
            <v>CÊp B</v>
          </cell>
        </row>
        <row r="24">
          <cell r="A24">
            <v>2000</v>
          </cell>
          <cell r="B24">
            <v>9</v>
          </cell>
          <cell r="C24">
            <v>36794</v>
          </cell>
          <cell r="D24" t="str">
            <v>GBG</v>
          </cell>
          <cell r="E24" t="str">
            <v>SM</v>
          </cell>
          <cell r="F24">
            <v>1</v>
          </cell>
          <cell r="G24" t="str">
            <v>Kim rung</v>
          </cell>
          <cell r="I24" t="str">
            <v>Part</v>
          </cell>
          <cell r="J24" t="str">
            <v>Tinh nang</v>
          </cell>
          <cell r="K24" t="str">
            <v>Lan dau</v>
          </cell>
          <cell r="L24" t="str">
            <v>CÊp B</v>
          </cell>
        </row>
        <row r="25">
          <cell r="A25">
            <v>2000</v>
          </cell>
          <cell r="B25">
            <v>9</v>
          </cell>
          <cell r="C25">
            <v>36794</v>
          </cell>
          <cell r="D25" t="str">
            <v>GBG</v>
          </cell>
          <cell r="E25" t="str">
            <v>SM</v>
          </cell>
          <cell r="F25">
            <v>2</v>
          </cell>
          <cell r="G25" t="str">
            <v>Kim b¸o sai</v>
          </cell>
          <cell r="I25" t="str">
            <v>Part</v>
          </cell>
          <cell r="J25" t="str">
            <v>ChØ sè</v>
          </cell>
          <cell r="K25" t="str">
            <v>Lan dau</v>
          </cell>
          <cell r="L25" t="str">
            <v>CÊp C</v>
          </cell>
        </row>
        <row r="26">
          <cell r="A26">
            <v>2000</v>
          </cell>
          <cell r="B26">
            <v>10</v>
          </cell>
          <cell r="C26">
            <v>36819</v>
          </cell>
          <cell r="D26" t="str">
            <v>KFLG</v>
          </cell>
          <cell r="E26" t="str">
            <v>SM</v>
          </cell>
          <cell r="F26">
            <v>1</v>
          </cell>
          <cell r="G26" t="str">
            <v>Kim tèc ®é chØ sai tai tèc ®é 40km(+10km)</v>
          </cell>
          <cell r="H26" t="str">
            <v>Khö tõ ch­a hÕt</v>
          </cell>
          <cell r="I26" t="str">
            <v>Man</v>
          </cell>
          <cell r="J26" t="str">
            <v>ChØ sè</v>
          </cell>
          <cell r="K26" t="str">
            <v>Lan dau</v>
          </cell>
          <cell r="L26" t="str">
            <v>CÊp B</v>
          </cell>
          <cell r="M26" t="str">
            <v>Th«ng b¸o  l¹i cho DC chó ý khi khö tõ &amp; kiÓm tra.</v>
          </cell>
        </row>
        <row r="27">
          <cell r="A27">
            <v>2000</v>
          </cell>
          <cell r="B27">
            <v>10</v>
          </cell>
          <cell r="C27">
            <v>36815</v>
          </cell>
          <cell r="D27" t="str">
            <v>KFLG</v>
          </cell>
          <cell r="E27" t="str">
            <v>SM</v>
          </cell>
          <cell r="F27">
            <v>1</v>
          </cell>
          <cell r="G27" t="str">
            <v>Kim tèc ®é chØ sai t¹i tèc ®é 40km (0km)</v>
          </cell>
          <cell r="H27" t="str">
            <v>Khö tõ bÞ ©m</v>
          </cell>
          <cell r="I27" t="str">
            <v>Man</v>
          </cell>
          <cell r="J27" t="str">
            <v>ChØ sè</v>
          </cell>
          <cell r="K27" t="str">
            <v>Lan dau</v>
          </cell>
          <cell r="L27" t="str">
            <v>CÊp B</v>
          </cell>
          <cell r="M27" t="str">
            <v>Th«ng b¸o  l¹i cho DC chó ý khi khö tõ &amp; kiÓm tra.</v>
          </cell>
        </row>
        <row r="28">
          <cell r="A28">
            <v>2000</v>
          </cell>
          <cell r="B28">
            <v>10</v>
          </cell>
          <cell r="C28">
            <v>36826</v>
          </cell>
          <cell r="D28" t="str">
            <v>GBG</v>
          </cell>
          <cell r="E28" t="str">
            <v>RC</v>
          </cell>
          <cell r="F28">
            <v>1</v>
          </cell>
          <cell r="G28" t="str">
            <v>Cã khe hë (0.5mm)gi÷a mÆt trªn ADJ case &amp; vµnh trªn cña DC</v>
          </cell>
          <cell r="H28" t="str">
            <v>Do DC bÞ mÐo &amp; cã ba via</v>
          </cell>
          <cell r="I28" t="str">
            <v>Part</v>
          </cell>
          <cell r="J28" t="str">
            <v>MÆt ngoµi</v>
          </cell>
          <cell r="K28" t="str">
            <v>Lan dau</v>
          </cell>
          <cell r="L28" t="str">
            <v>CÊp C</v>
          </cell>
          <cell r="M28" t="str">
            <v>Th«ng b¸o  l¹i cho DC chó ý khi khö tõ &amp; kiÓm tra.</v>
          </cell>
        </row>
        <row r="29">
          <cell r="A29">
            <v>2000</v>
          </cell>
          <cell r="B29">
            <v>11</v>
          </cell>
          <cell r="C29">
            <v>36831</v>
          </cell>
          <cell r="D29" t="str">
            <v>KFLG</v>
          </cell>
          <cell r="E29" t="str">
            <v>CL</v>
          </cell>
          <cell r="F29">
            <v>1</v>
          </cell>
          <cell r="G29" t="str">
            <v>Ph¸t sinh tiÕng kªu l¹ khi l¾p lªn xe</v>
          </cell>
          <cell r="H29" t="str">
            <v>B¸nh r¨ng bÞ søt</v>
          </cell>
          <cell r="I29" t="str">
            <v>Part</v>
          </cell>
          <cell r="J29" t="str">
            <v>Tinh nang</v>
          </cell>
          <cell r="K29" t="str">
            <v>Lan dau</v>
          </cell>
          <cell r="L29" t="str">
            <v>CÊp B</v>
          </cell>
        </row>
        <row r="30">
          <cell r="A30">
            <v>2000</v>
          </cell>
          <cell r="B30">
            <v>11</v>
          </cell>
          <cell r="C30">
            <v>36831</v>
          </cell>
          <cell r="D30" t="str">
            <v>KFLG</v>
          </cell>
          <cell r="E30" t="str">
            <v>RC</v>
          </cell>
          <cell r="F30">
            <v>1</v>
          </cell>
          <cell r="G30" t="str">
            <v>Háng mÆt ngßaI</v>
          </cell>
          <cell r="H30" t="str">
            <v>RØ bÒ mÆt</v>
          </cell>
          <cell r="I30" t="str">
            <v>Part</v>
          </cell>
          <cell r="J30" t="str">
            <v>RØ</v>
          </cell>
          <cell r="K30" t="str">
            <v>Tai phat</v>
          </cell>
          <cell r="L30" t="str">
            <v>CÊp C</v>
          </cell>
        </row>
        <row r="31">
          <cell r="A31">
            <v>2000</v>
          </cell>
          <cell r="B31">
            <v>11</v>
          </cell>
          <cell r="C31">
            <v>36831</v>
          </cell>
          <cell r="D31" t="str">
            <v>KFLG</v>
          </cell>
          <cell r="E31" t="str">
            <v>SM</v>
          </cell>
          <cell r="F31">
            <v>1</v>
          </cell>
          <cell r="G31" t="str">
            <v>ThiÕu Pilot lend t¹i sè 3</v>
          </cell>
          <cell r="H31" t="str">
            <v>KiÎm tra sãt</v>
          </cell>
          <cell r="I31" t="str">
            <v>Man</v>
          </cell>
          <cell r="J31" t="str">
            <v>ThiÕu chi tiÕt</v>
          </cell>
          <cell r="K31" t="str">
            <v>Tai phat</v>
          </cell>
          <cell r="L31" t="str">
            <v>CÊp B</v>
          </cell>
        </row>
        <row r="32">
          <cell r="A32">
            <v>2000</v>
          </cell>
          <cell r="B32">
            <v>11</v>
          </cell>
          <cell r="C32">
            <v>36831</v>
          </cell>
          <cell r="D32" t="str">
            <v>KFLG</v>
          </cell>
          <cell r="E32" t="str">
            <v>SM</v>
          </cell>
          <cell r="F32">
            <v>1</v>
          </cell>
          <cell r="G32" t="str">
            <v>Kim b¸o tèc ®é n»m d­íi Stoper pin</v>
          </cell>
          <cell r="H32" t="str">
            <v>Kh«ng râ</v>
          </cell>
          <cell r="I32" t="str">
            <v>Man</v>
          </cell>
          <cell r="J32" t="str">
            <v>Tinh nang</v>
          </cell>
          <cell r="K32" t="str">
            <v>Tai phat</v>
          </cell>
          <cell r="L32" t="str">
            <v>CÊp B</v>
          </cell>
        </row>
        <row r="33">
          <cell r="A33">
            <v>1900</v>
          </cell>
          <cell r="B33">
            <v>1</v>
          </cell>
        </row>
        <row r="34">
          <cell r="A34">
            <v>1900</v>
          </cell>
          <cell r="B34">
            <v>1</v>
          </cell>
        </row>
        <row r="35">
          <cell r="A35">
            <v>1900</v>
          </cell>
          <cell r="B35">
            <v>1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C47"/>
  <sheetViews>
    <sheetView zoomScale="52" zoomScaleNormal="52" zoomScaleSheetLayoutView="50" zoomScalePageLayoutView="10" workbookViewId="0">
      <pane xSplit="6" ySplit="7" topLeftCell="G8" activePane="bottomRight" state="frozen"/>
      <selection pane="topRight" activeCell="G1" sqref="G1"/>
      <selection pane="bottomLeft" activeCell="A8" sqref="A8"/>
      <selection pane="bottomRight" activeCell="W14" sqref="W14"/>
    </sheetView>
  </sheetViews>
  <sheetFormatPr defaultColWidth="8.875" defaultRowHeight="15"/>
  <cols>
    <col min="1" max="1" width="5.5" style="29" customWidth="1"/>
    <col min="2" max="2" width="30.5" style="29" customWidth="1"/>
    <col min="3" max="3" width="16.75" style="29" customWidth="1"/>
    <col min="4" max="4" width="14.875" style="29" customWidth="1"/>
    <col min="5" max="5" width="8.5" style="29" customWidth="1"/>
    <col min="6" max="6" width="12.875" style="29" customWidth="1"/>
    <col min="7" max="7" width="11" style="29" customWidth="1"/>
    <col min="8" max="8" width="11.875" style="29" customWidth="1"/>
    <col min="9" max="9" width="12.75" style="29" customWidth="1"/>
    <col min="10" max="10" width="12.25" style="29" customWidth="1"/>
    <col min="11" max="11" width="13.75" style="46" customWidth="1"/>
    <col min="12" max="12" width="13.25" style="46" hidden="1" customWidth="1"/>
    <col min="13" max="13" width="12.5" style="46" customWidth="1"/>
    <col min="14" max="14" width="12.375" style="46" customWidth="1"/>
    <col min="15" max="15" width="11.625" style="46" customWidth="1"/>
    <col min="16" max="16" width="13.375" style="46" customWidth="1"/>
    <col min="17" max="17" width="11.625" style="46" customWidth="1"/>
    <col min="18" max="18" width="12.5" style="46" customWidth="1"/>
    <col min="19" max="19" width="12.375" style="46" customWidth="1"/>
    <col min="20" max="20" width="12.875" style="46" customWidth="1"/>
    <col min="21" max="21" width="12.75" style="29" customWidth="1"/>
    <col min="22" max="22" width="12" style="29" customWidth="1"/>
    <col min="23" max="23" width="12.75" style="47" customWidth="1"/>
    <col min="24" max="24" width="12.25" style="29" customWidth="1"/>
    <col min="25" max="25" width="11.25" style="29" hidden="1" customWidth="1"/>
    <col min="26" max="26" width="11.25" style="125" customWidth="1"/>
    <col min="27" max="27" width="10.25" style="52" customWidth="1"/>
    <col min="28" max="28" width="16.875" style="29" customWidth="1"/>
    <col min="29" max="29" width="20.125" style="29" customWidth="1"/>
    <col min="30" max="30" width="8.875" style="29" customWidth="1"/>
    <col min="31" max="16384" width="8.875" style="29"/>
  </cols>
  <sheetData>
    <row r="1" spans="1:81" ht="22.5" customHeight="1">
      <c r="A1" s="244" t="s">
        <v>55</v>
      </c>
      <c r="B1" s="244"/>
      <c r="C1" s="244"/>
      <c r="D1" s="244"/>
      <c r="E1" s="244"/>
      <c r="F1" s="244"/>
      <c r="G1" s="244"/>
      <c r="H1" s="244"/>
      <c r="I1" s="244"/>
      <c r="J1" s="244"/>
      <c r="K1" s="244"/>
      <c r="L1" s="244"/>
      <c r="M1" s="244"/>
      <c r="N1" s="244"/>
      <c r="O1" s="244"/>
      <c r="P1" s="244"/>
      <c r="Q1" s="244"/>
      <c r="R1" s="244"/>
      <c r="S1" s="244"/>
      <c r="T1" s="244"/>
      <c r="U1" s="244"/>
      <c r="V1" s="134"/>
      <c r="W1" s="135"/>
      <c r="X1" s="135"/>
      <c r="Y1" s="135"/>
      <c r="Z1" s="136"/>
      <c r="AA1" s="137"/>
      <c r="AB1" s="135"/>
    </row>
    <row r="2" spans="1:81" ht="22.5" customHeight="1">
      <c r="A2" s="244"/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134"/>
      <c r="W2" s="135"/>
      <c r="X2" s="135"/>
      <c r="Y2" s="135"/>
      <c r="Z2" s="136"/>
      <c r="AA2" s="137"/>
      <c r="AB2" s="135"/>
    </row>
    <row r="3" spans="1:81" ht="22.5" customHeight="1">
      <c r="A3" s="244"/>
      <c r="B3" s="24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44"/>
      <c r="S3" s="244"/>
      <c r="T3" s="244"/>
      <c r="U3" s="244"/>
      <c r="V3" s="134"/>
      <c r="W3" s="135"/>
      <c r="X3" s="135"/>
      <c r="Y3" s="135"/>
      <c r="Z3" s="136"/>
      <c r="AA3" s="137"/>
      <c r="AB3" s="135"/>
    </row>
    <row r="4" spans="1:81" ht="45" customHeight="1" thickBot="1">
      <c r="A4" s="138"/>
      <c r="B4" s="139" t="s">
        <v>83</v>
      </c>
      <c r="C4" s="140">
        <v>0.41666666666666669</v>
      </c>
      <c r="D4" s="140"/>
      <c r="E4" s="140"/>
      <c r="F4" s="140"/>
      <c r="G4" s="140"/>
      <c r="H4" s="140"/>
      <c r="I4" s="140"/>
      <c r="J4" s="140"/>
      <c r="K4" s="141" t="s">
        <v>28</v>
      </c>
      <c r="L4" s="141"/>
      <c r="M4" s="141"/>
      <c r="N4" s="141" t="s">
        <v>29</v>
      </c>
      <c r="O4" s="141"/>
      <c r="P4" s="141"/>
      <c r="Q4" s="138"/>
      <c r="R4" s="141"/>
      <c r="S4" s="138"/>
      <c r="T4" s="141"/>
      <c r="U4" s="138"/>
      <c r="V4" s="138"/>
      <c r="W4" s="138"/>
      <c r="X4" s="138"/>
      <c r="Y4" s="138"/>
      <c r="Z4" s="142"/>
      <c r="AA4" s="143"/>
      <c r="AB4" s="138"/>
    </row>
    <row r="5" spans="1:81" ht="38.25" customHeight="1" thickTop="1">
      <c r="A5" s="245" t="s">
        <v>4</v>
      </c>
      <c r="B5" s="248" t="s">
        <v>37</v>
      </c>
      <c r="C5" s="248" t="s">
        <v>38</v>
      </c>
      <c r="D5" s="248" t="s">
        <v>32</v>
      </c>
      <c r="E5" s="248" t="s">
        <v>34</v>
      </c>
      <c r="F5" s="251" t="s">
        <v>78</v>
      </c>
      <c r="G5" s="254" t="s">
        <v>77</v>
      </c>
      <c r="H5" s="257" t="s">
        <v>59</v>
      </c>
      <c r="I5" s="258"/>
      <c r="J5" s="258"/>
      <c r="K5" s="259"/>
      <c r="L5" s="144" t="s">
        <v>71</v>
      </c>
      <c r="M5" s="263" t="s">
        <v>58</v>
      </c>
      <c r="N5" s="264"/>
      <c r="O5" s="264"/>
      <c r="P5" s="264"/>
      <c r="Q5" s="264"/>
      <c r="R5" s="264"/>
      <c r="S5" s="264"/>
      <c r="T5" s="265"/>
      <c r="U5" s="263" t="s">
        <v>64</v>
      </c>
      <c r="V5" s="264"/>
      <c r="W5" s="264"/>
      <c r="X5" s="264"/>
      <c r="Y5" s="264"/>
      <c r="Z5" s="264"/>
      <c r="AA5" s="264"/>
      <c r="AB5" s="266" t="s">
        <v>52</v>
      </c>
    </row>
    <row r="6" spans="1:81" ht="38.25" customHeight="1">
      <c r="A6" s="246"/>
      <c r="B6" s="249"/>
      <c r="C6" s="249"/>
      <c r="D6" s="249"/>
      <c r="E6" s="249"/>
      <c r="F6" s="252"/>
      <c r="G6" s="255"/>
      <c r="H6" s="260"/>
      <c r="I6" s="261"/>
      <c r="J6" s="261"/>
      <c r="K6" s="262"/>
      <c r="L6" s="145"/>
      <c r="M6" s="269" t="s">
        <v>75</v>
      </c>
      <c r="N6" s="270"/>
      <c r="O6" s="270"/>
      <c r="P6" s="270"/>
      <c r="Q6" s="269" t="s">
        <v>74</v>
      </c>
      <c r="R6" s="270"/>
      <c r="S6" s="270"/>
      <c r="T6" s="271"/>
      <c r="U6" s="146"/>
      <c r="V6" s="145"/>
      <c r="W6" s="145"/>
      <c r="X6" s="145"/>
      <c r="Y6" s="145"/>
      <c r="Z6" s="147"/>
      <c r="AA6" s="145"/>
      <c r="AB6" s="267"/>
    </row>
    <row r="7" spans="1:81" s="72" customFormat="1" ht="68.25" customHeight="1">
      <c r="A7" s="247"/>
      <c r="B7" s="250"/>
      <c r="C7" s="250"/>
      <c r="D7" s="250"/>
      <c r="E7" s="250"/>
      <c r="F7" s="253"/>
      <c r="G7" s="256"/>
      <c r="H7" s="148" t="s">
        <v>56</v>
      </c>
      <c r="I7" s="148" t="s">
        <v>73</v>
      </c>
      <c r="J7" s="148" t="s">
        <v>65</v>
      </c>
      <c r="K7" s="149" t="s">
        <v>62</v>
      </c>
      <c r="L7" s="150"/>
      <c r="M7" s="148" t="s">
        <v>57</v>
      </c>
      <c r="N7" s="148" t="s">
        <v>76</v>
      </c>
      <c r="O7" s="148" t="s">
        <v>67</v>
      </c>
      <c r="P7" s="149" t="s">
        <v>61</v>
      </c>
      <c r="Q7" s="148" t="s">
        <v>60</v>
      </c>
      <c r="R7" s="148" t="s">
        <v>68</v>
      </c>
      <c r="S7" s="148" t="s">
        <v>69</v>
      </c>
      <c r="T7" s="149" t="s">
        <v>63</v>
      </c>
      <c r="U7" s="148" t="s">
        <v>35</v>
      </c>
      <c r="V7" s="148" t="s">
        <v>70</v>
      </c>
      <c r="W7" s="148" t="s">
        <v>30</v>
      </c>
      <c r="X7" s="149" t="s">
        <v>36</v>
      </c>
      <c r="Y7" s="148" t="s">
        <v>31</v>
      </c>
      <c r="Z7" s="151" t="s">
        <v>79</v>
      </c>
      <c r="AA7" s="152" t="s">
        <v>33</v>
      </c>
      <c r="AB7" s="268"/>
      <c r="AH7" s="72" t="s">
        <v>72</v>
      </c>
    </row>
    <row r="8" spans="1:81" ht="28.5" customHeight="1">
      <c r="A8" s="153">
        <v>1</v>
      </c>
      <c r="B8" s="154" t="s">
        <v>20</v>
      </c>
      <c r="C8" s="155">
        <v>9124040020</v>
      </c>
      <c r="D8" s="35">
        <v>24069</v>
      </c>
      <c r="E8" s="100">
        <f>D8/F8</f>
        <v>1.540416</v>
      </c>
      <c r="F8" s="35">
        <v>15625</v>
      </c>
      <c r="G8" s="35">
        <f>VLOOKUP(C8,'[17]10.6'!B$10:H$67,7,0)</f>
        <v>15130</v>
      </c>
      <c r="H8" s="35">
        <v>53552</v>
      </c>
      <c r="I8" s="68">
        <f>[18]Data!C3</f>
        <v>8292</v>
      </c>
      <c r="J8" s="68">
        <f>[18]Data!D3</f>
        <v>6498</v>
      </c>
      <c r="K8" s="35">
        <f>H8+I8-J8</f>
        <v>55346</v>
      </c>
      <c r="L8" s="35"/>
      <c r="M8" s="35">
        <v>0</v>
      </c>
      <c r="N8" s="68">
        <f>[18]Data!E3</f>
        <v>6498</v>
      </c>
      <c r="O8" s="68">
        <f>[18]Data!F3</f>
        <v>6498</v>
      </c>
      <c r="P8" s="35">
        <f>M8+N8-O8</f>
        <v>0</v>
      </c>
      <c r="Q8" s="35">
        <v>37936</v>
      </c>
      <c r="R8" s="68">
        <f>[18]Data!G3</f>
        <v>4855</v>
      </c>
      <c r="S8" s="68">
        <f>[18]Data!H3</f>
        <v>9030</v>
      </c>
      <c r="T8" s="35">
        <f>Q8+R8-S8</f>
        <v>33761</v>
      </c>
      <c r="U8" s="35">
        <v>73259</v>
      </c>
      <c r="V8" s="68">
        <v>9030</v>
      </c>
      <c r="W8" s="68"/>
      <c r="X8" s="35">
        <f>U8+V8-W8</f>
        <v>82289</v>
      </c>
      <c r="Y8" s="35">
        <f>X8-W8</f>
        <v>82289</v>
      </c>
      <c r="Z8" s="49">
        <f>X8/F8</f>
        <v>5.2664960000000001</v>
      </c>
      <c r="AA8" s="49">
        <f>X8/G8</f>
        <v>5.4387970918704562</v>
      </c>
      <c r="AB8" s="64">
        <f t="shared" ref="AB8:AB28" si="0">K8+P8+T8+X8</f>
        <v>171396</v>
      </c>
      <c r="AC8" s="62">
        <v>7</v>
      </c>
      <c r="AD8" s="62">
        <v>3</v>
      </c>
    </row>
    <row r="9" spans="1:81" ht="28.5" customHeight="1">
      <c r="A9" s="156">
        <v>2</v>
      </c>
      <c r="B9" s="157" t="s">
        <v>21</v>
      </c>
      <c r="C9" s="158">
        <v>9662930010</v>
      </c>
      <c r="D9" s="35">
        <v>14650</v>
      </c>
      <c r="E9" s="63">
        <f t="shared" ref="E9:E28" si="1">D9/F9</f>
        <v>1.4064000000000001</v>
      </c>
      <c r="F9" s="35">
        <v>10416.666666666666</v>
      </c>
      <c r="G9" s="35">
        <f>VLOOKUP(C9,'[17]10.6'!B$10:H$67,7,0)</f>
        <v>9460</v>
      </c>
      <c r="H9" s="35">
        <v>60382</v>
      </c>
      <c r="I9" s="68">
        <f>[18]Data!C4</f>
        <v>4876</v>
      </c>
      <c r="J9" s="68">
        <f>[18]Data!D4</f>
        <v>5200</v>
      </c>
      <c r="K9" s="35">
        <f t="shared" ref="K9:K28" si="2">H9+I9-J9</f>
        <v>60058</v>
      </c>
      <c r="L9" s="35"/>
      <c r="M9" s="35">
        <v>7354</v>
      </c>
      <c r="N9" s="68">
        <f>[18]Data!E4</f>
        <v>5443</v>
      </c>
      <c r="O9" s="68">
        <f>[18]Data!F4</f>
        <v>12797</v>
      </c>
      <c r="P9" s="35">
        <f t="shared" ref="P9:P28" si="3">M9+N9-O9</f>
        <v>0</v>
      </c>
      <c r="Q9" s="35">
        <v>39620</v>
      </c>
      <c r="R9" s="68">
        <f>[18]Data!G4</f>
        <v>11965</v>
      </c>
      <c r="S9" s="68">
        <f>[18]Data!H4</f>
        <v>1132</v>
      </c>
      <c r="T9" s="35">
        <f t="shared" ref="T9:T28" si="4">Q9+R9-S9</f>
        <v>50453</v>
      </c>
      <c r="U9" s="35">
        <v>19500</v>
      </c>
      <c r="V9" s="68"/>
      <c r="W9" s="68"/>
      <c r="X9" s="35">
        <f t="shared" ref="X9:X28" si="5">U9+V9-W9</f>
        <v>19500</v>
      </c>
      <c r="Y9" s="35"/>
      <c r="Z9" s="49">
        <f t="shared" ref="Z9:Z28" si="6">X9/F9</f>
        <v>1.8720000000000001</v>
      </c>
      <c r="AA9" s="49">
        <f t="shared" ref="AA9:AA27" si="7">X9/G9</f>
        <v>2.0613107822410148</v>
      </c>
      <c r="AB9" s="64">
        <f t="shared" si="0"/>
        <v>130011</v>
      </c>
      <c r="AC9" s="62">
        <v>7</v>
      </c>
      <c r="AD9" s="62">
        <v>3</v>
      </c>
    </row>
    <row r="10" spans="1:81" s="85" customFormat="1" ht="28.5" customHeight="1">
      <c r="A10" s="159">
        <v>3</v>
      </c>
      <c r="B10" s="160" t="s">
        <v>0</v>
      </c>
      <c r="C10" s="158">
        <v>9145020057</v>
      </c>
      <c r="D10" s="35"/>
      <c r="E10" s="63"/>
      <c r="F10" s="161">
        <v>0</v>
      </c>
      <c r="G10" s="35"/>
      <c r="H10" s="35">
        <v>0</v>
      </c>
      <c r="I10" s="68">
        <f>[18]Data!C5</f>
        <v>0</v>
      </c>
      <c r="J10" s="68">
        <f>[18]Data!D5</f>
        <v>0</v>
      </c>
      <c r="K10" s="35">
        <f t="shared" si="2"/>
        <v>0</v>
      </c>
      <c r="L10" s="35"/>
      <c r="M10" s="35">
        <v>32483</v>
      </c>
      <c r="N10" s="68">
        <f>[18]Data!E5</f>
        <v>0</v>
      </c>
      <c r="O10" s="68">
        <f>[18]Data!F5</f>
        <v>0</v>
      </c>
      <c r="P10" s="35">
        <f t="shared" si="3"/>
        <v>32483</v>
      </c>
      <c r="Q10" s="35">
        <v>0</v>
      </c>
      <c r="R10" s="68">
        <f>[18]Data!G5</f>
        <v>0</v>
      </c>
      <c r="S10" s="68">
        <f>[18]Data!H5</f>
        <v>0</v>
      </c>
      <c r="T10" s="35">
        <f t="shared" si="4"/>
        <v>0</v>
      </c>
      <c r="U10" s="35">
        <v>13654</v>
      </c>
      <c r="V10" s="68"/>
      <c r="W10" s="68"/>
      <c r="X10" s="35">
        <f t="shared" si="5"/>
        <v>13654</v>
      </c>
      <c r="Y10" s="35"/>
      <c r="Z10" s="49"/>
      <c r="AA10" s="49"/>
      <c r="AB10" s="64">
        <f t="shared" si="0"/>
        <v>46137</v>
      </c>
      <c r="AC10" s="84">
        <v>7</v>
      </c>
      <c r="AD10" s="84">
        <v>3</v>
      </c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</row>
    <row r="11" spans="1:81" s="87" customFormat="1" ht="28.5" customHeight="1">
      <c r="A11" s="162">
        <v>4</v>
      </c>
      <c r="B11" s="163" t="s">
        <v>1</v>
      </c>
      <c r="C11" s="155">
        <v>9591930012</v>
      </c>
      <c r="D11" s="35">
        <v>17940</v>
      </c>
      <c r="E11" s="63">
        <f t="shared" si="1"/>
        <v>2.8031250000000001</v>
      </c>
      <c r="F11" s="161">
        <v>6400</v>
      </c>
      <c r="G11" s="35">
        <f>VLOOKUP(C11,'[17]10.6'!B$10:H$67,7,0)</f>
        <v>6742</v>
      </c>
      <c r="H11" s="35">
        <v>1800</v>
      </c>
      <c r="I11" s="68">
        <f>[18]Data!C6</f>
        <v>0</v>
      </c>
      <c r="J11" s="68">
        <f>[18]Data!D6</f>
        <v>1800</v>
      </c>
      <c r="K11" s="35">
        <f t="shared" si="2"/>
        <v>0</v>
      </c>
      <c r="L11" s="35"/>
      <c r="M11" s="35">
        <v>0</v>
      </c>
      <c r="N11" s="68">
        <f>[18]Data!E6</f>
        <v>1800</v>
      </c>
      <c r="O11" s="68">
        <f>[18]Data!F6</f>
        <v>1800</v>
      </c>
      <c r="P11" s="35">
        <f t="shared" si="3"/>
        <v>0</v>
      </c>
      <c r="Q11" s="35">
        <v>933</v>
      </c>
      <c r="R11" s="68">
        <f>[18]Data!G6</f>
        <v>1800</v>
      </c>
      <c r="S11" s="68">
        <f>[18]Data!H6</f>
        <v>2733</v>
      </c>
      <c r="T11" s="35">
        <f t="shared" si="4"/>
        <v>0</v>
      </c>
      <c r="U11" s="35">
        <v>24874</v>
      </c>
      <c r="V11" s="68">
        <v>1612</v>
      </c>
      <c r="W11" s="68"/>
      <c r="X11" s="35">
        <f t="shared" si="5"/>
        <v>26486</v>
      </c>
      <c r="Y11" s="35"/>
      <c r="Z11" s="49">
        <f t="shared" si="6"/>
        <v>4.1384375000000002</v>
      </c>
      <c r="AA11" s="49">
        <f t="shared" si="7"/>
        <v>3.9285078611687925</v>
      </c>
      <c r="AB11" s="64">
        <f t="shared" si="0"/>
        <v>26486</v>
      </c>
      <c r="AC11" s="84">
        <v>7</v>
      </c>
      <c r="AD11" s="84">
        <v>3</v>
      </c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</row>
    <row r="12" spans="1:81" s="111" customFormat="1" ht="28.5" customHeight="1">
      <c r="A12" s="164">
        <v>5</v>
      </c>
      <c r="B12" s="165" t="s">
        <v>2</v>
      </c>
      <c r="C12" s="166">
        <v>9471930059</v>
      </c>
      <c r="D12" s="35">
        <v>25900</v>
      </c>
      <c r="E12" s="107">
        <f t="shared" si="1"/>
        <v>2.3022222222222224</v>
      </c>
      <c r="F12" s="106">
        <v>11250</v>
      </c>
      <c r="G12" s="35">
        <f>VLOOKUP(C12,'[17]10.6'!B$10:H$67,7,0)</f>
        <v>14400</v>
      </c>
      <c r="H12" s="106">
        <v>376</v>
      </c>
      <c r="I12" s="108">
        <f>[18]Data!C7</f>
        <v>5653</v>
      </c>
      <c r="J12" s="68">
        <f>[18]Data!D7</f>
        <v>5642</v>
      </c>
      <c r="K12" s="106">
        <f t="shared" si="2"/>
        <v>387</v>
      </c>
      <c r="L12" s="106"/>
      <c r="M12" s="106">
        <v>7596</v>
      </c>
      <c r="N12" s="108">
        <f>[18]Data!E7</f>
        <v>5642</v>
      </c>
      <c r="O12" s="108">
        <f>[18]Data!F7</f>
        <v>9206</v>
      </c>
      <c r="P12" s="106">
        <f t="shared" si="3"/>
        <v>4032</v>
      </c>
      <c r="Q12" s="106">
        <v>2177</v>
      </c>
      <c r="R12" s="108">
        <f>[18]Data!G7</f>
        <v>10523</v>
      </c>
      <c r="S12" s="108">
        <f>[18]Data!H7</f>
        <v>9000</v>
      </c>
      <c r="T12" s="106">
        <f t="shared" si="4"/>
        <v>3700</v>
      </c>
      <c r="U12" s="106">
        <v>113075</v>
      </c>
      <c r="V12" s="108">
        <v>9000</v>
      </c>
      <c r="W12" s="108"/>
      <c r="X12" s="106">
        <f>U12+V12-W12</f>
        <v>122075</v>
      </c>
      <c r="Y12" s="106"/>
      <c r="Z12" s="49">
        <f t="shared" si="6"/>
        <v>10.851111111111111</v>
      </c>
      <c r="AA12" s="49">
        <f t="shared" si="7"/>
        <v>8.4774305555555554</v>
      </c>
      <c r="AB12" s="109">
        <f t="shared" si="0"/>
        <v>130194</v>
      </c>
      <c r="AC12" s="110">
        <v>7</v>
      </c>
      <c r="AD12" s="110">
        <v>3</v>
      </c>
    </row>
    <row r="13" spans="1:81" s="87" customFormat="1" ht="33" customHeight="1">
      <c r="A13" s="162">
        <v>6</v>
      </c>
      <c r="B13" s="160" t="s">
        <v>51</v>
      </c>
      <c r="C13" s="155">
        <v>9124010068</v>
      </c>
      <c r="D13" s="35">
        <v>5100</v>
      </c>
      <c r="E13" s="63">
        <f t="shared" si="1"/>
        <v>3.2210526315789476</v>
      </c>
      <c r="F13" s="35">
        <v>1583.3333333333333</v>
      </c>
      <c r="G13" s="35">
        <f>VLOOKUP(C13,'[17]10.6'!B$10:H$67,7,0)</f>
        <v>8760</v>
      </c>
      <c r="H13" s="35"/>
      <c r="I13" s="68">
        <f>[18]Data!C8</f>
        <v>0</v>
      </c>
      <c r="J13" s="68">
        <f>[18]Data!D8</f>
        <v>0</v>
      </c>
      <c r="K13" s="35">
        <f t="shared" si="2"/>
        <v>0</v>
      </c>
      <c r="L13" s="35"/>
      <c r="M13" s="35">
        <v>66399</v>
      </c>
      <c r="N13" s="68">
        <f>[18]Data!E8</f>
        <v>0</v>
      </c>
      <c r="O13" s="68">
        <f>[18]Data!F8</f>
        <v>0</v>
      </c>
      <c r="P13" s="35">
        <f t="shared" si="3"/>
        <v>66399</v>
      </c>
      <c r="Q13" s="35">
        <v>31412</v>
      </c>
      <c r="R13" s="68">
        <f>[18]Data!G8</f>
        <v>1239</v>
      </c>
      <c r="S13" s="68">
        <f>[18]Data!H8</f>
        <v>0</v>
      </c>
      <c r="T13" s="35">
        <f t="shared" si="4"/>
        <v>32651</v>
      </c>
      <c r="U13" s="35">
        <v>22600</v>
      </c>
      <c r="V13" s="68"/>
      <c r="W13" s="68"/>
      <c r="X13" s="35">
        <f t="shared" si="5"/>
        <v>22600</v>
      </c>
      <c r="Y13" s="35"/>
      <c r="Z13" s="49">
        <f t="shared" si="6"/>
        <v>14.273684210526316</v>
      </c>
      <c r="AA13" s="49">
        <f t="shared" si="7"/>
        <v>2.5799086757990866</v>
      </c>
      <c r="AB13" s="64">
        <f t="shared" si="0"/>
        <v>121650</v>
      </c>
      <c r="AC13" s="84">
        <v>7</v>
      </c>
      <c r="AD13" s="84">
        <v>3</v>
      </c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</row>
    <row r="14" spans="1:81" s="87" customFormat="1" ht="28.5" customHeight="1">
      <c r="A14" s="159">
        <v>7</v>
      </c>
      <c r="B14" s="160" t="s">
        <v>50</v>
      </c>
      <c r="C14" s="155">
        <v>9652930043</v>
      </c>
      <c r="D14" s="35">
        <v>3050</v>
      </c>
      <c r="E14" s="63">
        <f t="shared" si="1"/>
        <v>1.8299999999999998</v>
      </c>
      <c r="F14" s="35">
        <v>1666.6666666666667</v>
      </c>
      <c r="G14" s="35">
        <f>VLOOKUP(C14,'[17]10.6'!B$10:H$67,7,0)</f>
        <v>8760</v>
      </c>
      <c r="H14" s="35">
        <v>3308</v>
      </c>
      <c r="I14" s="68">
        <f>[18]Data!C9</f>
        <v>0</v>
      </c>
      <c r="J14" s="68">
        <f>[18]Data!D9</f>
        <v>0</v>
      </c>
      <c r="K14" s="35">
        <f t="shared" si="2"/>
        <v>3308</v>
      </c>
      <c r="L14" s="35"/>
      <c r="M14" s="35">
        <v>0</v>
      </c>
      <c r="N14" s="68">
        <f>[18]Data!E9</f>
        <v>0</v>
      </c>
      <c r="O14" s="68">
        <f>[18]Data!F9</f>
        <v>0</v>
      </c>
      <c r="P14" s="35">
        <f t="shared" si="3"/>
        <v>0</v>
      </c>
      <c r="Q14" s="35">
        <v>480</v>
      </c>
      <c r="R14" s="68">
        <f>[18]Data!G9</f>
        <v>0</v>
      </c>
      <c r="S14" s="68">
        <f>[18]Data!H9</f>
        <v>0</v>
      </c>
      <c r="T14" s="35">
        <f t="shared" si="4"/>
        <v>480</v>
      </c>
      <c r="U14" s="35">
        <v>34250</v>
      </c>
      <c r="V14" s="68"/>
      <c r="W14" s="68"/>
      <c r="X14" s="35">
        <f t="shared" si="5"/>
        <v>34250</v>
      </c>
      <c r="Y14" s="35"/>
      <c r="Z14" s="49">
        <f t="shared" si="6"/>
        <v>20.55</v>
      </c>
      <c r="AA14" s="49">
        <f t="shared" si="7"/>
        <v>3.9098173515981736</v>
      </c>
      <c r="AB14" s="64">
        <f t="shared" si="0"/>
        <v>38038</v>
      </c>
      <c r="AC14" s="84">
        <v>7</v>
      </c>
      <c r="AD14" s="84">
        <v>3</v>
      </c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</row>
    <row r="15" spans="1:81" s="87" customFormat="1" ht="28.5" customHeight="1">
      <c r="A15" s="162">
        <v>8</v>
      </c>
      <c r="B15" s="160" t="s">
        <v>3</v>
      </c>
      <c r="C15" s="155">
        <v>9472930030</v>
      </c>
      <c r="D15" s="35">
        <v>45000</v>
      </c>
      <c r="E15" s="63">
        <f t="shared" si="1"/>
        <v>3.2238805970149254</v>
      </c>
      <c r="F15" s="35">
        <v>13958.333333333334</v>
      </c>
      <c r="G15" s="35">
        <f>VLOOKUP(C15,'[17]10.6'!B$10:H$67,7,0)</f>
        <v>14400</v>
      </c>
      <c r="H15" s="35"/>
      <c r="I15" s="68">
        <f>[18]Data!C10</f>
        <v>19130</v>
      </c>
      <c r="J15" s="68">
        <f>[18]Data!D10</f>
        <v>10000</v>
      </c>
      <c r="K15" s="35">
        <f t="shared" si="2"/>
        <v>9130</v>
      </c>
      <c r="L15" s="35"/>
      <c r="M15" s="35">
        <v>75076</v>
      </c>
      <c r="N15" s="68">
        <f>[18]Data!E10</f>
        <v>10000</v>
      </c>
      <c r="O15" s="68">
        <f>[18]Data!F10</f>
        <v>8576</v>
      </c>
      <c r="P15" s="35">
        <f t="shared" si="3"/>
        <v>76500</v>
      </c>
      <c r="Q15" s="35">
        <v>5610</v>
      </c>
      <c r="R15" s="68">
        <f>[18]Data!G10</f>
        <v>9471</v>
      </c>
      <c r="S15" s="68">
        <f>[18]Data!H10</f>
        <v>9000</v>
      </c>
      <c r="T15" s="35">
        <f t="shared" si="4"/>
        <v>6081</v>
      </c>
      <c r="U15" s="35">
        <v>87000</v>
      </c>
      <c r="V15" s="68">
        <v>9000</v>
      </c>
      <c r="W15" s="68"/>
      <c r="X15" s="35">
        <f>U15+V15-W15</f>
        <v>96000</v>
      </c>
      <c r="Y15" s="35"/>
      <c r="Z15" s="49">
        <f t="shared" si="6"/>
        <v>6.8776119402985074</v>
      </c>
      <c r="AA15" s="49">
        <f t="shared" si="7"/>
        <v>6.666666666666667</v>
      </c>
      <c r="AB15" s="64">
        <f t="shared" si="0"/>
        <v>187711</v>
      </c>
      <c r="AC15" s="84">
        <v>7</v>
      </c>
      <c r="AD15" s="84">
        <v>3</v>
      </c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</row>
    <row r="16" spans="1:81" s="119" customFormat="1" ht="28.5" customHeight="1">
      <c r="A16" s="167">
        <v>9</v>
      </c>
      <c r="B16" s="168" t="s">
        <v>49</v>
      </c>
      <c r="C16" s="169">
        <v>9124010054</v>
      </c>
      <c r="D16" s="35">
        <v>20900</v>
      </c>
      <c r="E16" s="116">
        <f t="shared" si="1"/>
        <v>4.4785714285714286</v>
      </c>
      <c r="F16" s="115">
        <v>4666.666666666667</v>
      </c>
      <c r="G16" s="35">
        <f>VLOOKUP(C16,'[17]10.6'!B$10:H$67,7,0)</f>
        <v>8760</v>
      </c>
      <c r="H16" s="115">
        <v>20340</v>
      </c>
      <c r="I16" s="68">
        <f>[18]Data!C11</f>
        <v>3300</v>
      </c>
      <c r="J16" s="68">
        <f>[18]Data!D11</f>
        <v>0</v>
      </c>
      <c r="K16" s="115">
        <f t="shared" si="2"/>
        <v>23640</v>
      </c>
      <c r="L16" s="115"/>
      <c r="M16" s="115">
        <v>0</v>
      </c>
      <c r="N16" s="68">
        <f>[18]Data!E11</f>
        <v>0</v>
      </c>
      <c r="O16" s="68">
        <f>[18]Data!F11</f>
        <v>0</v>
      </c>
      <c r="P16" s="115">
        <f t="shared" si="3"/>
        <v>0</v>
      </c>
      <c r="Q16" s="115">
        <v>737</v>
      </c>
      <c r="R16" s="108">
        <f>[18]Data!G11</f>
        <v>0</v>
      </c>
      <c r="S16" s="108">
        <f>[18]Data!H11</f>
        <v>582</v>
      </c>
      <c r="T16" s="115">
        <f t="shared" si="4"/>
        <v>155</v>
      </c>
      <c r="U16" s="115">
        <v>27800</v>
      </c>
      <c r="V16" s="108"/>
      <c r="W16" s="108"/>
      <c r="X16" s="115">
        <f t="shared" si="5"/>
        <v>27800</v>
      </c>
      <c r="Y16" s="115"/>
      <c r="Z16" s="49">
        <f t="shared" si="6"/>
        <v>5.9571428571428564</v>
      </c>
      <c r="AA16" s="49">
        <f t="shared" si="7"/>
        <v>3.1735159817351599</v>
      </c>
      <c r="AB16" s="117">
        <f t="shared" si="0"/>
        <v>51595</v>
      </c>
      <c r="AC16" s="118">
        <v>7</v>
      </c>
      <c r="AD16" s="118">
        <v>3</v>
      </c>
    </row>
    <row r="17" spans="1:30" s="87" customFormat="1" ht="28.5" customHeight="1">
      <c r="A17" s="162">
        <v>10</v>
      </c>
      <c r="B17" s="160" t="s">
        <v>48</v>
      </c>
      <c r="C17" s="155">
        <v>9124010060</v>
      </c>
      <c r="D17" s="35">
        <v>16415</v>
      </c>
      <c r="E17" s="63">
        <f t="shared" si="1"/>
        <v>4.8043902439024393</v>
      </c>
      <c r="F17" s="35">
        <v>3416.6666666666665</v>
      </c>
      <c r="G17" s="35">
        <f>VLOOKUP(C17,'[17]10.6'!B$10:H$67,7,0)</f>
        <v>8760</v>
      </c>
      <c r="H17" s="35">
        <v>15694</v>
      </c>
      <c r="I17" s="68">
        <f>[18]Data!C12</f>
        <v>2338</v>
      </c>
      <c r="J17" s="68">
        <f>[18]Data!D12</f>
        <v>0</v>
      </c>
      <c r="K17" s="35">
        <f t="shared" si="2"/>
        <v>18032</v>
      </c>
      <c r="L17" s="35"/>
      <c r="M17" s="35">
        <v>0</v>
      </c>
      <c r="N17" s="68">
        <f>[18]Data!E12</f>
        <v>0</v>
      </c>
      <c r="O17" s="68">
        <f>[18]Data!F12</f>
        <v>0</v>
      </c>
      <c r="P17" s="35">
        <f t="shared" si="3"/>
        <v>0</v>
      </c>
      <c r="Q17" s="35">
        <v>1460</v>
      </c>
      <c r="R17" s="68">
        <f>[18]Data!G12</f>
        <v>0</v>
      </c>
      <c r="S17" s="68">
        <f>[18]Data!H12</f>
        <v>790</v>
      </c>
      <c r="T17" s="35">
        <f t="shared" si="4"/>
        <v>670</v>
      </c>
      <c r="U17" s="35">
        <v>34500</v>
      </c>
      <c r="V17" s="68"/>
      <c r="W17" s="68"/>
      <c r="X17" s="35">
        <f t="shared" si="5"/>
        <v>34500</v>
      </c>
      <c r="Y17" s="35"/>
      <c r="Z17" s="49">
        <f t="shared" si="6"/>
        <v>10.097560975609756</v>
      </c>
      <c r="AA17" s="49">
        <f t="shared" si="7"/>
        <v>3.9383561643835616</v>
      </c>
      <c r="AB17" s="64">
        <f t="shared" si="0"/>
        <v>53202</v>
      </c>
      <c r="AC17" s="84">
        <v>7</v>
      </c>
      <c r="AD17" s="84">
        <v>3</v>
      </c>
    </row>
    <row r="18" spans="1:30" s="87" customFormat="1" ht="28.5" customHeight="1">
      <c r="A18" s="159">
        <v>11</v>
      </c>
      <c r="B18" s="160" t="s">
        <v>40</v>
      </c>
      <c r="C18" s="155">
        <v>9352931030</v>
      </c>
      <c r="D18" s="35">
        <v>8500</v>
      </c>
      <c r="E18" s="63">
        <f t="shared" si="1"/>
        <v>1.5572519083969467</v>
      </c>
      <c r="F18" s="161">
        <v>5458.333333333333</v>
      </c>
      <c r="G18" s="35">
        <f>VLOOKUP(C18,'[17]10.6'!B$10:H$67,7,0)</f>
        <v>9370</v>
      </c>
      <c r="H18" s="35">
        <v>0</v>
      </c>
      <c r="I18" s="68">
        <f>[18]Data!C13</f>
        <v>0</v>
      </c>
      <c r="J18" s="68">
        <f>[18]Data!D13</f>
        <v>0</v>
      </c>
      <c r="K18" s="35">
        <f>H18+I18-J18</f>
        <v>0</v>
      </c>
      <c r="L18" s="35"/>
      <c r="M18" s="35">
        <v>0</v>
      </c>
      <c r="N18" s="68">
        <f>[18]Data!E13</f>
        <v>0</v>
      </c>
      <c r="O18" s="68">
        <f>[18]Data!F13</f>
        <v>0</v>
      </c>
      <c r="P18" s="35">
        <f t="shared" si="3"/>
        <v>0</v>
      </c>
      <c r="Q18" s="35">
        <v>406</v>
      </c>
      <c r="R18" s="68">
        <f>[18]Data!G13</f>
        <v>0</v>
      </c>
      <c r="S18" s="68">
        <f>[18]Data!H13</f>
        <v>207</v>
      </c>
      <c r="T18" s="35">
        <f t="shared" si="4"/>
        <v>199</v>
      </c>
      <c r="U18" s="35">
        <v>115250</v>
      </c>
      <c r="V18" s="68"/>
      <c r="W18" s="68"/>
      <c r="X18" s="35">
        <f t="shared" si="5"/>
        <v>115250</v>
      </c>
      <c r="Y18" s="35"/>
      <c r="Z18" s="49">
        <f t="shared" si="6"/>
        <v>21.114503816793896</v>
      </c>
      <c r="AA18" s="49">
        <f t="shared" si="7"/>
        <v>12.299893276414087</v>
      </c>
      <c r="AB18" s="64">
        <f t="shared" si="0"/>
        <v>115449</v>
      </c>
      <c r="AC18" s="84">
        <v>7</v>
      </c>
      <c r="AD18" s="84">
        <v>3</v>
      </c>
    </row>
    <row r="19" spans="1:30" s="87" customFormat="1" ht="28.5" customHeight="1">
      <c r="A19" s="162">
        <v>12</v>
      </c>
      <c r="B19" s="160" t="s">
        <v>39</v>
      </c>
      <c r="C19" s="155">
        <v>9425040105</v>
      </c>
      <c r="D19" s="35">
        <v>16000</v>
      </c>
      <c r="E19" s="63">
        <f t="shared" si="1"/>
        <v>3.5555555555555554</v>
      </c>
      <c r="F19" s="161">
        <v>4500</v>
      </c>
      <c r="G19" s="35">
        <f>VLOOKUP(C19,'[17]10.6'!B$10:H$67,7,0)</f>
        <v>9370</v>
      </c>
      <c r="H19" s="35">
        <v>4000</v>
      </c>
      <c r="I19" s="68">
        <f>[18]Data!C14</f>
        <v>6000</v>
      </c>
      <c r="J19" s="68">
        <f>[18]Data!D14</f>
        <v>10000</v>
      </c>
      <c r="K19" s="35">
        <f t="shared" si="2"/>
        <v>0</v>
      </c>
      <c r="L19" s="35"/>
      <c r="M19" s="35">
        <v>85753</v>
      </c>
      <c r="N19" s="68">
        <f>[18]Data!E14</f>
        <v>10000</v>
      </c>
      <c r="O19" s="68">
        <f>[18]Data!F14</f>
        <v>0</v>
      </c>
      <c r="P19" s="35">
        <f t="shared" si="3"/>
        <v>95753</v>
      </c>
      <c r="Q19" s="35">
        <v>1085</v>
      </c>
      <c r="R19" s="68">
        <f>[18]Data!G14</f>
        <v>0</v>
      </c>
      <c r="S19" s="68">
        <f>[18]Data!H14</f>
        <v>364</v>
      </c>
      <c r="T19" s="35">
        <f t="shared" si="4"/>
        <v>721</v>
      </c>
      <c r="U19" s="35">
        <v>70250</v>
      </c>
      <c r="V19" s="68"/>
      <c r="W19" s="68"/>
      <c r="X19" s="35">
        <f t="shared" si="5"/>
        <v>70250</v>
      </c>
      <c r="Y19" s="35"/>
      <c r="Z19" s="49">
        <f t="shared" si="6"/>
        <v>15.611111111111111</v>
      </c>
      <c r="AA19" s="49">
        <f t="shared" si="7"/>
        <v>7.4973319103521883</v>
      </c>
      <c r="AB19" s="64">
        <f t="shared" si="0"/>
        <v>166724</v>
      </c>
      <c r="AC19" s="84">
        <v>7</v>
      </c>
      <c r="AD19" s="84">
        <v>3</v>
      </c>
    </row>
    <row r="20" spans="1:30" s="87" customFormat="1" ht="28.5" customHeight="1">
      <c r="A20" s="159">
        <v>13</v>
      </c>
      <c r="B20" s="160" t="s">
        <v>47</v>
      </c>
      <c r="C20" s="155">
        <v>9652930042</v>
      </c>
      <c r="D20" s="35">
        <v>28800</v>
      </c>
      <c r="E20" s="63">
        <f t="shared" si="1"/>
        <v>8.1317647058823539</v>
      </c>
      <c r="F20" s="35">
        <v>3541.6666666666665</v>
      </c>
      <c r="G20" s="35">
        <f>VLOOKUP(C20,'[17]10.6'!B$10:H$67,7,0)</f>
        <v>8760</v>
      </c>
      <c r="H20" s="35">
        <v>11359</v>
      </c>
      <c r="I20" s="68">
        <f>[18]Data!C15</f>
        <v>8979</v>
      </c>
      <c r="J20" s="68">
        <f>[18]Data!D15</f>
        <v>1332</v>
      </c>
      <c r="K20" s="35">
        <f t="shared" si="2"/>
        <v>19006</v>
      </c>
      <c r="L20" s="35"/>
      <c r="M20" s="35">
        <v>0</v>
      </c>
      <c r="N20" s="68">
        <f>[18]Data!E15</f>
        <v>1332</v>
      </c>
      <c r="O20" s="68">
        <f>[18]Data!F15</f>
        <v>1332</v>
      </c>
      <c r="P20" s="35">
        <f t="shared" si="3"/>
        <v>0</v>
      </c>
      <c r="Q20" s="35">
        <v>4581</v>
      </c>
      <c r="R20" s="68">
        <f>[18]Data!G15</f>
        <v>1332</v>
      </c>
      <c r="S20" s="68">
        <f>[18]Data!H15</f>
        <v>5383</v>
      </c>
      <c r="T20" s="35">
        <f t="shared" si="4"/>
        <v>530</v>
      </c>
      <c r="U20" s="35">
        <v>54800</v>
      </c>
      <c r="V20" s="68">
        <v>800</v>
      </c>
      <c r="W20" s="68"/>
      <c r="X20" s="35">
        <f t="shared" si="5"/>
        <v>55600</v>
      </c>
      <c r="Y20" s="35"/>
      <c r="Z20" s="49">
        <f t="shared" si="6"/>
        <v>15.698823529411765</v>
      </c>
      <c r="AA20" s="49">
        <f t="shared" si="7"/>
        <v>6.3470319634703198</v>
      </c>
      <c r="AB20" s="64">
        <f t="shared" si="0"/>
        <v>75136</v>
      </c>
      <c r="AC20" s="84">
        <v>7</v>
      </c>
      <c r="AD20" s="84">
        <v>3</v>
      </c>
    </row>
    <row r="21" spans="1:30" ht="28.5" customHeight="1">
      <c r="A21" s="156">
        <v>14</v>
      </c>
      <c r="B21" s="160" t="s">
        <v>46</v>
      </c>
      <c r="C21" s="155">
        <v>9652930046</v>
      </c>
      <c r="D21" s="35">
        <v>21500</v>
      </c>
      <c r="E21" s="63">
        <f t="shared" si="1"/>
        <v>6.4499999999999993</v>
      </c>
      <c r="F21" s="35">
        <v>3333.3333333333335</v>
      </c>
      <c r="G21" s="35">
        <f>VLOOKUP(C21,'[17]10.6'!B$10:H$67,7,0)</f>
        <v>8760</v>
      </c>
      <c r="H21" s="35">
        <v>10056</v>
      </c>
      <c r="I21" s="68">
        <f>[18]Data!C16</f>
        <v>9876</v>
      </c>
      <c r="J21" s="68">
        <f>[18]Data!D16</f>
        <v>7713</v>
      </c>
      <c r="K21" s="35">
        <f t="shared" si="2"/>
        <v>12219</v>
      </c>
      <c r="L21" s="35"/>
      <c r="M21" s="35">
        <v>3564</v>
      </c>
      <c r="N21" s="68">
        <f>[18]Data!E16</f>
        <v>7713</v>
      </c>
      <c r="O21" s="68">
        <f>[18]Data!F16</f>
        <v>11277</v>
      </c>
      <c r="P21" s="35">
        <f t="shared" si="3"/>
        <v>0</v>
      </c>
      <c r="Q21" s="35">
        <v>1219</v>
      </c>
      <c r="R21" s="68">
        <f>[18]Data!G16</f>
        <v>11277</v>
      </c>
      <c r="S21" s="68">
        <f>[18]Data!H16</f>
        <v>8760</v>
      </c>
      <c r="T21" s="35">
        <f t="shared" si="4"/>
        <v>3736</v>
      </c>
      <c r="U21" s="35">
        <v>29520</v>
      </c>
      <c r="V21" s="68">
        <v>7500</v>
      </c>
      <c r="W21" s="68"/>
      <c r="X21" s="35">
        <f t="shared" si="5"/>
        <v>37020</v>
      </c>
      <c r="Y21" s="35"/>
      <c r="Z21" s="49">
        <f t="shared" si="6"/>
        <v>11.106</v>
      </c>
      <c r="AA21" s="49">
        <f t="shared" si="7"/>
        <v>4.2260273972602738</v>
      </c>
      <c r="AB21" s="64">
        <f t="shared" si="0"/>
        <v>52975</v>
      </c>
      <c r="AC21" s="62">
        <v>7</v>
      </c>
      <c r="AD21" s="62">
        <v>3</v>
      </c>
    </row>
    <row r="22" spans="1:30" ht="28.5" customHeight="1">
      <c r="A22" s="153">
        <v>15</v>
      </c>
      <c r="B22" s="160" t="s">
        <v>22</v>
      </c>
      <c r="C22" s="155">
        <v>9124040035</v>
      </c>
      <c r="D22" s="35">
        <v>23250</v>
      </c>
      <c r="E22" s="63">
        <f t="shared" si="1"/>
        <v>1.650887573964497</v>
      </c>
      <c r="F22" s="35">
        <v>14083.333333333334</v>
      </c>
      <c r="G22" s="35">
        <f>VLOOKUP(C22,'[17]10.6'!B$10:H$67,7,0)</f>
        <v>15130</v>
      </c>
      <c r="H22" s="35">
        <v>4957</v>
      </c>
      <c r="I22" s="68">
        <f>[18]Data!C17</f>
        <v>4900</v>
      </c>
      <c r="J22" s="68">
        <f>[18]Data!D17</f>
        <v>0</v>
      </c>
      <c r="K22" s="35">
        <f t="shared" si="2"/>
        <v>9857</v>
      </c>
      <c r="L22" s="35"/>
      <c r="M22" s="35">
        <v>3456</v>
      </c>
      <c r="N22" s="68">
        <f>[18]Data!E17</f>
        <v>0</v>
      </c>
      <c r="O22" s="68">
        <f>[18]Data!F17</f>
        <v>3456</v>
      </c>
      <c r="P22" s="35">
        <f t="shared" si="3"/>
        <v>0</v>
      </c>
      <c r="Q22" s="35">
        <v>0</v>
      </c>
      <c r="R22" s="68">
        <f>[18]Data!G17</f>
        <v>3456</v>
      </c>
      <c r="S22" s="68">
        <f>[18]Data!H17</f>
        <v>3292</v>
      </c>
      <c r="T22" s="35">
        <f t="shared" si="4"/>
        <v>164</v>
      </c>
      <c r="U22" s="35">
        <v>126000</v>
      </c>
      <c r="V22" s="68">
        <v>6000</v>
      </c>
      <c r="W22" s="68"/>
      <c r="X22" s="35">
        <f t="shared" si="5"/>
        <v>132000</v>
      </c>
      <c r="Y22" s="35"/>
      <c r="Z22" s="49">
        <f t="shared" si="6"/>
        <v>9.3727810650887573</v>
      </c>
      <c r="AA22" s="49">
        <f t="shared" si="7"/>
        <v>8.7243886318572379</v>
      </c>
      <c r="AB22" s="64">
        <f t="shared" si="0"/>
        <v>142021</v>
      </c>
      <c r="AC22" s="62">
        <v>7</v>
      </c>
      <c r="AD22" s="62">
        <v>3</v>
      </c>
    </row>
    <row r="23" spans="1:30" ht="28.5" customHeight="1">
      <c r="A23" s="156">
        <v>16</v>
      </c>
      <c r="B23" s="160" t="s">
        <v>42</v>
      </c>
      <c r="C23" s="155">
        <v>9124010058</v>
      </c>
      <c r="D23" s="35">
        <v>16600</v>
      </c>
      <c r="E23" s="63">
        <f t="shared" si="1"/>
        <v>4.8585365853658535</v>
      </c>
      <c r="F23" s="170">
        <v>3416.6666666666665</v>
      </c>
      <c r="G23" s="35">
        <f>VLOOKUP(C23,'[17]10.6'!B$10:H$67,7,0)</f>
        <v>8760</v>
      </c>
      <c r="H23" s="35">
        <v>0</v>
      </c>
      <c r="I23" s="68">
        <f>[18]Data!C18</f>
        <v>0</v>
      </c>
      <c r="J23" s="68">
        <f>[18]Data!D18</f>
        <v>0</v>
      </c>
      <c r="K23" s="35">
        <f t="shared" si="2"/>
        <v>0</v>
      </c>
      <c r="L23" s="35"/>
      <c r="M23" s="35">
        <v>18401</v>
      </c>
      <c r="N23" s="68">
        <f>[18]Data!E18</f>
        <v>0</v>
      </c>
      <c r="O23" s="68">
        <f>[18]Data!F18</f>
        <v>0</v>
      </c>
      <c r="P23" s="35">
        <f t="shared" si="3"/>
        <v>18401</v>
      </c>
      <c r="Q23" s="35">
        <v>48962</v>
      </c>
      <c r="R23" s="68">
        <f>[18]Data!G18</f>
        <v>0</v>
      </c>
      <c r="S23" s="68">
        <f>[18]Data!H18</f>
        <v>5913</v>
      </c>
      <c r="T23" s="35">
        <f t="shared" si="4"/>
        <v>43049</v>
      </c>
      <c r="U23" s="35">
        <v>19800</v>
      </c>
      <c r="V23" s="68">
        <v>1300</v>
      </c>
      <c r="W23" s="68"/>
      <c r="X23" s="35">
        <f t="shared" si="5"/>
        <v>21100</v>
      </c>
      <c r="Y23" s="35"/>
      <c r="Z23" s="49">
        <f t="shared" si="6"/>
        <v>6.1756097560975611</v>
      </c>
      <c r="AA23" s="49">
        <f t="shared" si="7"/>
        <v>2.4086757990867578</v>
      </c>
      <c r="AB23" s="64">
        <f t="shared" si="0"/>
        <v>82550</v>
      </c>
      <c r="AC23" s="62">
        <v>7</v>
      </c>
      <c r="AD23" s="62">
        <v>3</v>
      </c>
    </row>
    <row r="24" spans="1:30" ht="28.5" customHeight="1">
      <c r="A24" s="153">
        <v>17</v>
      </c>
      <c r="B24" s="160" t="s">
        <v>43</v>
      </c>
      <c r="C24" s="155">
        <v>9124010052</v>
      </c>
      <c r="D24" s="35">
        <v>18000</v>
      </c>
      <c r="E24" s="63">
        <f t="shared" si="1"/>
        <v>3.5409836065573774</v>
      </c>
      <c r="F24" s="170">
        <v>5083.333333333333</v>
      </c>
      <c r="G24" s="35">
        <f>VLOOKUP(C24,'[17]10.6'!B$10:H$67,7,0)</f>
        <v>8760</v>
      </c>
      <c r="H24" s="35">
        <v>5989</v>
      </c>
      <c r="I24" s="68">
        <f>[18]Data!C19</f>
        <v>2992</v>
      </c>
      <c r="J24" s="68">
        <f>[18]Data!D19</f>
        <v>0</v>
      </c>
      <c r="K24" s="35">
        <f t="shared" si="2"/>
        <v>8981</v>
      </c>
      <c r="L24" s="35"/>
      <c r="M24" s="35">
        <v>55448</v>
      </c>
      <c r="N24" s="68">
        <f>[18]Data!E19</f>
        <v>0</v>
      </c>
      <c r="O24" s="68">
        <f>[18]Data!F19</f>
        <v>5926</v>
      </c>
      <c r="P24" s="35">
        <f t="shared" si="3"/>
        <v>49522</v>
      </c>
      <c r="Q24" s="35">
        <v>62304</v>
      </c>
      <c r="R24" s="68">
        <f>[18]Data!G19</f>
        <v>5926</v>
      </c>
      <c r="S24" s="68">
        <f>[18]Data!H19</f>
        <v>11610</v>
      </c>
      <c r="T24" s="35">
        <f t="shared" si="4"/>
        <v>56620</v>
      </c>
      <c r="U24" s="35">
        <v>38486</v>
      </c>
      <c r="V24" s="68">
        <v>6214</v>
      </c>
      <c r="W24" s="68"/>
      <c r="X24" s="35">
        <f t="shared" si="5"/>
        <v>44700</v>
      </c>
      <c r="Y24" s="35"/>
      <c r="Z24" s="49">
        <f t="shared" si="6"/>
        <v>8.7934426229508205</v>
      </c>
      <c r="AA24" s="49">
        <f t="shared" si="7"/>
        <v>5.102739726027397</v>
      </c>
      <c r="AB24" s="64">
        <f t="shared" si="0"/>
        <v>159823</v>
      </c>
      <c r="AC24" s="62">
        <v>7</v>
      </c>
      <c r="AD24" s="62">
        <v>3</v>
      </c>
    </row>
    <row r="25" spans="1:30" ht="28.5" customHeight="1">
      <c r="A25" s="156">
        <v>18</v>
      </c>
      <c r="B25" s="160" t="s">
        <v>44</v>
      </c>
      <c r="C25" s="155">
        <v>9651930022</v>
      </c>
      <c r="D25" s="35">
        <v>22100</v>
      </c>
      <c r="E25" s="63">
        <f t="shared" si="1"/>
        <v>6.24</v>
      </c>
      <c r="F25" s="170">
        <v>3541.6666666666665</v>
      </c>
      <c r="G25" s="35">
        <f>VLOOKUP(C25,'[17]10.6'!B$10:H$67,7,0)</f>
        <v>8760</v>
      </c>
      <c r="H25" s="35">
        <v>2416</v>
      </c>
      <c r="I25" s="68">
        <f>[18]Data!C20</f>
        <v>5779</v>
      </c>
      <c r="J25" s="68">
        <f>[18]Data!D20</f>
        <v>0</v>
      </c>
      <c r="K25" s="35">
        <f t="shared" si="2"/>
        <v>8195</v>
      </c>
      <c r="L25" s="35"/>
      <c r="M25" s="35">
        <v>14984</v>
      </c>
      <c r="N25" s="68">
        <f>[18]Data!E20</f>
        <v>0</v>
      </c>
      <c r="O25" s="68">
        <f>[18]Data!F20</f>
        <v>0</v>
      </c>
      <c r="P25" s="35">
        <f t="shared" si="3"/>
        <v>14984</v>
      </c>
      <c r="Q25" s="35">
        <v>60785</v>
      </c>
      <c r="R25" s="68">
        <f>[18]Data!G20</f>
        <v>5383</v>
      </c>
      <c r="S25" s="68">
        <f>[18]Data!H20</f>
        <v>5410</v>
      </c>
      <c r="T25" s="35">
        <f t="shared" si="4"/>
        <v>60758</v>
      </c>
      <c r="U25" s="35">
        <v>41700</v>
      </c>
      <c r="V25" s="68"/>
      <c r="W25" s="68"/>
      <c r="X25" s="35">
        <f t="shared" si="5"/>
        <v>41700</v>
      </c>
      <c r="Y25" s="35"/>
      <c r="Z25" s="49">
        <f t="shared" si="6"/>
        <v>11.774117647058825</v>
      </c>
      <c r="AA25" s="49">
        <f t="shared" si="7"/>
        <v>4.7602739726027394</v>
      </c>
      <c r="AB25" s="64">
        <f t="shared" si="0"/>
        <v>125637</v>
      </c>
      <c r="AC25" s="62">
        <v>7</v>
      </c>
      <c r="AD25" s="62">
        <v>3</v>
      </c>
    </row>
    <row r="26" spans="1:30" ht="35.25" customHeight="1">
      <c r="A26" s="153">
        <v>19</v>
      </c>
      <c r="B26" s="160" t="s">
        <v>45</v>
      </c>
      <c r="C26" s="155">
        <v>9651930026</v>
      </c>
      <c r="D26" s="35">
        <v>20000</v>
      </c>
      <c r="E26" s="63">
        <f t="shared" si="1"/>
        <v>6</v>
      </c>
      <c r="F26" s="170">
        <v>3333.3333333333335</v>
      </c>
      <c r="G26" s="35">
        <f>VLOOKUP(C26,'[17]10.6'!B$10:H$67,7,0)</f>
        <v>8760</v>
      </c>
      <c r="H26" s="35">
        <v>5992</v>
      </c>
      <c r="I26" s="68">
        <f>[18]Data!C21</f>
        <v>5992</v>
      </c>
      <c r="J26" s="68">
        <f>[18]Data!D21</f>
        <v>3000</v>
      </c>
      <c r="K26" s="35">
        <f t="shared" si="2"/>
        <v>8984</v>
      </c>
      <c r="L26" s="35"/>
      <c r="M26" s="35">
        <v>101057</v>
      </c>
      <c r="N26" s="68">
        <f>[18]Data!E21</f>
        <v>3000</v>
      </c>
      <c r="O26" s="68">
        <f>[18]Data!F21</f>
        <v>11470</v>
      </c>
      <c r="P26" s="35">
        <f t="shared" si="3"/>
        <v>92587</v>
      </c>
      <c r="Q26" s="35">
        <v>48493</v>
      </c>
      <c r="R26" s="68">
        <f>[18]Data!G21</f>
        <v>9873</v>
      </c>
      <c r="S26" s="68">
        <f>[18]Data!H21</f>
        <v>1353</v>
      </c>
      <c r="T26" s="35">
        <f t="shared" si="4"/>
        <v>57013</v>
      </c>
      <c r="U26" s="35">
        <v>37300</v>
      </c>
      <c r="V26" s="68"/>
      <c r="W26" s="68"/>
      <c r="X26" s="35">
        <f>U26+V26-W26</f>
        <v>37300</v>
      </c>
      <c r="Y26" s="35"/>
      <c r="Z26" s="49">
        <f t="shared" si="6"/>
        <v>11.19</v>
      </c>
      <c r="AA26" s="49">
        <f t="shared" si="7"/>
        <v>4.2579908675799087</v>
      </c>
      <c r="AB26" s="64">
        <f t="shared" si="0"/>
        <v>195884</v>
      </c>
      <c r="AC26" s="62">
        <v>7</v>
      </c>
      <c r="AD26" s="62">
        <v>3</v>
      </c>
    </row>
    <row r="27" spans="1:30" ht="28.5" customHeight="1">
      <c r="A27" s="156">
        <v>20</v>
      </c>
      <c r="B27" s="160" t="s">
        <v>13</v>
      </c>
      <c r="C27" s="155">
        <v>9124040011</v>
      </c>
      <c r="D27" s="35">
        <v>7500</v>
      </c>
      <c r="E27" s="63">
        <f t="shared" si="1"/>
        <v>4.5</v>
      </c>
      <c r="F27" s="170">
        <v>1666.6666666666667</v>
      </c>
      <c r="G27" s="35">
        <f>VLOOKUP(C27,'[17]10.6'!B$10:H$67,7,0)</f>
        <v>15130</v>
      </c>
      <c r="H27" s="35">
        <v>5452</v>
      </c>
      <c r="I27" s="68">
        <f>[18]Data!C22</f>
        <v>5477</v>
      </c>
      <c r="J27" s="68">
        <f>[18]Data!D22</f>
        <v>0</v>
      </c>
      <c r="K27" s="35">
        <f t="shared" si="2"/>
        <v>10929</v>
      </c>
      <c r="L27" s="35"/>
      <c r="M27" s="35">
        <v>0</v>
      </c>
      <c r="N27" s="68">
        <f>[18]Data!E22</f>
        <v>0</v>
      </c>
      <c r="O27" s="68">
        <f>[18]Data!F22</f>
        <v>0</v>
      </c>
      <c r="P27" s="35">
        <f t="shared" si="3"/>
        <v>0</v>
      </c>
      <c r="Q27" s="35">
        <v>0</v>
      </c>
      <c r="R27" s="68">
        <v>32</v>
      </c>
      <c r="S27" s="68">
        <f>[18]Data!H22</f>
        <v>0</v>
      </c>
      <c r="T27" s="35">
        <f t="shared" si="4"/>
        <v>32</v>
      </c>
      <c r="U27" s="35">
        <v>55250</v>
      </c>
      <c r="V27" s="68"/>
      <c r="W27" s="68"/>
      <c r="X27" s="35">
        <f t="shared" si="5"/>
        <v>55250</v>
      </c>
      <c r="Y27" s="35"/>
      <c r="Z27" s="49">
        <f t="shared" si="6"/>
        <v>33.15</v>
      </c>
      <c r="AA27" s="49">
        <f t="shared" si="7"/>
        <v>3.6516853932584268</v>
      </c>
      <c r="AB27" s="64">
        <f t="shared" si="0"/>
        <v>66211</v>
      </c>
      <c r="AC27" s="62">
        <v>7</v>
      </c>
      <c r="AD27" s="62">
        <v>3</v>
      </c>
    </row>
    <row r="28" spans="1:30" ht="27" customHeight="1" thickBot="1">
      <c r="A28" s="171">
        <v>21</v>
      </c>
      <c r="B28" s="172" t="s">
        <v>0</v>
      </c>
      <c r="C28" s="173">
        <v>9145020111</v>
      </c>
      <c r="D28" s="58"/>
      <c r="E28" s="102">
        <f t="shared" si="1"/>
        <v>0</v>
      </c>
      <c r="F28" s="174">
        <v>106.25</v>
      </c>
      <c r="G28" s="58"/>
      <c r="H28" s="58">
        <v>0</v>
      </c>
      <c r="I28" s="69">
        <f>[18]Data!C23</f>
        <v>0</v>
      </c>
      <c r="J28" s="69">
        <f>[18]Data!D23</f>
        <v>0</v>
      </c>
      <c r="K28" s="58">
        <f t="shared" si="2"/>
        <v>0</v>
      </c>
      <c r="L28" s="58"/>
      <c r="M28" s="58">
        <v>0</v>
      </c>
      <c r="N28" s="69">
        <f>[18]Data!E23</f>
        <v>0</v>
      </c>
      <c r="O28" s="69">
        <f>[18]Data!F23</f>
        <v>0</v>
      </c>
      <c r="P28" s="58">
        <f t="shared" si="3"/>
        <v>0</v>
      </c>
      <c r="Q28" s="58"/>
      <c r="R28" s="69">
        <f>[18]Data!G23</f>
        <v>0</v>
      </c>
      <c r="S28" s="69">
        <f>[18]Data!H23</f>
        <v>0</v>
      </c>
      <c r="T28" s="58">
        <f t="shared" si="4"/>
        <v>0</v>
      </c>
      <c r="U28" s="58">
        <v>6879</v>
      </c>
      <c r="V28" s="69"/>
      <c r="W28" s="69"/>
      <c r="X28" s="58">
        <f t="shared" si="5"/>
        <v>6879</v>
      </c>
      <c r="Y28" s="58"/>
      <c r="Z28" s="59">
        <f t="shared" si="6"/>
        <v>64.743529411764712</v>
      </c>
      <c r="AA28" s="59"/>
      <c r="AB28" s="65">
        <f t="shared" si="0"/>
        <v>6879</v>
      </c>
      <c r="AC28" s="62">
        <v>7</v>
      </c>
      <c r="AD28" s="62">
        <v>3</v>
      </c>
    </row>
    <row r="29" spans="1:30" ht="2.25" hidden="1" customHeight="1" thickTop="1">
      <c r="A29" s="175"/>
      <c r="B29" s="175"/>
      <c r="C29" s="175"/>
      <c r="D29" s="175"/>
      <c r="E29" s="175"/>
      <c r="F29" s="175"/>
      <c r="G29" s="175"/>
      <c r="H29" s="175"/>
      <c r="I29" s="175"/>
      <c r="J29" s="175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5"/>
      <c r="V29" s="175"/>
      <c r="W29" s="177"/>
      <c r="X29" s="175"/>
      <c r="Y29" s="175"/>
      <c r="Z29" s="178"/>
      <c r="AA29" s="179"/>
      <c r="AB29" s="175"/>
    </row>
    <row r="30" spans="1:30" ht="12.75" hidden="1" customHeight="1">
      <c r="A30" s="272" t="s">
        <v>53</v>
      </c>
      <c r="B30" s="273"/>
      <c r="C30" s="273"/>
      <c r="D30" s="273"/>
      <c r="E30" s="273"/>
      <c r="F30" s="273"/>
      <c r="G30" s="273"/>
      <c r="H30" s="273"/>
      <c r="I30" s="273"/>
      <c r="J30" s="273"/>
      <c r="K30" s="273"/>
      <c r="L30" s="180"/>
      <c r="M30" s="181"/>
      <c r="N30" s="272" t="s">
        <v>41</v>
      </c>
      <c r="O30" s="273"/>
      <c r="P30" s="273"/>
      <c r="Q30" s="273"/>
      <c r="R30" s="273"/>
      <c r="S30" s="273"/>
      <c r="T30" s="273"/>
      <c r="U30" s="273"/>
      <c r="V30" s="273"/>
      <c r="W30" s="273"/>
      <c r="X30" s="273"/>
      <c r="Y30" s="273"/>
      <c r="Z30" s="273"/>
      <c r="AA30" s="273"/>
      <c r="AB30" s="274"/>
    </row>
    <row r="31" spans="1:30" ht="15.75" thickTop="1">
      <c r="A31" s="175"/>
      <c r="B31" s="175"/>
      <c r="C31" s="175"/>
      <c r="D31" s="175"/>
      <c r="E31" s="175"/>
      <c r="F31" s="175"/>
      <c r="G31" s="175"/>
      <c r="H31" s="175"/>
      <c r="I31" s="175"/>
      <c r="J31" s="175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5"/>
      <c r="V31" s="175"/>
      <c r="W31" s="177"/>
      <c r="X31" s="175"/>
      <c r="Y31" s="175"/>
      <c r="Z31" s="178"/>
      <c r="AA31" s="179"/>
      <c r="AB31" s="175"/>
    </row>
    <row r="32" spans="1:30">
      <c r="A32" s="175"/>
      <c r="B32" s="175"/>
      <c r="C32" s="182"/>
      <c r="D32" s="182"/>
      <c r="E32" s="182"/>
      <c r="F32" s="182"/>
      <c r="G32" s="182"/>
      <c r="H32" s="182"/>
      <c r="I32" s="182"/>
      <c r="J32" s="182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2"/>
      <c r="V32" s="175"/>
      <c r="W32" s="177"/>
      <c r="X32" s="175"/>
      <c r="Y32" s="175"/>
      <c r="Z32" s="178"/>
      <c r="AA32" s="179"/>
      <c r="AB32" s="175"/>
    </row>
    <row r="33" spans="1:28">
      <c r="A33" s="175"/>
      <c r="B33" s="175"/>
      <c r="C33" s="182"/>
      <c r="D33" s="182"/>
      <c r="E33" s="182"/>
      <c r="F33" s="182"/>
      <c r="G33" s="182"/>
      <c r="H33" s="182"/>
      <c r="I33" s="182"/>
      <c r="J33" s="182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2"/>
      <c r="V33" s="175"/>
      <c r="W33" s="177"/>
      <c r="X33" s="175"/>
      <c r="Y33" s="175"/>
      <c r="Z33" s="178"/>
      <c r="AA33" s="179"/>
      <c r="AB33" s="175"/>
    </row>
    <row r="34" spans="1:28">
      <c r="A34" s="175"/>
      <c r="B34" s="175"/>
      <c r="C34" s="182"/>
      <c r="D34" s="182"/>
      <c r="E34" s="182"/>
      <c r="F34" s="182"/>
      <c r="G34" s="182"/>
      <c r="H34" s="182"/>
      <c r="I34" s="182"/>
      <c r="J34" s="182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2"/>
      <c r="V34" s="175"/>
      <c r="W34" s="177"/>
      <c r="X34" s="175"/>
      <c r="Y34" s="175"/>
      <c r="Z34" s="178"/>
      <c r="AA34" s="179"/>
      <c r="AB34" s="175"/>
    </row>
    <row r="35" spans="1:28">
      <c r="A35" s="175"/>
      <c r="B35" s="175"/>
      <c r="C35" s="182"/>
      <c r="D35" s="182"/>
      <c r="E35" s="182"/>
      <c r="F35" s="182"/>
      <c r="G35" s="182"/>
      <c r="H35" s="182"/>
      <c r="I35" s="182"/>
      <c r="J35" s="182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2"/>
      <c r="V35" s="175"/>
      <c r="W35" s="177"/>
      <c r="X35" s="175"/>
      <c r="Y35" s="175"/>
      <c r="Z35" s="178"/>
      <c r="AA35" s="179"/>
      <c r="AB35" s="175"/>
    </row>
    <row r="36" spans="1:28">
      <c r="A36" s="175"/>
      <c r="B36" s="175"/>
      <c r="C36" s="182"/>
      <c r="D36" s="182"/>
      <c r="E36" s="182"/>
      <c r="F36" s="182"/>
      <c r="G36" s="182"/>
      <c r="H36" s="182"/>
      <c r="I36" s="182"/>
      <c r="J36" s="182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2"/>
      <c r="V36" s="175"/>
      <c r="W36" s="177"/>
      <c r="X36" s="175"/>
      <c r="Y36" s="175"/>
      <c r="Z36" s="178"/>
      <c r="AA36" s="179"/>
      <c r="AB36" s="175"/>
    </row>
    <row r="37" spans="1:28">
      <c r="A37" s="175"/>
      <c r="B37" s="175"/>
      <c r="C37" s="182"/>
      <c r="D37" s="182"/>
      <c r="E37" s="182"/>
      <c r="F37" s="182"/>
      <c r="G37" s="182"/>
      <c r="H37" s="182"/>
      <c r="I37" s="182"/>
      <c r="J37" s="182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2"/>
      <c r="V37" s="175"/>
      <c r="W37" s="177"/>
      <c r="X37" s="175"/>
      <c r="Y37" s="175"/>
      <c r="Z37" s="178"/>
      <c r="AA37" s="179"/>
      <c r="AB37" s="175"/>
    </row>
    <row r="38" spans="1:28">
      <c r="A38" s="175"/>
      <c r="B38" s="175"/>
      <c r="C38" s="182"/>
      <c r="D38" s="182"/>
      <c r="E38" s="182"/>
      <c r="F38" s="182"/>
      <c r="G38" s="182"/>
      <c r="H38" s="182"/>
      <c r="I38" s="182"/>
      <c r="J38" s="182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2"/>
      <c r="V38" s="175"/>
      <c r="W38" s="177"/>
      <c r="X38" s="175"/>
      <c r="Y38" s="175"/>
      <c r="Z38" s="178"/>
      <c r="AA38" s="179"/>
      <c r="AB38" s="175"/>
    </row>
    <row r="39" spans="1:28">
      <c r="A39" s="175"/>
      <c r="B39" s="175"/>
      <c r="C39" s="182"/>
      <c r="D39" s="182"/>
      <c r="E39" s="182"/>
      <c r="F39" s="182"/>
      <c r="G39" s="182"/>
      <c r="H39" s="182"/>
      <c r="I39" s="182"/>
      <c r="J39" s="182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2"/>
      <c r="V39" s="175"/>
      <c r="W39" s="177"/>
      <c r="X39" s="175"/>
      <c r="Y39" s="175"/>
      <c r="Z39" s="178"/>
      <c r="AA39" s="179"/>
      <c r="AB39" s="175"/>
    </row>
    <row r="40" spans="1:28">
      <c r="A40" s="175"/>
      <c r="B40" s="175"/>
      <c r="C40" s="182"/>
      <c r="D40" s="182"/>
      <c r="E40" s="182"/>
      <c r="F40" s="182"/>
      <c r="G40" s="182"/>
      <c r="H40" s="182"/>
      <c r="I40" s="182"/>
      <c r="J40" s="182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2"/>
      <c r="V40" s="175"/>
      <c r="W40" s="177"/>
      <c r="X40" s="175"/>
      <c r="Y40" s="175"/>
      <c r="Z40" s="178"/>
      <c r="AA40" s="179"/>
      <c r="AB40" s="175"/>
    </row>
    <row r="41" spans="1:28">
      <c r="A41" s="175"/>
      <c r="B41" s="175"/>
      <c r="C41" s="182"/>
      <c r="D41" s="182"/>
      <c r="E41" s="182"/>
      <c r="F41" s="182"/>
      <c r="G41" s="182"/>
      <c r="H41" s="182"/>
      <c r="I41" s="182"/>
      <c r="J41" s="182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2"/>
      <c r="V41" s="175"/>
      <c r="W41" s="177"/>
      <c r="X41" s="175"/>
      <c r="Y41" s="175"/>
      <c r="Z41" s="178"/>
      <c r="AA41" s="179"/>
      <c r="AB41" s="175"/>
    </row>
    <row r="42" spans="1:28">
      <c r="A42" s="175"/>
      <c r="B42" s="175"/>
      <c r="C42" s="182"/>
      <c r="D42" s="182"/>
      <c r="E42" s="182"/>
      <c r="F42" s="182"/>
      <c r="G42" s="182"/>
      <c r="H42" s="182"/>
      <c r="I42" s="182"/>
      <c r="J42" s="182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2"/>
      <c r="V42" s="175"/>
      <c r="W42" s="177"/>
      <c r="X42" s="175"/>
      <c r="Y42" s="175"/>
      <c r="Z42" s="178"/>
      <c r="AA42" s="179"/>
      <c r="AB42" s="175"/>
    </row>
    <row r="43" spans="1:28">
      <c r="A43" s="175"/>
      <c r="B43" s="175"/>
      <c r="C43" s="182"/>
      <c r="D43" s="182"/>
      <c r="E43" s="182"/>
      <c r="F43" s="182"/>
      <c r="G43" s="182"/>
      <c r="H43" s="182"/>
      <c r="I43" s="182"/>
      <c r="J43" s="182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2"/>
      <c r="V43" s="175"/>
      <c r="W43" s="177"/>
      <c r="X43" s="175"/>
      <c r="Y43" s="175"/>
      <c r="Z43" s="178"/>
      <c r="AA43" s="179"/>
      <c r="AB43" s="175"/>
    </row>
    <row r="44" spans="1:28">
      <c r="A44" s="175"/>
      <c r="B44" s="175"/>
      <c r="C44" s="182"/>
      <c r="D44" s="182"/>
      <c r="E44" s="182"/>
      <c r="F44" s="182"/>
      <c r="G44" s="182"/>
      <c r="H44" s="182"/>
      <c r="I44" s="182"/>
      <c r="J44" s="182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2"/>
      <c r="V44" s="175"/>
      <c r="W44" s="177"/>
      <c r="X44" s="175"/>
      <c r="Y44" s="175"/>
      <c r="Z44" s="178"/>
      <c r="AA44" s="179"/>
      <c r="AB44" s="175"/>
    </row>
    <row r="45" spans="1:28">
      <c r="A45" s="175"/>
      <c r="B45" s="175"/>
      <c r="C45" s="182"/>
      <c r="D45" s="182"/>
      <c r="E45" s="182"/>
      <c r="F45" s="182"/>
      <c r="G45" s="182"/>
      <c r="H45" s="182"/>
      <c r="I45" s="182"/>
      <c r="J45" s="182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2"/>
      <c r="V45" s="182"/>
      <c r="W45" s="184"/>
      <c r="X45" s="182"/>
      <c r="Y45" s="182"/>
      <c r="Z45" s="185"/>
      <c r="AA45" s="186"/>
      <c r="AB45" s="182"/>
    </row>
    <row r="46" spans="1:28">
      <c r="A46" s="175"/>
      <c r="B46" s="175"/>
      <c r="C46" s="182"/>
      <c r="D46" s="182"/>
      <c r="E46" s="182"/>
      <c r="F46" s="182"/>
      <c r="G46" s="182"/>
      <c r="H46" s="182"/>
      <c r="I46" s="182"/>
      <c r="J46" s="182"/>
      <c r="K46" s="183"/>
      <c r="L46" s="183"/>
      <c r="M46" s="183"/>
      <c r="N46" s="183"/>
      <c r="O46" s="183"/>
      <c r="P46" s="183"/>
      <c r="Q46" s="183"/>
      <c r="R46" s="183"/>
      <c r="S46" s="183"/>
      <c r="T46" s="183"/>
      <c r="U46" s="182"/>
      <c r="V46" s="182"/>
      <c r="W46" s="184"/>
      <c r="X46" s="182"/>
      <c r="Y46" s="182"/>
      <c r="Z46" s="185"/>
      <c r="AA46" s="186"/>
      <c r="AB46" s="182"/>
    </row>
    <row r="47" spans="1:28">
      <c r="A47" s="175"/>
      <c r="B47" s="175"/>
      <c r="C47" s="182"/>
      <c r="D47" s="182"/>
      <c r="E47" s="182"/>
      <c r="F47" s="182"/>
      <c r="G47" s="182"/>
      <c r="H47" s="182"/>
      <c r="I47" s="182"/>
      <c r="J47" s="182"/>
      <c r="K47" s="183"/>
      <c r="L47" s="183"/>
      <c r="M47" s="183"/>
      <c r="N47" s="183"/>
      <c r="O47" s="183"/>
      <c r="P47" s="183"/>
      <c r="Q47" s="183"/>
      <c r="R47" s="183"/>
      <c r="S47" s="183"/>
      <c r="T47" s="183"/>
      <c r="U47" s="182"/>
      <c r="V47" s="182"/>
      <c r="W47" s="184"/>
      <c r="X47" s="182"/>
      <c r="Y47" s="182"/>
      <c r="Z47" s="185"/>
      <c r="AA47" s="186"/>
      <c r="AB47" s="182"/>
    </row>
  </sheetData>
  <mergeCells count="16">
    <mergeCell ref="AB5:AB7"/>
    <mergeCell ref="M6:P6"/>
    <mergeCell ref="Q6:T6"/>
    <mergeCell ref="A30:K30"/>
    <mergeCell ref="N30:AB30"/>
    <mergeCell ref="A1:U3"/>
    <mergeCell ref="A5:A7"/>
    <mergeCell ref="B5:B7"/>
    <mergeCell ref="C5:C7"/>
    <mergeCell ref="D5:D7"/>
    <mergeCell ref="E5:E7"/>
    <mergeCell ref="F5:F7"/>
    <mergeCell ref="G5:G7"/>
    <mergeCell ref="H5:K6"/>
    <mergeCell ref="M5:T5"/>
    <mergeCell ref="U5:AA5"/>
  </mergeCells>
  <conditionalFormatting sqref="Z8:AA28">
    <cfRule type="cellIs" dxfId="8" priority="1" operator="lessThan">
      <formula>7</formula>
    </cfRule>
  </conditionalFormatting>
  <printOptions horizontalCentered="1" verticalCentered="1"/>
  <pageMargins left="0.143700787" right="0.17" top="0.16" bottom="0.2" header="0.16" footer="0"/>
  <pageSetup paperSize="9" scale="39" orientation="landscape" r:id="rId1"/>
  <headerFooter alignWithMargins="0">
    <oddHeader>&amp;R&amp;P/&amp;N</oddHeader>
    <oddFooter>&amp;R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24"/>
  <sheetViews>
    <sheetView workbookViewId="0">
      <pane xSplit="2" ySplit="2" topLeftCell="C3" activePane="bottomRight" state="frozen"/>
      <selection activeCell="J4" sqref="J4"/>
      <selection pane="topRight" activeCell="J4" sqref="J4"/>
      <selection pane="bottomLeft" activeCell="J4" sqref="J4"/>
      <selection pane="bottomRight" activeCell="H3" sqref="H3:H23"/>
    </sheetView>
  </sheetViews>
  <sheetFormatPr defaultRowHeight="16.5"/>
  <cols>
    <col min="1" max="1" width="18.5" customWidth="1"/>
    <col min="2" max="2" width="11" customWidth="1"/>
    <col min="3" max="3" width="10.5" customWidth="1"/>
    <col min="4" max="4" width="9.75" customWidth="1"/>
    <col min="5" max="5" width="10.625" customWidth="1"/>
    <col min="6" max="6" width="8.625" customWidth="1"/>
    <col min="7" max="7" width="10.625" customWidth="1"/>
    <col min="8" max="8" width="12.625" customWidth="1"/>
  </cols>
  <sheetData>
    <row r="1" spans="1:9" ht="52.5" customHeight="1" thickTop="1">
      <c r="A1" s="277" t="s">
        <v>37</v>
      </c>
      <c r="B1" s="277" t="s">
        <v>38</v>
      </c>
      <c r="C1" s="90" t="s">
        <v>73</v>
      </c>
      <c r="D1" s="91" t="s">
        <v>54</v>
      </c>
      <c r="E1" s="89" t="s">
        <v>66</v>
      </c>
      <c r="F1" s="89" t="s">
        <v>67</v>
      </c>
      <c r="G1" s="89" t="s">
        <v>68</v>
      </c>
      <c r="H1" s="89" t="s">
        <v>69</v>
      </c>
    </row>
    <row r="2" spans="1:9" ht="20.25" customHeight="1">
      <c r="A2" s="279"/>
      <c r="B2" s="279"/>
      <c r="C2" s="81"/>
      <c r="D2" s="81"/>
      <c r="E2" s="81"/>
      <c r="F2" s="81"/>
      <c r="G2" s="130"/>
      <c r="H2" s="81"/>
    </row>
    <row r="3" spans="1:9" ht="20.45" customHeight="1">
      <c r="A3" s="73" t="s">
        <v>20</v>
      </c>
      <c r="B3" s="74">
        <v>9124040020</v>
      </c>
      <c r="C3" s="92">
        <v>15029</v>
      </c>
      <c r="D3" s="128">
        <v>19382</v>
      </c>
      <c r="E3" s="129">
        <v>19382</v>
      </c>
      <c r="F3" s="93">
        <v>11875</v>
      </c>
      <c r="G3" s="93">
        <f>1680+3055+7140</f>
        <v>11875</v>
      </c>
      <c r="H3" s="93">
        <f>4620+3990+2800</f>
        <v>11410</v>
      </c>
    </row>
    <row r="4" spans="1:9" ht="20.45" customHeight="1">
      <c r="A4" s="75" t="s">
        <v>21</v>
      </c>
      <c r="B4" s="76">
        <v>9662930010</v>
      </c>
      <c r="C4" s="92">
        <v>8478</v>
      </c>
      <c r="D4" s="93">
        <v>8966</v>
      </c>
      <c r="E4" s="129">
        <v>8966</v>
      </c>
      <c r="F4" s="128">
        <v>8400</v>
      </c>
      <c r="G4" s="93">
        <f>3600+4800</f>
        <v>8400</v>
      </c>
      <c r="H4" s="93">
        <f>4900+1600</f>
        <v>6500</v>
      </c>
      <c r="I4" s="101"/>
    </row>
    <row r="5" spans="1:9" ht="20.45" customHeight="1">
      <c r="A5" s="73" t="s">
        <v>0</v>
      </c>
      <c r="B5" s="76">
        <v>9145020057</v>
      </c>
      <c r="C5" s="92"/>
      <c r="D5" s="93"/>
      <c r="E5" s="92"/>
      <c r="F5" s="93"/>
      <c r="G5" s="93"/>
      <c r="H5" s="93"/>
    </row>
    <row r="6" spans="1:9" ht="20.45" customHeight="1">
      <c r="A6" s="77" t="s">
        <v>1</v>
      </c>
      <c r="B6" s="74">
        <v>9591930012</v>
      </c>
      <c r="C6" s="92">
        <v>9120</v>
      </c>
      <c r="D6" s="93">
        <v>6060</v>
      </c>
      <c r="E6" s="92">
        <v>6060</v>
      </c>
      <c r="F6" s="93">
        <v>6060</v>
      </c>
      <c r="G6" s="93">
        <f>3060+3000</f>
        <v>6060</v>
      </c>
      <c r="H6" s="93">
        <f>2990+2340+502</f>
        <v>5832</v>
      </c>
    </row>
    <row r="7" spans="1:9" ht="20.45" customHeight="1">
      <c r="A7" s="78" t="s">
        <v>2</v>
      </c>
      <c r="B7" s="74">
        <v>9471930059</v>
      </c>
      <c r="C7" s="129">
        <v>14565</v>
      </c>
      <c r="D7" s="128">
        <v>10905</v>
      </c>
      <c r="E7" s="129">
        <v>10905</v>
      </c>
      <c r="F7" s="128">
        <v>10905</v>
      </c>
      <c r="G7" s="93">
        <f>5493+2810+2602</f>
        <v>10905</v>
      </c>
      <c r="H7" s="93">
        <f>5600+2800+5300</f>
        <v>13700</v>
      </c>
    </row>
    <row r="8" spans="1:9" ht="20.45" customHeight="1">
      <c r="A8" s="73" t="s">
        <v>51</v>
      </c>
      <c r="B8" s="74">
        <v>9124010068</v>
      </c>
      <c r="C8" s="92"/>
      <c r="D8" s="93"/>
      <c r="E8" s="92"/>
      <c r="F8" s="93">
        <v>15989</v>
      </c>
      <c r="G8" s="93">
        <f>4140+5880+5969</f>
        <v>15989</v>
      </c>
      <c r="H8" s="93">
        <v>6300</v>
      </c>
    </row>
    <row r="9" spans="1:9" ht="20.45" customHeight="1">
      <c r="A9" s="73" t="s">
        <v>50</v>
      </c>
      <c r="B9" s="74">
        <v>9652930043</v>
      </c>
      <c r="C9" s="92"/>
      <c r="D9" s="93"/>
      <c r="E9" s="92"/>
      <c r="F9" s="93"/>
      <c r="G9" s="93"/>
      <c r="H9" s="93"/>
    </row>
    <row r="10" spans="1:9" ht="20.45" customHeight="1">
      <c r="A10" s="73" t="s">
        <v>3</v>
      </c>
      <c r="B10" s="74">
        <v>9472930030</v>
      </c>
      <c r="C10" s="92">
        <v>18330</v>
      </c>
      <c r="D10" s="93">
        <v>10770</v>
      </c>
      <c r="E10" s="92">
        <v>10770</v>
      </c>
      <c r="F10" s="93">
        <v>39923</v>
      </c>
      <c r="G10" s="93">
        <f>29155+10770</f>
        <v>39925</v>
      </c>
      <c r="H10" s="93">
        <f>34500+9000</f>
        <v>43500</v>
      </c>
    </row>
    <row r="11" spans="1:9" ht="20.45" customHeight="1">
      <c r="A11" s="73" t="s">
        <v>49</v>
      </c>
      <c r="B11" s="74">
        <v>9124010054</v>
      </c>
      <c r="C11" s="92">
        <v>3200</v>
      </c>
      <c r="D11" s="93">
        <v>11992</v>
      </c>
      <c r="E11" s="129">
        <v>11992</v>
      </c>
      <c r="F11" s="93">
        <v>11992</v>
      </c>
      <c r="G11" s="93">
        <f>2269+5112+4611</f>
        <v>11992</v>
      </c>
      <c r="H11" s="93">
        <f>2000+4400+2000</f>
        <v>8400</v>
      </c>
    </row>
    <row r="12" spans="1:9" ht="20.45" customHeight="1">
      <c r="A12" s="73" t="s">
        <v>48</v>
      </c>
      <c r="B12" s="74">
        <v>9124010060</v>
      </c>
      <c r="C12" s="92">
        <v>9630</v>
      </c>
      <c r="D12" s="93"/>
      <c r="E12" s="92"/>
      <c r="F12" s="93"/>
      <c r="G12" s="93"/>
      <c r="H12" s="93"/>
    </row>
    <row r="13" spans="1:9" ht="20.45" customHeight="1">
      <c r="A13" s="73" t="s">
        <v>40</v>
      </c>
      <c r="B13" s="74">
        <v>9352931030</v>
      </c>
      <c r="C13" s="92">
        <v>10000</v>
      </c>
      <c r="D13" s="93">
        <v>4000</v>
      </c>
      <c r="E13" s="92">
        <v>4000</v>
      </c>
      <c r="F13" s="93">
        <v>2000</v>
      </c>
      <c r="G13" s="93">
        <v>2000</v>
      </c>
      <c r="H13" s="93"/>
    </row>
    <row r="14" spans="1:9" ht="20.45" customHeight="1">
      <c r="A14" s="73" t="s">
        <v>39</v>
      </c>
      <c r="B14" s="74">
        <v>9425040105</v>
      </c>
      <c r="C14" s="92">
        <v>820</v>
      </c>
      <c r="D14" s="93">
        <v>4820</v>
      </c>
      <c r="E14" s="92">
        <v>4820</v>
      </c>
      <c r="F14" s="93"/>
      <c r="G14" s="93"/>
      <c r="H14" s="93">
        <v>1000</v>
      </c>
    </row>
    <row r="15" spans="1:9" ht="20.45" customHeight="1">
      <c r="A15" s="73" t="s">
        <v>47</v>
      </c>
      <c r="B15" s="74">
        <v>9652930042</v>
      </c>
      <c r="C15" s="92"/>
      <c r="D15" s="93">
        <v>650</v>
      </c>
      <c r="E15" s="131">
        <v>650</v>
      </c>
      <c r="F15" s="93">
        <v>650</v>
      </c>
      <c r="G15" s="93">
        <v>650</v>
      </c>
      <c r="H15" s="93">
        <v>800</v>
      </c>
    </row>
    <row r="16" spans="1:9" ht="20.45" customHeight="1">
      <c r="A16" s="73" t="s">
        <v>46</v>
      </c>
      <c r="B16" s="74">
        <v>9652930046</v>
      </c>
      <c r="C16" s="92">
        <v>9980</v>
      </c>
      <c r="D16" s="93"/>
      <c r="E16" s="92"/>
      <c r="F16" s="93"/>
      <c r="G16" s="93"/>
      <c r="H16" s="93"/>
    </row>
    <row r="17" spans="1:8" ht="20.45" customHeight="1">
      <c r="A17" s="73" t="s">
        <v>22</v>
      </c>
      <c r="B17" s="74">
        <v>9124040035</v>
      </c>
      <c r="C17" s="92">
        <v>8175</v>
      </c>
      <c r="D17" s="93">
        <v>11034</v>
      </c>
      <c r="E17" s="129">
        <v>11034</v>
      </c>
      <c r="F17" s="93">
        <v>8571</v>
      </c>
      <c r="G17" s="128">
        <f>2236+89500+6335</f>
        <v>98071</v>
      </c>
      <c r="H17" s="93">
        <f>3250+9750+27500</f>
        <v>40500</v>
      </c>
    </row>
    <row r="18" spans="1:8" ht="20.45" customHeight="1">
      <c r="A18" s="73" t="s">
        <v>42</v>
      </c>
      <c r="B18" s="74">
        <v>9124010058</v>
      </c>
      <c r="C18" s="92"/>
      <c r="D18" s="93"/>
      <c r="E18" s="92"/>
      <c r="F18" s="93"/>
      <c r="G18" s="93"/>
      <c r="H18" s="93">
        <f>6600+4000</f>
        <v>10600</v>
      </c>
    </row>
    <row r="19" spans="1:8" ht="20.45" customHeight="1">
      <c r="A19" s="73" t="s">
        <v>43</v>
      </c>
      <c r="B19" s="74">
        <v>9124010052</v>
      </c>
      <c r="C19" s="92">
        <v>8791</v>
      </c>
      <c r="D19" s="93">
        <v>12504</v>
      </c>
      <c r="E19" s="131">
        <v>12054</v>
      </c>
      <c r="F19" s="93"/>
      <c r="G19" s="93"/>
      <c r="H19" s="93">
        <v>3300</v>
      </c>
    </row>
    <row r="20" spans="1:8" ht="20.45" customHeight="1">
      <c r="A20" s="73" t="s">
        <v>44</v>
      </c>
      <c r="B20" s="74">
        <v>9124010022</v>
      </c>
      <c r="C20" s="92">
        <v>8975</v>
      </c>
      <c r="D20" s="93">
        <v>5970</v>
      </c>
      <c r="E20" s="92">
        <v>5970</v>
      </c>
      <c r="F20" s="93"/>
      <c r="G20" s="93"/>
      <c r="H20" s="93"/>
    </row>
    <row r="21" spans="1:8" ht="20.45" customHeight="1">
      <c r="A21" s="73" t="s">
        <v>45</v>
      </c>
      <c r="B21" s="74">
        <v>9124010026</v>
      </c>
      <c r="C21" s="92">
        <v>8988</v>
      </c>
      <c r="D21" s="93">
        <v>16259</v>
      </c>
      <c r="E21" s="92">
        <v>16259</v>
      </c>
      <c r="F21" s="93"/>
      <c r="G21" s="93"/>
      <c r="H21" s="93"/>
    </row>
    <row r="22" spans="1:8" ht="20.45" customHeight="1">
      <c r="A22" s="73" t="s">
        <v>13</v>
      </c>
      <c r="B22" s="74">
        <v>9124040011</v>
      </c>
      <c r="C22" s="92">
        <v>4482</v>
      </c>
      <c r="D22" s="93">
        <v>3600</v>
      </c>
      <c r="E22" s="92">
        <v>3600</v>
      </c>
      <c r="F22" s="93"/>
      <c r="G22" s="93"/>
      <c r="H22" s="93"/>
    </row>
    <row r="23" spans="1:8" ht="20.45" customHeight="1" thickBot="1">
      <c r="A23" s="79" t="s">
        <v>0</v>
      </c>
      <c r="B23" s="80">
        <v>9145020111</v>
      </c>
      <c r="C23" s="94"/>
      <c r="D23" s="95"/>
      <c r="E23" s="94"/>
      <c r="F23" s="95"/>
      <c r="G23" s="95"/>
      <c r="H23" s="95"/>
    </row>
    <row r="24" spans="1:8" ht="17.25" thickTop="1"/>
  </sheetData>
  <mergeCells count="2">
    <mergeCell ref="A1:A2"/>
    <mergeCell ref="B1:B2"/>
  </mergeCells>
  <pageMargins left="0.7" right="0.7" top="0.75" bottom="0.75" header="0.3" footer="0.3"/>
  <pageSetup paperSize="9" scale="8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F47"/>
  <sheetViews>
    <sheetView zoomScale="50" zoomScaleNormal="50" zoomScaleSheetLayoutView="50" zoomScalePageLayoutView="10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D8" sqref="D8"/>
    </sheetView>
  </sheetViews>
  <sheetFormatPr defaultColWidth="8.875" defaultRowHeight="15.75"/>
  <cols>
    <col min="1" max="1" width="5.5" style="29" customWidth="1"/>
    <col min="2" max="2" width="30.5" style="29" customWidth="1"/>
    <col min="3" max="3" width="16.75" style="29" customWidth="1"/>
    <col min="4" max="4" width="14.875" style="29" customWidth="1"/>
    <col min="5" max="5" width="11.25" style="29" customWidth="1"/>
    <col min="6" max="6" width="20" style="210" hidden="1" customWidth="1"/>
    <col min="7" max="7" width="12.875" style="29" customWidth="1"/>
    <col min="8" max="8" width="14.25" style="29" customWidth="1"/>
    <col min="9" max="9" width="13.375" style="29" customWidth="1"/>
    <col min="10" max="10" width="12.75" style="29" customWidth="1"/>
    <col min="11" max="11" width="12.25" style="29" customWidth="1"/>
    <col min="12" max="12" width="13.75" style="46" customWidth="1"/>
    <col min="13" max="13" width="13.25" style="46" hidden="1" customWidth="1"/>
    <col min="14" max="14" width="14.75" style="46" customWidth="1"/>
    <col min="15" max="15" width="12.375" style="46" customWidth="1"/>
    <col min="16" max="16" width="11.625" style="46" customWidth="1"/>
    <col min="17" max="17" width="13.375" style="46" customWidth="1"/>
    <col min="18" max="18" width="11.625" style="46" customWidth="1"/>
    <col min="19" max="19" width="12.5" style="46" customWidth="1"/>
    <col min="20" max="20" width="12.375" style="46" customWidth="1"/>
    <col min="21" max="21" width="12.875" style="46" customWidth="1"/>
    <col min="22" max="22" width="12.75" style="29" customWidth="1"/>
    <col min="23" max="23" width="15" style="29" customWidth="1"/>
    <col min="24" max="24" width="12.75" style="47" customWidth="1"/>
    <col min="25" max="25" width="15.25" style="29" customWidth="1"/>
    <col min="26" max="26" width="11.25" style="29" hidden="1" customWidth="1"/>
    <col min="27" max="27" width="11.25" style="125" customWidth="1"/>
    <col min="28" max="28" width="10.25" style="52" customWidth="1"/>
    <col min="29" max="29" width="18.5" style="210" customWidth="1"/>
    <col min="30" max="30" width="10.25" style="52" customWidth="1"/>
    <col min="31" max="31" width="16.875" style="29" customWidth="1"/>
    <col min="32" max="32" width="20.125" style="29" customWidth="1"/>
    <col min="33" max="33" width="8.875" style="29" customWidth="1"/>
    <col min="34" max="34" width="22" style="187" hidden="1" customWidth="1"/>
    <col min="35" max="35" width="22" style="190" hidden="1" customWidth="1"/>
    <col min="36" max="36" width="14.5" style="190" customWidth="1"/>
    <col min="37" max="38" width="8.875" style="190"/>
    <col min="39" max="16384" width="8.875" style="29"/>
  </cols>
  <sheetData>
    <row r="1" spans="1:84" ht="22.5" customHeight="1">
      <c r="A1" s="286" t="s">
        <v>55</v>
      </c>
      <c r="B1" s="286"/>
      <c r="C1" s="286"/>
      <c r="D1" s="286"/>
      <c r="E1" s="286"/>
      <c r="F1" s="286"/>
      <c r="G1" s="286"/>
      <c r="H1" s="286"/>
      <c r="I1" s="286"/>
      <c r="J1" s="286"/>
      <c r="K1" s="286"/>
      <c r="L1" s="286"/>
      <c r="M1" s="286"/>
      <c r="N1" s="286"/>
      <c r="O1" s="286"/>
      <c r="P1" s="286"/>
      <c r="Q1" s="286"/>
      <c r="R1" s="286"/>
      <c r="S1" s="286"/>
      <c r="T1" s="286"/>
      <c r="U1" s="286"/>
      <c r="V1" s="286"/>
      <c r="W1" s="60"/>
      <c r="X1" s="28"/>
      <c r="Y1" s="28"/>
      <c r="Z1" s="28"/>
      <c r="AA1" s="120"/>
      <c r="AB1" s="61"/>
      <c r="AC1" s="234"/>
      <c r="AD1" s="61"/>
      <c r="AE1" s="28"/>
    </row>
    <row r="2" spans="1:84" ht="22.5" customHeight="1">
      <c r="A2" s="286"/>
      <c r="B2" s="286"/>
      <c r="C2" s="286"/>
      <c r="D2" s="286"/>
      <c r="E2" s="286"/>
      <c r="F2" s="286"/>
      <c r="G2" s="286"/>
      <c r="H2" s="286"/>
      <c r="I2" s="286"/>
      <c r="J2" s="286"/>
      <c r="K2" s="286"/>
      <c r="L2" s="286"/>
      <c r="M2" s="286"/>
      <c r="N2" s="286"/>
      <c r="O2" s="286"/>
      <c r="P2" s="286"/>
      <c r="Q2" s="286"/>
      <c r="R2" s="286"/>
      <c r="S2" s="286"/>
      <c r="T2" s="286"/>
      <c r="U2" s="286"/>
      <c r="V2" s="286"/>
      <c r="W2" s="60"/>
      <c r="X2" s="28"/>
      <c r="Y2" s="28"/>
      <c r="Z2" s="28"/>
      <c r="AA2" s="120"/>
      <c r="AB2" s="61"/>
      <c r="AC2" s="234"/>
      <c r="AD2" s="61"/>
      <c r="AE2" s="28"/>
    </row>
    <row r="3" spans="1:84" ht="22.5" customHeight="1">
      <c r="A3" s="286"/>
      <c r="B3" s="286"/>
      <c r="C3" s="286"/>
      <c r="D3" s="286"/>
      <c r="E3" s="286"/>
      <c r="F3" s="286"/>
      <c r="G3" s="286"/>
      <c r="H3" s="286"/>
      <c r="I3" s="286"/>
      <c r="J3" s="286"/>
      <c r="K3" s="286"/>
      <c r="L3" s="286"/>
      <c r="M3" s="286"/>
      <c r="N3" s="286"/>
      <c r="O3" s="286"/>
      <c r="P3" s="286"/>
      <c r="Q3" s="286"/>
      <c r="R3" s="286"/>
      <c r="S3" s="286"/>
      <c r="T3" s="286"/>
      <c r="U3" s="286"/>
      <c r="V3" s="286"/>
      <c r="W3" s="60"/>
      <c r="X3" s="28"/>
      <c r="Y3" s="28"/>
      <c r="Z3" s="28"/>
      <c r="AA3" s="120"/>
      <c r="AB3" s="61"/>
      <c r="AC3" s="234"/>
      <c r="AD3" s="61"/>
      <c r="AE3" s="28"/>
    </row>
    <row r="4" spans="1:84" ht="58.5" customHeight="1" thickBot="1">
      <c r="A4" s="30"/>
      <c r="B4" s="98" t="s">
        <v>95</v>
      </c>
      <c r="C4" s="12">
        <v>0.41666666666666669</v>
      </c>
      <c r="D4" s="12"/>
      <c r="E4" s="12"/>
      <c r="F4" s="199"/>
      <c r="G4" s="12"/>
      <c r="H4" s="12"/>
      <c r="I4" s="12"/>
      <c r="J4" s="12"/>
      <c r="K4" s="12"/>
      <c r="L4" s="31" t="s">
        <v>28</v>
      </c>
      <c r="M4" s="31"/>
      <c r="N4" s="31"/>
      <c r="O4" s="31" t="s">
        <v>29</v>
      </c>
      <c r="P4" s="31"/>
      <c r="Q4" s="31"/>
      <c r="R4" s="30"/>
      <c r="S4" s="31"/>
      <c r="T4" s="30"/>
      <c r="U4" s="31"/>
      <c r="V4" s="30"/>
      <c r="W4" s="30"/>
      <c r="X4" s="30"/>
      <c r="Y4" s="30"/>
      <c r="Z4" s="30"/>
      <c r="AA4" s="121"/>
      <c r="AB4" s="48"/>
      <c r="AC4" s="199"/>
      <c r="AD4" s="48"/>
      <c r="AE4" s="30"/>
    </row>
    <row r="5" spans="1:84" ht="38.25" customHeight="1" thickTop="1">
      <c r="A5" s="287" t="s">
        <v>4</v>
      </c>
      <c r="B5" s="277" t="s">
        <v>37</v>
      </c>
      <c r="C5" s="277" t="s">
        <v>38</v>
      </c>
      <c r="D5" s="277" t="s">
        <v>32</v>
      </c>
      <c r="E5" s="277" t="s">
        <v>34</v>
      </c>
      <c r="F5" s="200"/>
      <c r="G5" s="290" t="s">
        <v>78</v>
      </c>
      <c r="H5" s="303" t="s">
        <v>77</v>
      </c>
      <c r="I5" s="294" t="s">
        <v>59</v>
      </c>
      <c r="J5" s="295"/>
      <c r="K5" s="295"/>
      <c r="L5" s="296"/>
      <c r="M5" s="230" t="s">
        <v>71</v>
      </c>
      <c r="N5" s="283" t="s">
        <v>58</v>
      </c>
      <c r="O5" s="284"/>
      <c r="P5" s="284"/>
      <c r="Q5" s="284"/>
      <c r="R5" s="284"/>
      <c r="S5" s="284"/>
      <c r="T5" s="284"/>
      <c r="U5" s="293"/>
      <c r="V5" s="283" t="s">
        <v>64</v>
      </c>
      <c r="W5" s="284"/>
      <c r="X5" s="284"/>
      <c r="Y5" s="284"/>
      <c r="Z5" s="284"/>
      <c r="AA5" s="284"/>
      <c r="AB5" s="293"/>
      <c r="AC5" s="306" t="s">
        <v>91</v>
      </c>
      <c r="AD5" s="307"/>
      <c r="AE5" s="280" t="s">
        <v>52</v>
      </c>
    </row>
    <row r="6" spans="1:84" ht="62.25" customHeight="1">
      <c r="A6" s="288"/>
      <c r="B6" s="278"/>
      <c r="C6" s="278"/>
      <c r="D6" s="278"/>
      <c r="E6" s="278"/>
      <c r="F6" s="201"/>
      <c r="G6" s="291"/>
      <c r="H6" s="304"/>
      <c r="I6" s="297"/>
      <c r="J6" s="298"/>
      <c r="K6" s="298"/>
      <c r="L6" s="299"/>
      <c r="M6" s="232"/>
      <c r="N6" s="300" t="s">
        <v>75</v>
      </c>
      <c r="O6" s="301"/>
      <c r="P6" s="301"/>
      <c r="Q6" s="301"/>
      <c r="R6" s="300" t="s">
        <v>74</v>
      </c>
      <c r="S6" s="301"/>
      <c r="T6" s="301"/>
      <c r="U6" s="302"/>
      <c r="V6" s="231"/>
      <c r="W6" s="232"/>
      <c r="X6" s="232"/>
      <c r="Y6" s="232"/>
      <c r="Z6" s="232"/>
      <c r="AA6" s="122"/>
      <c r="AB6" s="233"/>
      <c r="AC6" s="308"/>
      <c r="AD6" s="309"/>
      <c r="AE6" s="281"/>
    </row>
    <row r="7" spans="1:84" s="72" customFormat="1" ht="86.25" customHeight="1">
      <c r="A7" s="289"/>
      <c r="B7" s="279"/>
      <c r="C7" s="279"/>
      <c r="D7" s="279"/>
      <c r="E7" s="279"/>
      <c r="F7" s="202"/>
      <c r="G7" s="292"/>
      <c r="H7" s="305"/>
      <c r="I7" s="70" t="s">
        <v>56</v>
      </c>
      <c r="J7" s="70" t="s">
        <v>73</v>
      </c>
      <c r="K7" s="70" t="s">
        <v>65</v>
      </c>
      <c r="L7" s="71" t="s">
        <v>62</v>
      </c>
      <c r="M7" s="82"/>
      <c r="N7" s="70" t="s">
        <v>57</v>
      </c>
      <c r="O7" s="70" t="s">
        <v>76</v>
      </c>
      <c r="P7" s="70" t="s">
        <v>67</v>
      </c>
      <c r="Q7" s="71" t="s">
        <v>61</v>
      </c>
      <c r="R7" s="70" t="s">
        <v>60</v>
      </c>
      <c r="S7" s="70" t="s">
        <v>68</v>
      </c>
      <c r="T7" s="70" t="s">
        <v>69</v>
      </c>
      <c r="U7" s="71" t="s">
        <v>63</v>
      </c>
      <c r="V7" s="70" t="s">
        <v>35</v>
      </c>
      <c r="W7" s="70" t="s">
        <v>70</v>
      </c>
      <c r="X7" s="70" t="s">
        <v>30</v>
      </c>
      <c r="Y7" s="71" t="s">
        <v>36</v>
      </c>
      <c r="Z7" s="70" t="s">
        <v>31</v>
      </c>
      <c r="AA7" s="126" t="s">
        <v>79</v>
      </c>
      <c r="AB7" s="127" t="s">
        <v>33</v>
      </c>
      <c r="AC7" s="235" t="s">
        <v>92</v>
      </c>
      <c r="AD7" s="220" t="s">
        <v>93</v>
      </c>
      <c r="AE7" s="282"/>
      <c r="AH7" s="187" t="s">
        <v>87</v>
      </c>
      <c r="AI7" s="188" t="s">
        <v>88</v>
      </c>
      <c r="AJ7" s="188"/>
      <c r="AK7" s="188" t="s">
        <v>72</v>
      </c>
      <c r="AL7" s="188"/>
    </row>
    <row r="8" spans="1:84" ht="36.950000000000003" customHeight="1">
      <c r="A8" s="32">
        <v>1</v>
      </c>
      <c r="B8" s="99" t="s">
        <v>20</v>
      </c>
      <c r="C8" s="34">
        <v>9124040020</v>
      </c>
      <c r="D8" s="35">
        <f>VLOOKUP(C8,'[24]Stock KVP'!B$8:F$26,5,0)</f>
        <v>5320</v>
      </c>
      <c r="E8" s="100">
        <f>D8/G8</f>
        <v>0.34048</v>
      </c>
      <c r="F8" s="203">
        <v>375000</v>
      </c>
      <c r="G8" s="35">
        <v>15625</v>
      </c>
      <c r="H8" s="35">
        <f>VLOOKUP(C8,'[17]10.6'!B$10:H$67,7,0)</f>
        <v>15130</v>
      </c>
      <c r="I8" s="35">
        <v>67371</v>
      </c>
      <c r="J8" s="68">
        <v>15198</v>
      </c>
      <c r="K8" s="68">
        <v>10354</v>
      </c>
      <c r="L8" s="35">
        <f>I8+J8-K8</f>
        <v>72215</v>
      </c>
      <c r="M8" s="35"/>
      <c r="N8" s="35">
        <v>7507</v>
      </c>
      <c r="O8" s="68">
        <v>15091</v>
      </c>
      <c r="P8" s="68">
        <v>19824</v>
      </c>
      <c r="Q8" s="35">
        <f>N8+O8-P8</f>
        <v>2774</v>
      </c>
      <c r="R8" s="35">
        <v>27915</v>
      </c>
      <c r="S8" s="68">
        <v>15087</v>
      </c>
      <c r="T8" s="68">
        <v>14350</v>
      </c>
      <c r="U8" s="35">
        <f>R8+S8-T8</f>
        <v>28652</v>
      </c>
      <c r="V8" s="35">
        <v>85257</v>
      </c>
      <c r="W8" s="68">
        <v>14350</v>
      </c>
      <c r="X8" s="68">
        <v>15540</v>
      </c>
      <c r="Y8" s="35">
        <f>V8+W8-X8</f>
        <v>84067</v>
      </c>
      <c r="Z8" s="35">
        <f>Y8-X8</f>
        <v>68527</v>
      </c>
      <c r="AA8" s="49">
        <f>Y8/G8</f>
        <v>5.3802880000000002</v>
      </c>
      <c r="AB8" s="49">
        <f>Y8/H8</f>
        <v>5.5563119629874418</v>
      </c>
      <c r="AC8" s="236">
        <f>D8+Y8</f>
        <v>89387</v>
      </c>
      <c r="AD8" s="221">
        <f>AC8/(G8)</f>
        <v>5.7207679999999996</v>
      </c>
      <c r="AE8" s="64">
        <f t="shared" ref="AE8:AE28" si="0">L8+Q8+U8+Y8</f>
        <v>187708</v>
      </c>
      <c r="AF8" s="62">
        <v>7</v>
      </c>
      <c r="AG8" s="62">
        <v>3</v>
      </c>
      <c r="AH8" s="189">
        <f t="shared" ref="AH8:AH28" si="1">D8+Y8</f>
        <v>89387</v>
      </c>
      <c r="AI8" s="191">
        <f>AA8+E8</f>
        <v>5.7207680000000005</v>
      </c>
      <c r="AJ8" s="190">
        <v>10</v>
      </c>
    </row>
    <row r="9" spans="1:84" ht="36.950000000000003" customHeight="1">
      <c r="A9" s="36">
        <v>2</v>
      </c>
      <c r="B9" s="37" t="s">
        <v>21</v>
      </c>
      <c r="C9" s="38">
        <v>9662930010</v>
      </c>
      <c r="D9" s="35">
        <f>VLOOKUP(C9,'[24]Stock KVP'!B$8:F$26,5,0)</f>
        <v>13500</v>
      </c>
      <c r="E9" s="63">
        <f>D9/G9</f>
        <v>1.296</v>
      </c>
      <c r="F9" s="204">
        <v>250000</v>
      </c>
      <c r="G9" s="35">
        <v>10416.666666666666</v>
      </c>
      <c r="H9" s="35">
        <f>VLOOKUP(C9,'[17]10.6'!B$10:H$67,7,0)</f>
        <v>9460</v>
      </c>
      <c r="I9" s="35">
        <v>70910</v>
      </c>
      <c r="J9" s="68">
        <v>6918</v>
      </c>
      <c r="K9" s="68">
        <v>10507</v>
      </c>
      <c r="L9" s="35">
        <f t="shared" ref="L9:L28" si="2">I9+J9-K9</f>
        <v>67321</v>
      </c>
      <c r="M9" s="35"/>
      <c r="N9" s="35">
        <v>4966</v>
      </c>
      <c r="O9" s="68">
        <v>10507</v>
      </c>
      <c r="P9" s="68">
        <v>13929</v>
      </c>
      <c r="Q9" s="35">
        <f t="shared" ref="Q9:Q28" si="3">N9+O9-P9</f>
        <v>1544</v>
      </c>
      <c r="R9" s="35">
        <v>53720</v>
      </c>
      <c r="S9" s="68">
        <v>13929</v>
      </c>
      <c r="T9" s="68">
        <v>66000</v>
      </c>
      <c r="U9" s="35">
        <f t="shared" ref="U9:U28" si="4">R9+S9-T9</f>
        <v>1649</v>
      </c>
      <c r="V9" s="35">
        <v>3200</v>
      </c>
      <c r="W9" s="68">
        <v>65600</v>
      </c>
      <c r="X9" s="68">
        <v>6000</v>
      </c>
      <c r="Y9" s="35">
        <f t="shared" ref="Y9:Y28" si="5">V9+W9-X9</f>
        <v>62800</v>
      </c>
      <c r="Z9" s="35"/>
      <c r="AA9" s="49">
        <f t="shared" ref="AA9:AA28" si="6">Y9/G9</f>
        <v>6.0288000000000004</v>
      </c>
      <c r="AB9" s="49">
        <f t="shared" ref="AB9:AB27" si="7">Y9/H9</f>
        <v>6.6384778012684986</v>
      </c>
      <c r="AC9" s="236">
        <f t="shared" ref="AC9:AC28" si="8">D9+Y9</f>
        <v>76300</v>
      </c>
      <c r="AD9" s="221">
        <f t="shared" ref="AD9:AD28" si="9">AC9/(G9)</f>
        <v>7.3248000000000006</v>
      </c>
      <c r="AE9" s="64">
        <f t="shared" si="0"/>
        <v>133314</v>
      </c>
      <c r="AF9" s="62">
        <v>7</v>
      </c>
      <c r="AG9" s="62">
        <v>3</v>
      </c>
      <c r="AH9" s="189">
        <f t="shared" si="1"/>
        <v>76300</v>
      </c>
      <c r="AI9" s="191">
        <f>AA9+E9</f>
        <v>7.3248000000000006</v>
      </c>
      <c r="AJ9" s="190">
        <v>10</v>
      </c>
    </row>
    <row r="10" spans="1:84" s="85" customFormat="1" ht="36.950000000000003" customHeight="1">
      <c r="A10" s="83">
        <v>3</v>
      </c>
      <c r="B10" s="33" t="s">
        <v>0</v>
      </c>
      <c r="C10" s="38">
        <v>9145020057</v>
      </c>
      <c r="D10" s="35"/>
      <c r="E10" s="63"/>
      <c r="F10" s="204"/>
      <c r="G10" s="35">
        <v>0</v>
      </c>
      <c r="H10" s="35"/>
      <c r="I10" s="35">
        <v>0</v>
      </c>
      <c r="J10" s="68"/>
      <c r="K10" s="68"/>
      <c r="L10" s="35">
        <f t="shared" si="2"/>
        <v>0</v>
      </c>
      <c r="M10" s="35"/>
      <c r="N10" s="35">
        <v>32483</v>
      </c>
      <c r="O10" s="68"/>
      <c r="P10" s="68"/>
      <c r="Q10" s="35">
        <f t="shared" si="3"/>
        <v>32483</v>
      </c>
      <c r="R10" s="35">
        <v>0</v>
      </c>
      <c r="S10" s="68"/>
      <c r="T10" s="68"/>
      <c r="U10" s="35">
        <f t="shared" si="4"/>
        <v>0</v>
      </c>
      <c r="V10" s="35">
        <v>13654</v>
      </c>
      <c r="W10" s="68"/>
      <c r="X10" s="68"/>
      <c r="Y10" s="35">
        <f t="shared" si="5"/>
        <v>13654</v>
      </c>
      <c r="Z10" s="35"/>
      <c r="AA10" s="49"/>
      <c r="AB10" s="49"/>
      <c r="AC10" s="236">
        <f t="shared" si="8"/>
        <v>13654</v>
      </c>
      <c r="AD10" s="221"/>
      <c r="AE10" s="64">
        <f t="shared" si="0"/>
        <v>46137</v>
      </c>
      <c r="AF10" s="84">
        <v>7</v>
      </c>
      <c r="AG10" s="84">
        <v>3</v>
      </c>
      <c r="AH10" s="189">
        <f t="shared" si="1"/>
        <v>13654</v>
      </c>
      <c r="AI10" s="191"/>
      <c r="AJ10" s="190">
        <v>10</v>
      </c>
      <c r="AK10" s="190"/>
      <c r="AL10" s="190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</row>
    <row r="11" spans="1:84" s="87" customFormat="1" ht="36.950000000000003" customHeight="1">
      <c r="A11" s="86">
        <v>4</v>
      </c>
      <c r="B11" s="39" t="s">
        <v>1</v>
      </c>
      <c r="C11" s="34">
        <v>9591930012</v>
      </c>
      <c r="D11" s="35">
        <f>VLOOKUP(C11,'[24]Stock KVP'!B$8:F$26,5,0)</f>
        <v>19380</v>
      </c>
      <c r="E11" s="63">
        <f t="shared" ref="E11:E28" si="10">D11/G11</f>
        <v>3.0281250000000002</v>
      </c>
      <c r="F11" s="204">
        <v>153600</v>
      </c>
      <c r="G11" s="35">
        <v>6400</v>
      </c>
      <c r="H11" s="35">
        <f>VLOOKUP(C11,'[17]10.6'!B$10:H$67,7,0)</f>
        <v>6742</v>
      </c>
      <c r="I11" s="35">
        <v>9210</v>
      </c>
      <c r="J11" s="68">
        <v>7734</v>
      </c>
      <c r="K11" s="68">
        <v>7710</v>
      </c>
      <c r="L11" s="35">
        <f t="shared" si="2"/>
        <v>9234</v>
      </c>
      <c r="M11" s="35"/>
      <c r="N11" s="35">
        <v>0</v>
      </c>
      <c r="O11" s="68">
        <v>7710</v>
      </c>
      <c r="P11" s="68">
        <v>7710</v>
      </c>
      <c r="Q11" s="35">
        <f t="shared" si="3"/>
        <v>0</v>
      </c>
      <c r="R11" s="35">
        <v>961</v>
      </c>
      <c r="S11" s="68">
        <v>7710</v>
      </c>
      <c r="T11" s="68">
        <v>7462</v>
      </c>
      <c r="U11" s="35">
        <f t="shared" si="4"/>
        <v>1209</v>
      </c>
      <c r="V11" s="35">
        <v>22795</v>
      </c>
      <c r="W11" s="68">
        <v>7462</v>
      </c>
      <c r="X11" s="68">
        <v>7080</v>
      </c>
      <c r="Y11" s="35">
        <f t="shared" si="5"/>
        <v>23177</v>
      </c>
      <c r="Z11" s="35"/>
      <c r="AA11" s="49">
        <f t="shared" si="6"/>
        <v>3.6214062500000002</v>
      </c>
      <c r="AB11" s="49">
        <f t="shared" si="7"/>
        <v>3.4377039454167901</v>
      </c>
      <c r="AC11" s="236">
        <f t="shared" si="8"/>
        <v>42557</v>
      </c>
      <c r="AD11" s="221">
        <f t="shared" si="9"/>
        <v>6.6495312499999999</v>
      </c>
      <c r="AE11" s="64">
        <f t="shared" si="0"/>
        <v>33620</v>
      </c>
      <c r="AF11" s="84">
        <v>7</v>
      </c>
      <c r="AG11" s="84">
        <v>3</v>
      </c>
      <c r="AH11" s="189">
        <f t="shared" si="1"/>
        <v>42557</v>
      </c>
      <c r="AI11" s="191">
        <f t="shared" ref="AI11:AI28" si="11">AA11+E11</f>
        <v>6.6495312500000008</v>
      </c>
      <c r="AJ11" s="190">
        <v>10</v>
      </c>
      <c r="AK11" s="190"/>
      <c r="AL11" s="190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</row>
    <row r="12" spans="1:84" s="111" customFormat="1" ht="36.950000000000003" customHeight="1">
      <c r="A12" s="103">
        <v>5</v>
      </c>
      <c r="B12" s="104" t="s">
        <v>2</v>
      </c>
      <c r="C12" s="105">
        <v>9471930059</v>
      </c>
      <c r="D12" s="35">
        <f>VLOOKUP(C12,'[24]Stock KVP'!B$8:F$26,5,0)</f>
        <v>28000</v>
      </c>
      <c r="E12" s="107">
        <f t="shared" si="10"/>
        <v>2.4888888888888889</v>
      </c>
      <c r="F12" s="205">
        <v>270000</v>
      </c>
      <c r="G12" s="35">
        <v>11250</v>
      </c>
      <c r="H12" s="35">
        <f>VLOOKUP(C12,'[17]10.6'!B$10:H$67,7,0)</f>
        <v>14400</v>
      </c>
      <c r="I12" s="106">
        <v>3660</v>
      </c>
      <c r="J12" s="108">
        <v>13253</v>
      </c>
      <c r="K12" s="68">
        <v>15719</v>
      </c>
      <c r="L12" s="106">
        <f t="shared" si="2"/>
        <v>1194</v>
      </c>
      <c r="M12" s="106"/>
      <c r="N12" s="106">
        <v>4032</v>
      </c>
      <c r="O12" s="108">
        <v>15719</v>
      </c>
      <c r="P12" s="108">
        <v>15719</v>
      </c>
      <c r="Q12" s="106">
        <f t="shared" si="3"/>
        <v>4032</v>
      </c>
      <c r="R12" s="106">
        <v>7094</v>
      </c>
      <c r="S12" s="108">
        <v>15719</v>
      </c>
      <c r="T12" s="108">
        <v>19000</v>
      </c>
      <c r="U12" s="106">
        <f t="shared" si="4"/>
        <v>3813</v>
      </c>
      <c r="V12" s="106">
        <v>117075</v>
      </c>
      <c r="W12" s="108">
        <v>19000</v>
      </c>
      <c r="X12" s="108">
        <v>15000</v>
      </c>
      <c r="Y12" s="106">
        <f>V12+W12-X12</f>
        <v>121075</v>
      </c>
      <c r="Z12" s="106"/>
      <c r="AA12" s="49">
        <f t="shared" si="6"/>
        <v>10.762222222222222</v>
      </c>
      <c r="AB12" s="49">
        <f t="shared" si="7"/>
        <v>8.4079861111111107</v>
      </c>
      <c r="AC12" s="236">
        <f t="shared" si="8"/>
        <v>149075</v>
      </c>
      <c r="AD12" s="221">
        <f t="shared" si="9"/>
        <v>13.251111111111111</v>
      </c>
      <c r="AE12" s="109">
        <f t="shared" si="0"/>
        <v>130114</v>
      </c>
      <c r="AF12" s="110">
        <v>7</v>
      </c>
      <c r="AG12" s="110">
        <v>3</v>
      </c>
      <c r="AH12" s="189">
        <f t="shared" si="1"/>
        <v>149075</v>
      </c>
      <c r="AI12" s="191">
        <f t="shared" si="11"/>
        <v>13.251111111111111</v>
      </c>
      <c r="AJ12" s="190">
        <v>10</v>
      </c>
      <c r="AK12" s="192"/>
      <c r="AL12" s="192"/>
    </row>
    <row r="13" spans="1:84" s="87" customFormat="1" ht="36.950000000000003" customHeight="1">
      <c r="A13" s="86">
        <v>6</v>
      </c>
      <c r="B13" s="33" t="s">
        <v>51</v>
      </c>
      <c r="C13" s="34">
        <v>9124010068</v>
      </c>
      <c r="D13" s="35">
        <f>VLOOKUP(C13,'[24]Stock KVP'!B$8:F$26,5,0)</f>
        <v>900</v>
      </c>
      <c r="E13" s="63">
        <f t="shared" si="10"/>
        <v>0.56842105263157894</v>
      </c>
      <c r="F13" s="204">
        <v>38000</v>
      </c>
      <c r="G13" s="35">
        <v>1583.3333333333333</v>
      </c>
      <c r="H13" s="35">
        <f>VLOOKUP(C13,'[17]10.6'!B$10:H$67,7,0)</f>
        <v>8760</v>
      </c>
      <c r="I13" s="35">
        <v>0</v>
      </c>
      <c r="J13" s="68"/>
      <c r="K13" s="68"/>
      <c r="L13" s="35">
        <f t="shared" si="2"/>
        <v>0</v>
      </c>
      <c r="M13" s="35"/>
      <c r="N13" s="35">
        <v>31192</v>
      </c>
      <c r="O13" s="68"/>
      <c r="P13" s="68">
        <v>21197</v>
      </c>
      <c r="Q13" s="35">
        <f t="shared" si="3"/>
        <v>9995</v>
      </c>
      <c r="R13" s="35">
        <v>50658</v>
      </c>
      <c r="S13" s="68">
        <v>21197</v>
      </c>
      <c r="T13" s="68">
        <v>4900</v>
      </c>
      <c r="U13" s="35">
        <f t="shared" si="4"/>
        <v>66955</v>
      </c>
      <c r="V13" s="35">
        <v>30000</v>
      </c>
      <c r="W13" s="68">
        <v>5200</v>
      </c>
      <c r="X13" s="68"/>
      <c r="Y13" s="35">
        <f t="shared" si="5"/>
        <v>35200</v>
      </c>
      <c r="Z13" s="35"/>
      <c r="AA13" s="49">
        <f t="shared" si="6"/>
        <v>22.231578947368423</v>
      </c>
      <c r="AB13" s="49">
        <f t="shared" si="7"/>
        <v>4.0182648401826482</v>
      </c>
      <c r="AC13" s="236">
        <f t="shared" si="8"/>
        <v>36100</v>
      </c>
      <c r="AD13" s="221">
        <f t="shared" si="9"/>
        <v>22.8</v>
      </c>
      <c r="AE13" s="64">
        <f t="shared" si="0"/>
        <v>112150</v>
      </c>
      <c r="AF13" s="84">
        <v>7</v>
      </c>
      <c r="AG13" s="84">
        <v>3</v>
      </c>
      <c r="AH13" s="189">
        <f t="shared" si="1"/>
        <v>36100</v>
      </c>
      <c r="AI13" s="191">
        <f t="shared" si="11"/>
        <v>22.8</v>
      </c>
      <c r="AJ13" s="190">
        <v>10</v>
      </c>
      <c r="AK13" s="190"/>
      <c r="AL13" s="190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</row>
    <row r="14" spans="1:84" s="87" customFormat="1" ht="36.950000000000003" customHeight="1">
      <c r="A14" s="83">
        <v>7</v>
      </c>
      <c r="B14" s="33" t="s">
        <v>50</v>
      </c>
      <c r="C14" s="34">
        <v>9652930043</v>
      </c>
      <c r="D14" s="35">
        <f>VLOOKUP(C14,'[24]Stock KVP'!B$8:F$26,5,0)</f>
        <v>3000</v>
      </c>
      <c r="E14" s="63">
        <f t="shared" si="10"/>
        <v>1.7999999999999998</v>
      </c>
      <c r="F14" s="204">
        <v>40000</v>
      </c>
      <c r="G14" s="35">
        <v>1666.6666666666667</v>
      </c>
      <c r="H14" s="35">
        <f>VLOOKUP(C14,'[17]10.6'!B$10:H$67,7,0)</f>
        <v>8760</v>
      </c>
      <c r="I14" s="35">
        <v>3308</v>
      </c>
      <c r="J14" s="68"/>
      <c r="K14" s="68"/>
      <c r="L14" s="35">
        <f t="shared" si="2"/>
        <v>3308</v>
      </c>
      <c r="M14" s="35"/>
      <c r="N14" s="35">
        <v>0</v>
      </c>
      <c r="O14" s="68"/>
      <c r="P14" s="68"/>
      <c r="Q14" s="35">
        <f t="shared" si="3"/>
        <v>0</v>
      </c>
      <c r="R14" s="35">
        <v>480</v>
      </c>
      <c r="S14" s="68"/>
      <c r="T14" s="68"/>
      <c r="U14" s="35">
        <f t="shared" si="4"/>
        <v>480</v>
      </c>
      <c r="V14" s="35">
        <v>21250</v>
      </c>
      <c r="W14" s="68"/>
      <c r="X14" s="68"/>
      <c r="Y14" s="35">
        <f t="shared" si="5"/>
        <v>21250</v>
      </c>
      <c r="Z14" s="35"/>
      <c r="AA14" s="49">
        <f t="shared" si="6"/>
        <v>12.75</v>
      </c>
      <c r="AB14" s="49">
        <f t="shared" si="7"/>
        <v>2.4257990867579911</v>
      </c>
      <c r="AC14" s="236">
        <f t="shared" si="8"/>
        <v>24250</v>
      </c>
      <c r="AD14" s="221">
        <f t="shared" si="9"/>
        <v>14.549999999999999</v>
      </c>
      <c r="AE14" s="64">
        <f t="shared" si="0"/>
        <v>25038</v>
      </c>
      <c r="AF14" s="84">
        <v>7</v>
      </c>
      <c r="AG14" s="84">
        <v>3</v>
      </c>
      <c r="AH14" s="189">
        <f t="shared" si="1"/>
        <v>24250</v>
      </c>
      <c r="AI14" s="191">
        <f t="shared" si="11"/>
        <v>14.55</v>
      </c>
      <c r="AJ14" s="190">
        <v>10</v>
      </c>
      <c r="AK14" s="190"/>
      <c r="AL14" s="190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</row>
    <row r="15" spans="1:84" s="87" customFormat="1" ht="36.950000000000003" customHeight="1">
      <c r="A15" s="86">
        <v>8</v>
      </c>
      <c r="B15" s="33" t="s">
        <v>3</v>
      </c>
      <c r="C15" s="34">
        <v>9472930030</v>
      </c>
      <c r="D15" s="35">
        <f>VLOOKUP(C15,'[24]Stock KVP'!B$8:F$26,5,0)</f>
        <v>52500</v>
      </c>
      <c r="E15" s="63">
        <f t="shared" si="10"/>
        <v>3.761194029850746</v>
      </c>
      <c r="F15" s="204">
        <v>335000</v>
      </c>
      <c r="G15" s="35">
        <v>13958.333333333334</v>
      </c>
      <c r="H15" s="35">
        <f>VLOOKUP(C15,'[17]10.6'!B$10:H$67,7,0)</f>
        <v>14400</v>
      </c>
      <c r="I15" s="35">
        <v>28332</v>
      </c>
      <c r="J15" s="68">
        <v>10670</v>
      </c>
      <c r="K15" s="68">
        <v>10670</v>
      </c>
      <c r="L15" s="35">
        <f t="shared" si="2"/>
        <v>28332</v>
      </c>
      <c r="M15" s="35"/>
      <c r="N15" s="35">
        <v>0</v>
      </c>
      <c r="O15" s="68">
        <v>10670</v>
      </c>
      <c r="P15" s="68"/>
      <c r="Q15" s="35">
        <f t="shared" si="3"/>
        <v>10670</v>
      </c>
      <c r="R15" s="35">
        <v>3775</v>
      </c>
      <c r="S15" s="68">
        <v>2000</v>
      </c>
      <c r="T15" s="68">
        <v>3500</v>
      </c>
      <c r="U15" s="35">
        <f t="shared" si="4"/>
        <v>2275</v>
      </c>
      <c r="V15" s="35">
        <v>144000</v>
      </c>
      <c r="W15" s="68">
        <v>1500</v>
      </c>
      <c r="X15" s="68"/>
      <c r="Y15" s="35">
        <f>V15+W15-X15</f>
        <v>145500</v>
      </c>
      <c r="Z15" s="35"/>
      <c r="AA15" s="49">
        <f t="shared" si="6"/>
        <v>10.423880597014925</v>
      </c>
      <c r="AB15" s="49">
        <f t="shared" si="7"/>
        <v>10.104166666666666</v>
      </c>
      <c r="AC15" s="236">
        <f t="shared" si="8"/>
        <v>198000</v>
      </c>
      <c r="AD15" s="221">
        <f t="shared" si="9"/>
        <v>14.185074626865671</v>
      </c>
      <c r="AE15" s="64">
        <f t="shared" si="0"/>
        <v>186777</v>
      </c>
      <c r="AF15" s="84">
        <v>7</v>
      </c>
      <c r="AG15" s="84">
        <v>3</v>
      </c>
      <c r="AH15" s="189">
        <f t="shared" si="1"/>
        <v>198000</v>
      </c>
      <c r="AI15" s="191">
        <f t="shared" si="11"/>
        <v>14.185074626865671</v>
      </c>
      <c r="AJ15" s="190">
        <v>10</v>
      </c>
      <c r="AK15" s="190"/>
      <c r="AL15" s="190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</row>
    <row r="16" spans="1:84" s="119" customFormat="1" ht="36.950000000000003" customHeight="1">
      <c r="A16" s="112">
        <v>9</v>
      </c>
      <c r="B16" s="113" t="s">
        <v>49</v>
      </c>
      <c r="C16" s="114">
        <v>9124010054</v>
      </c>
      <c r="D16" s="35">
        <f>VLOOKUP(C16,'[24]Stock KVP'!B$8:F$26,5,0)</f>
        <v>6000</v>
      </c>
      <c r="E16" s="116">
        <f t="shared" si="10"/>
        <v>1.2857142857142856</v>
      </c>
      <c r="F16" s="206">
        <v>112000</v>
      </c>
      <c r="G16" s="35">
        <v>4666.666666666667</v>
      </c>
      <c r="H16" s="35">
        <f>VLOOKUP(C16,'[17]10.6'!B$10:H$67,7,0)</f>
        <v>8760</v>
      </c>
      <c r="I16" s="115">
        <v>13134</v>
      </c>
      <c r="J16" s="68"/>
      <c r="K16" s="68">
        <v>11053</v>
      </c>
      <c r="L16" s="115">
        <f t="shared" si="2"/>
        <v>2081</v>
      </c>
      <c r="M16" s="115"/>
      <c r="N16" s="115">
        <v>0</v>
      </c>
      <c r="O16" s="68">
        <v>11053</v>
      </c>
      <c r="P16" s="68">
        <v>11053</v>
      </c>
      <c r="Q16" s="115">
        <f t="shared" si="3"/>
        <v>0</v>
      </c>
      <c r="R16" s="115">
        <v>4923</v>
      </c>
      <c r="S16" s="108">
        <v>11053</v>
      </c>
      <c r="T16" s="108">
        <v>12800</v>
      </c>
      <c r="U16" s="115">
        <f t="shared" si="4"/>
        <v>3176</v>
      </c>
      <c r="V16" s="115">
        <v>32200</v>
      </c>
      <c r="W16" s="108">
        <v>12800</v>
      </c>
      <c r="X16" s="108"/>
      <c r="Y16" s="115">
        <f t="shared" si="5"/>
        <v>45000</v>
      </c>
      <c r="Z16" s="115"/>
      <c r="AA16" s="49">
        <f t="shared" si="6"/>
        <v>9.6428571428571423</v>
      </c>
      <c r="AB16" s="49">
        <f t="shared" si="7"/>
        <v>5.1369863013698627</v>
      </c>
      <c r="AC16" s="236">
        <f t="shared" si="8"/>
        <v>51000</v>
      </c>
      <c r="AD16" s="221">
        <f t="shared" si="9"/>
        <v>10.928571428571427</v>
      </c>
      <c r="AE16" s="117">
        <f t="shared" si="0"/>
        <v>50257</v>
      </c>
      <c r="AF16" s="118">
        <v>7</v>
      </c>
      <c r="AG16" s="118">
        <v>3</v>
      </c>
      <c r="AH16" s="189">
        <f t="shared" si="1"/>
        <v>51000</v>
      </c>
      <c r="AI16" s="191">
        <f t="shared" si="11"/>
        <v>10.928571428571427</v>
      </c>
      <c r="AJ16" s="190">
        <v>10</v>
      </c>
      <c r="AK16" s="193"/>
      <c r="AL16" s="193"/>
    </row>
    <row r="17" spans="1:38" s="87" customFormat="1" ht="36.950000000000003" customHeight="1">
      <c r="A17" s="86">
        <v>10</v>
      </c>
      <c r="B17" s="33" t="s">
        <v>48</v>
      </c>
      <c r="C17" s="34">
        <v>9124010060</v>
      </c>
      <c r="D17" s="35">
        <f>VLOOKUP(C17,'[24]Stock KVP'!B$8:F$26,5,0)</f>
        <v>10000</v>
      </c>
      <c r="E17" s="63">
        <f t="shared" si="10"/>
        <v>2.9268292682926829</v>
      </c>
      <c r="F17" s="204">
        <v>82000</v>
      </c>
      <c r="G17" s="35">
        <v>3416.6666666666665</v>
      </c>
      <c r="H17" s="35">
        <f>VLOOKUP(C17,'[17]10.6'!B$10:H$67,7,0)</f>
        <v>8760</v>
      </c>
      <c r="I17" s="35">
        <v>30342</v>
      </c>
      <c r="J17" s="68">
        <v>10111</v>
      </c>
      <c r="K17" s="68"/>
      <c r="L17" s="35">
        <f t="shared" si="2"/>
        <v>40453</v>
      </c>
      <c r="M17" s="35"/>
      <c r="N17" s="35">
        <v>0</v>
      </c>
      <c r="O17" s="68"/>
      <c r="P17" s="68"/>
      <c r="Q17" s="35">
        <f t="shared" si="3"/>
        <v>0</v>
      </c>
      <c r="R17" s="35">
        <v>1058</v>
      </c>
      <c r="S17" s="68"/>
      <c r="T17" s="68"/>
      <c r="U17" s="35">
        <f t="shared" si="4"/>
        <v>1058</v>
      </c>
      <c r="V17" s="35">
        <v>26250</v>
      </c>
      <c r="W17" s="68"/>
      <c r="X17" s="68"/>
      <c r="Y17" s="35">
        <f t="shared" si="5"/>
        <v>26250</v>
      </c>
      <c r="Z17" s="35"/>
      <c r="AA17" s="49">
        <f t="shared" si="6"/>
        <v>7.6829268292682933</v>
      </c>
      <c r="AB17" s="49">
        <f t="shared" si="7"/>
        <v>2.9965753424657535</v>
      </c>
      <c r="AC17" s="236">
        <f t="shared" si="8"/>
        <v>36250</v>
      </c>
      <c r="AD17" s="221">
        <f t="shared" si="9"/>
        <v>10.609756097560975</v>
      </c>
      <c r="AE17" s="64">
        <f t="shared" si="0"/>
        <v>67761</v>
      </c>
      <c r="AF17" s="84">
        <v>7</v>
      </c>
      <c r="AG17" s="84">
        <v>3</v>
      </c>
      <c r="AH17" s="189">
        <f t="shared" si="1"/>
        <v>36250</v>
      </c>
      <c r="AI17" s="191">
        <f t="shared" si="11"/>
        <v>10.609756097560975</v>
      </c>
      <c r="AJ17" s="190">
        <v>10</v>
      </c>
      <c r="AK17" s="194"/>
      <c r="AL17" s="194"/>
    </row>
    <row r="18" spans="1:38" s="87" customFormat="1" ht="36.950000000000003" customHeight="1">
      <c r="A18" s="83">
        <v>11</v>
      </c>
      <c r="B18" s="33" t="s">
        <v>40</v>
      </c>
      <c r="C18" s="34">
        <v>9352931030</v>
      </c>
      <c r="D18" s="35">
        <f>VLOOKUP(C18,'[24]Stock KVP'!B$8:F$26,5,0)</f>
        <v>21071</v>
      </c>
      <c r="E18" s="63">
        <f t="shared" si="10"/>
        <v>3.8603358778625956</v>
      </c>
      <c r="F18" s="204">
        <v>131000</v>
      </c>
      <c r="G18" s="35">
        <v>5458.333333333333</v>
      </c>
      <c r="H18" s="35">
        <f>VLOOKUP(C18,'[17]10.6'!B$10:H$67,7,0)</f>
        <v>9370</v>
      </c>
      <c r="I18" s="35">
        <v>6000</v>
      </c>
      <c r="J18" s="68">
        <v>12000</v>
      </c>
      <c r="K18" s="68">
        <v>14000</v>
      </c>
      <c r="L18" s="35">
        <f>I18+J18-K18</f>
        <v>4000</v>
      </c>
      <c r="M18" s="35"/>
      <c r="N18" s="35">
        <v>2000</v>
      </c>
      <c r="O18" s="68">
        <v>14000</v>
      </c>
      <c r="P18" s="68">
        <v>2000</v>
      </c>
      <c r="Q18" s="35">
        <f t="shared" si="3"/>
        <v>14000</v>
      </c>
      <c r="R18" s="35">
        <v>2270</v>
      </c>
      <c r="S18" s="68"/>
      <c r="T18" s="68"/>
      <c r="U18" s="35">
        <f t="shared" si="4"/>
        <v>2270</v>
      </c>
      <c r="V18" s="35">
        <v>75179</v>
      </c>
      <c r="W18" s="68">
        <v>2000</v>
      </c>
      <c r="X18" s="68"/>
      <c r="Y18" s="35">
        <f t="shared" si="5"/>
        <v>77179</v>
      </c>
      <c r="Z18" s="35"/>
      <c r="AA18" s="49">
        <f t="shared" si="6"/>
        <v>14.139664122137406</v>
      </c>
      <c r="AB18" s="49">
        <f t="shared" si="7"/>
        <v>8.2368196371398081</v>
      </c>
      <c r="AC18" s="236">
        <f t="shared" si="8"/>
        <v>98250</v>
      </c>
      <c r="AD18" s="221">
        <f t="shared" si="9"/>
        <v>18</v>
      </c>
      <c r="AE18" s="64">
        <f t="shared" si="0"/>
        <v>97449</v>
      </c>
      <c r="AF18" s="84">
        <v>7</v>
      </c>
      <c r="AG18" s="84">
        <v>3</v>
      </c>
      <c r="AH18" s="189">
        <f t="shared" si="1"/>
        <v>98250</v>
      </c>
      <c r="AI18" s="191">
        <f t="shared" si="11"/>
        <v>18</v>
      </c>
      <c r="AJ18" s="190">
        <v>10</v>
      </c>
      <c r="AK18" s="194"/>
      <c r="AL18" s="194"/>
    </row>
    <row r="19" spans="1:38" s="87" customFormat="1" ht="36.950000000000003" customHeight="1">
      <c r="A19" s="86">
        <v>12</v>
      </c>
      <c r="B19" s="33" t="s">
        <v>39</v>
      </c>
      <c r="C19" s="34">
        <v>9425040105</v>
      </c>
      <c r="D19" s="35">
        <f>VLOOKUP(C19,'[24]Stock KVP'!B$8:F$26,5,0)</f>
        <v>27500</v>
      </c>
      <c r="E19" s="63">
        <f t="shared" si="10"/>
        <v>6.1111111111111107</v>
      </c>
      <c r="F19" s="204">
        <v>108000</v>
      </c>
      <c r="G19" s="35">
        <v>4500</v>
      </c>
      <c r="H19" s="35">
        <f>VLOOKUP(C19,'[17]10.6'!B$10:H$67,7,0)</f>
        <v>9370</v>
      </c>
      <c r="I19" s="35">
        <v>0</v>
      </c>
      <c r="J19" s="68"/>
      <c r="K19" s="68"/>
      <c r="L19" s="35">
        <f t="shared" si="2"/>
        <v>0</v>
      </c>
      <c r="M19" s="35"/>
      <c r="N19" s="35">
        <v>100800</v>
      </c>
      <c r="O19" s="68"/>
      <c r="P19" s="68"/>
      <c r="Q19" s="35">
        <f t="shared" si="3"/>
        <v>100800</v>
      </c>
      <c r="R19" s="35">
        <v>1535</v>
      </c>
      <c r="S19" s="68"/>
      <c r="T19" s="68"/>
      <c r="U19" s="35">
        <f t="shared" si="4"/>
        <v>1535</v>
      </c>
      <c r="V19" s="35">
        <v>73209</v>
      </c>
      <c r="W19" s="68"/>
      <c r="X19" s="68"/>
      <c r="Y19" s="35">
        <f t="shared" si="5"/>
        <v>73209</v>
      </c>
      <c r="Z19" s="35"/>
      <c r="AA19" s="49">
        <f t="shared" si="6"/>
        <v>16.268666666666668</v>
      </c>
      <c r="AB19" s="49">
        <f t="shared" si="7"/>
        <v>7.8131270010672358</v>
      </c>
      <c r="AC19" s="236">
        <f t="shared" si="8"/>
        <v>100709</v>
      </c>
      <c r="AD19" s="221">
        <f t="shared" si="9"/>
        <v>22.379777777777779</v>
      </c>
      <c r="AE19" s="64">
        <f t="shared" si="0"/>
        <v>175544</v>
      </c>
      <c r="AF19" s="84">
        <v>7</v>
      </c>
      <c r="AG19" s="84">
        <v>3</v>
      </c>
      <c r="AH19" s="189">
        <f t="shared" si="1"/>
        <v>100709</v>
      </c>
      <c r="AI19" s="191">
        <f t="shared" si="11"/>
        <v>22.379777777777779</v>
      </c>
      <c r="AJ19" s="190">
        <v>10</v>
      </c>
      <c r="AK19" s="194"/>
      <c r="AL19" s="194"/>
    </row>
    <row r="20" spans="1:38" s="87" customFormat="1" ht="36.950000000000003" customHeight="1">
      <c r="A20" s="83">
        <v>13</v>
      </c>
      <c r="B20" s="33" t="s">
        <v>47</v>
      </c>
      <c r="C20" s="34">
        <v>9652930042</v>
      </c>
      <c r="D20" s="35">
        <f>VLOOKUP(C20,'[24]Stock KVP'!B$8:F$26,5,0)</f>
        <v>19900</v>
      </c>
      <c r="E20" s="63">
        <f t="shared" si="10"/>
        <v>5.618823529411765</v>
      </c>
      <c r="F20" s="204">
        <v>85000</v>
      </c>
      <c r="G20" s="35">
        <v>3541.6666666666665</v>
      </c>
      <c r="H20" s="35">
        <f>VLOOKUP(C20,'[17]10.6'!B$10:H$67,7,0)</f>
        <v>8760</v>
      </c>
      <c r="I20" s="35">
        <v>15146</v>
      </c>
      <c r="J20" s="68"/>
      <c r="K20" s="68"/>
      <c r="L20" s="35">
        <f t="shared" si="2"/>
        <v>15146</v>
      </c>
      <c r="M20" s="35"/>
      <c r="N20" s="35">
        <v>0</v>
      </c>
      <c r="O20" s="68"/>
      <c r="P20" s="68"/>
      <c r="Q20" s="35">
        <f t="shared" si="3"/>
        <v>0</v>
      </c>
      <c r="R20" s="35">
        <v>2840</v>
      </c>
      <c r="S20" s="68"/>
      <c r="T20" s="68">
        <v>400</v>
      </c>
      <c r="U20" s="35">
        <f t="shared" si="4"/>
        <v>2440</v>
      </c>
      <c r="V20" s="35">
        <v>71200</v>
      </c>
      <c r="W20" s="68">
        <v>400</v>
      </c>
      <c r="X20" s="68"/>
      <c r="Y20" s="35">
        <f t="shared" si="5"/>
        <v>71600</v>
      </c>
      <c r="Z20" s="35"/>
      <c r="AA20" s="49">
        <f t="shared" si="6"/>
        <v>20.216470588235296</v>
      </c>
      <c r="AB20" s="49">
        <f t="shared" si="7"/>
        <v>8.173515981735159</v>
      </c>
      <c r="AC20" s="236">
        <f t="shared" si="8"/>
        <v>91500</v>
      </c>
      <c r="AD20" s="221">
        <f t="shared" si="9"/>
        <v>25.835294117647059</v>
      </c>
      <c r="AE20" s="64">
        <f t="shared" si="0"/>
        <v>89186</v>
      </c>
      <c r="AF20" s="84">
        <v>7</v>
      </c>
      <c r="AG20" s="84">
        <v>3</v>
      </c>
      <c r="AH20" s="189">
        <f t="shared" si="1"/>
        <v>91500</v>
      </c>
      <c r="AI20" s="191">
        <f t="shared" si="11"/>
        <v>25.835294117647059</v>
      </c>
      <c r="AJ20" s="190">
        <v>10</v>
      </c>
      <c r="AK20" s="194"/>
      <c r="AL20" s="194"/>
    </row>
    <row r="21" spans="1:38" ht="36.950000000000003" customHeight="1">
      <c r="A21" s="36">
        <v>14</v>
      </c>
      <c r="B21" s="33" t="s">
        <v>46</v>
      </c>
      <c r="C21" s="34">
        <v>9652930046</v>
      </c>
      <c r="D21" s="35">
        <f>VLOOKUP(C21,'[24]Stock KVP'!B$8:F$26,5,0)</f>
        <v>11550</v>
      </c>
      <c r="E21" s="63">
        <f t="shared" si="10"/>
        <v>3.4649999999999999</v>
      </c>
      <c r="F21" s="204">
        <v>80000</v>
      </c>
      <c r="G21" s="35">
        <v>3333.3333333333335</v>
      </c>
      <c r="H21" s="35">
        <f>VLOOKUP(C21,'[17]10.6'!B$10:H$67,7,0)</f>
        <v>8760</v>
      </c>
      <c r="I21" s="35">
        <v>42271</v>
      </c>
      <c r="J21" s="68">
        <v>10023</v>
      </c>
      <c r="K21" s="68"/>
      <c r="L21" s="35">
        <f t="shared" si="2"/>
        <v>52294</v>
      </c>
      <c r="M21" s="35"/>
      <c r="N21" s="35">
        <v>0</v>
      </c>
      <c r="O21" s="68"/>
      <c r="P21" s="68"/>
      <c r="Q21" s="35">
        <f t="shared" si="3"/>
        <v>0</v>
      </c>
      <c r="R21" s="35">
        <v>1437</v>
      </c>
      <c r="S21" s="68"/>
      <c r="T21" s="68"/>
      <c r="U21" s="35">
        <f t="shared" si="4"/>
        <v>1437</v>
      </c>
      <c r="V21" s="35">
        <v>44520</v>
      </c>
      <c r="W21" s="68"/>
      <c r="X21" s="68"/>
      <c r="Y21" s="35">
        <f t="shared" si="5"/>
        <v>44520</v>
      </c>
      <c r="Z21" s="35"/>
      <c r="AA21" s="49">
        <f t="shared" si="6"/>
        <v>13.356</v>
      </c>
      <c r="AB21" s="49">
        <f t="shared" si="7"/>
        <v>5.0821917808219181</v>
      </c>
      <c r="AC21" s="236">
        <f t="shared" si="8"/>
        <v>56070</v>
      </c>
      <c r="AD21" s="221">
        <f t="shared" si="9"/>
        <v>16.820999999999998</v>
      </c>
      <c r="AE21" s="64">
        <f t="shared" si="0"/>
        <v>98251</v>
      </c>
      <c r="AF21" s="62">
        <v>7</v>
      </c>
      <c r="AG21" s="62">
        <v>3</v>
      </c>
      <c r="AH21" s="189">
        <f t="shared" si="1"/>
        <v>56070</v>
      </c>
      <c r="AI21" s="191">
        <f t="shared" si="11"/>
        <v>16.820999999999998</v>
      </c>
      <c r="AJ21" s="190">
        <v>10</v>
      </c>
    </row>
    <row r="22" spans="1:38" ht="36.950000000000003" customHeight="1">
      <c r="A22" s="32">
        <v>15</v>
      </c>
      <c r="B22" s="33" t="s">
        <v>22</v>
      </c>
      <c r="C22" s="34">
        <v>9124040035</v>
      </c>
      <c r="D22" s="35">
        <f>VLOOKUP(C22,'[24]Stock KVP'!B$8:F$26,5,0)</f>
        <v>7900</v>
      </c>
      <c r="E22" s="63">
        <f t="shared" si="10"/>
        <v>0.5609467455621302</v>
      </c>
      <c r="F22" s="204">
        <v>338000</v>
      </c>
      <c r="G22" s="35">
        <v>14083.333333333334</v>
      </c>
      <c r="H22" s="35">
        <f>VLOOKUP(C22,'[17]10.6'!B$10:H$67,7,0)</f>
        <v>15130</v>
      </c>
      <c r="I22" s="35">
        <v>6582</v>
      </c>
      <c r="J22" s="68">
        <v>5826</v>
      </c>
      <c r="K22" s="68">
        <v>8775</v>
      </c>
      <c r="L22" s="35">
        <f t="shared" si="2"/>
        <v>3633</v>
      </c>
      <c r="M22" s="35"/>
      <c r="N22" s="35">
        <v>2463</v>
      </c>
      <c r="O22" s="68">
        <v>13775</v>
      </c>
      <c r="P22" s="68">
        <v>5000</v>
      </c>
      <c r="Q22" s="35">
        <f t="shared" si="3"/>
        <v>11238</v>
      </c>
      <c r="R22" s="35">
        <v>79679</v>
      </c>
      <c r="S22" s="68"/>
      <c r="T22" s="68">
        <v>42500</v>
      </c>
      <c r="U22" s="35">
        <f t="shared" si="4"/>
        <v>37179</v>
      </c>
      <c r="V22" s="35">
        <v>37250</v>
      </c>
      <c r="W22" s="68">
        <v>44500</v>
      </c>
      <c r="X22" s="68">
        <v>16000</v>
      </c>
      <c r="Y22" s="35">
        <f t="shared" si="5"/>
        <v>65750</v>
      </c>
      <c r="Z22" s="35"/>
      <c r="AA22" s="49">
        <f t="shared" si="6"/>
        <v>4.668639053254438</v>
      </c>
      <c r="AB22" s="49">
        <f t="shared" si="7"/>
        <v>4.3456708526107075</v>
      </c>
      <c r="AC22" s="236">
        <f t="shared" si="8"/>
        <v>73650</v>
      </c>
      <c r="AD22" s="221">
        <f t="shared" si="9"/>
        <v>5.2295857988165677</v>
      </c>
      <c r="AE22" s="64">
        <f t="shared" si="0"/>
        <v>117800</v>
      </c>
      <c r="AF22" s="62">
        <v>7</v>
      </c>
      <c r="AG22" s="62">
        <v>3</v>
      </c>
      <c r="AH22" s="189">
        <f t="shared" si="1"/>
        <v>73650</v>
      </c>
      <c r="AI22" s="191">
        <f t="shared" si="11"/>
        <v>5.2295857988165686</v>
      </c>
      <c r="AJ22" s="190">
        <v>10</v>
      </c>
    </row>
    <row r="23" spans="1:38" ht="36.950000000000003" customHeight="1">
      <c r="A23" s="36">
        <v>16</v>
      </c>
      <c r="B23" s="33" t="s">
        <v>42</v>
      </c>
      <c r="C23" s="34">
        <v>9124010058</v>
      </c>
      <c r="D23" s="35">
        <f>VLOOKUP(C23,'[24]Stock KVP'!B$8:F$26,5,0)</f>
        <v>9500</v>
      </c>
      <c r="E23" s="63">
        <f t="shared" si="10"/>
        <v>2.780487804878049</v>
      </c>
      <c r="F23" s="204">
        <v>82000</v>
      </c>
      <c r="G23" s="35">
        <v>3416.6666666666665</v>
      </c>
      <c r="H23" s="35">
        <f>VLOOKUP(C23,'[17]10.6'!B$10:H$67,7,0)</f>
        <v>8760</v>
      </c>
      <c r="I23" s="35">
        <v>0</v>
      </c>
      <c r="J23" s="68"/>
      <c r="K23" s="68"/>
      <c r="L23" s="35">
        <f t="shared" si="2"/>
        <v>0</v>
      </c>
      <c r="M23" s="35"/>
      <c r="N23" s="35">
        <v>0</v>
      </c>
      <c r="O23" s="68"/>
      <c r="P23" s="68"/>
      <c r="Q23" s="35">
        <f t="shared" si="3"/>
        <v>0</v>
      </c>
      <c r="R23" s="35">
        <v>36350</v>
      </c>
      <c r="S23" s="68"/>
      <c r="T23" s="68">
        <v>7000</v>
      </c>
      <c r="U23" s="35">
        <f t="shared" si="4"/>
        <v>29350</v>
      </c>
      <c r="V23" s="35">
        <v>31200</v>
      </c>
      <c r="W23" s="68">
        <v>7000</v>
      </c>
      <c r="X23" s="68"/>
      <c r="Y23" s="35">
        <f t="shared" si="5"/>
        <v>38200</v>
      </c>
      <c r="Z23" s="35"/>
      <c r="AA23" s="49">
        <f t="shared" si="6"/>
        <v>11.18048780487805</v>
      </c>
      <c r="AB23" s="49">
        <f t="shared" si="7"/>
        <v>4.3607305936073057</v>
      </c>
      <c r="AC23" s="236">
        <f t="shared" si="8"/>
        <v>47700</v>
      </c>
      <c r="AD23" s="221">
        <f t="shared" si="9"/>
        <v>13.960975609756098</v>
      </c>
      <c r="AE23" s="64">
        <f t="shared" si="0"/>
        <v>67550</v>
      </c>
      <c r="AF23" s="62">
        <v>7</v>
      </c>
      <c r="AG23" s="62">
        <v>3</v>
      </c>
      <c r="AH23" s="189">
        <f t="shared" si="1"/>
        <v>47700</v>
      </c>
      <c r="AI23" s="191">
        <f t="shared" si="11"/>
        <v>13.960975609756099</v>
      </c>
      <c r="AJ23" s="190">
        <v>10</v>
      </c>
    </row>
    <row r="24" spans="1:38" ht="36.950000000000003" customHeight="1">
      <c r="A24" s="32">
        <v>17</v>
      </c>
      <c r="B24" s="33" t="s">
        <v>43</v>
      </c>
      <c r="C24" s="34">
        <v>9124010052</v>
      </c>
      <c r="D24" s="35">
        <f>VLOOKUP(C24,'[24]Stock KVP'!B$8:F$26,5,0)</f>
        <v>2900</v>
      </c>
      <c r="E24" s="63">
        <f t="shared" si="10"/>
        <v>0.57049180327868854</v>
      </c>
      <c r="F24" s="204">
        <v>122000</v>
      </c>
      <c r="G24" s="35">
        <v>5083.333333333333</v>
      </c>
      <c r="H24" s="35">
        <f>VLOOKUP(C24,'[17]10.6'!B$10:H$67,7,0)</f>
        <v>8760</v>
      </c>
      <c r="I24" s="35">
        <v>8576</v>
      </c>
      <c r="J24" s="68">
        <v>8999</v>
      </c>
      <c r="K24" s="68">
        <v>11782</v>
      </c>
      <c r="L24" s="35">
        <f t="shared" si="2"/>
        <v>5793</v>
      </c>
      <c r="M24" s="35"/>
      <c r="N24" s="35">
        <v>54368</v>
      </c>
      <c r="O24" s="68">
        <v>11782</v>
      </c>
      <c r="P24" s="68"/>
      <c r="Q24" s="35">
        <f t="shared" si="3"/>
        <v>66150</v>
      </c>
      <c r="R24" s="35">
        <v>66308</v>
      </c>
      <c r="S24" s="68"/>
      <c r="T24" s="68">
        <v>2300</v>
      </c>
      <c r="U24" s="35">
        <f t="shared" si="4"/>
        <v>64008</v>
      </c>
      <c r="V24" s="35">
        <v>43700</v>
      </c>
      <c r="W24" s="68"/>
      <c r="X24" s="68"/>
      <c r="Y24" s="35">
        <f t="shared" si="5"/>
        <v>43700</v>
      </c>
      <c r="Z24" s="35"/>
      <c r="AA24" s="49">
        <f t="shared" si="6"/>
        <v>8.5967213114754095</v>
      </c>
      <c r="AB24" s="49">
        <f t="shared" si="7"/>
        <v>4.9885844748858448</v>
      </c>
      <c r="AC24" s="236">
        <f t="shared" si="8"/>
        <v>46600</v>
      </c>
      <c r="AD24" s="221">
        <f t="shared" si="9"/>
        <v>9.1672131147540981</v>
      </c>
      <c r="AE24" s="64">
        <f t="shared" si="0"/>
        <v>179651</v>
      </c>
      <c r="AF24" s="62">
        <v>7</v>
      </c>
      <c r="AG24" s="62">
        <v>3</v>
      </c>
      <c r="AH24" s="189">
        <f t="shared" si="1"/>
        <v>46600</v>
      </c>
      <c r="AI24" s="191">
        <f t="shared" si="11"/>
        <v>9.1672131147540981</v>
      </c>
      <c r="AJ24" s="190">
        <v>10</v>
      </c>
    </row>
    <row r="25" spans="1:38" ht="36.950000000000003" customHeight="1">
      <c r="A25" s="36">
        <v>18</v>
      </c>
      <c r="B25" s="33" t="s">
        <v>44</v>
      </c>
      <c r="C25" s="34">
        <v>9651930022</v>
      </c>
      <c r="D25" s="35">
        <f>VLOOKUP(C25,'[24]Stock KVP'!B$8:F$26,5,0)</f>
        <v>13000</v>
      </c>
      <c r="E25" s="63">
        <f t="shared" si="10"/>
        <v>3.6705882352941179</v>
      </c>
      <c r="F25" s="204">
        <v>85000</v>
      </c>
      <c r="G25" s="35">
        <v>3541.6666666666665</v>
      </c>
      <c r="H25" s="35">
        <f>VLOOKUP(C25,'[17]10.6'!B$10:H$67,7,0)</f>
        <v>8760</v>
      </c>
      <c r="I25" s="35">
        <v>19572</v>
      </c>
      <c r="J25" s="68">
        <v>8965</v>
      </c>
      <c r="K25" s="68">
        <v>8973</v>
      </c>
      <c r="L25" s="35">
        <f t="shared" si="2"/>
        <v>19564</v>
      </c>
      <c r="M25" s="35"/>
      <c r="N25" s="35">
        <v>37444</v>
      </c>
      <c r="O25" s="68">
        <v>9073</v>
      </c>
      <c r="P25" s="68">
        <v>100</v>
      </c>
      <c r="Q25" s="35">
        <f t="shared" si="3"/>
        <v>46417</v>
      </c>
      <c r="R25" s="35">
        <v>60758</v>
      </c>
      <c r="S25" s="68"/>
      <c r="T25" s="68"/>
      <c r="U25" s="35">
        <f t="shared" si="4"/>
        <v>60758</v>
      </c>
      <c r="V25" s="35">
        <v>41700</v>
      </c>
      <c r="W25" s="68"/>
      <c r="X25" s="68"/>
      <c r="Y25" s="35">
        <f t="shared" si="5"/>
        <v>41700</v>
      </c>
      <c r="Z25" s="35"/>
      <c r="AA25" s="49">
        <f t="shared" si="6"/>
        <v>11.774117647058825</v>
      </c>
      <c r="AB25" s="49">
        <f t="shared" si="7"/>
        <v>4.7602739726027394</v>
      </c>
      <c r="AC25" s="236">
        <f t="shared" si="8"/>
        <v>54700</v>
      </c>
      <c r="AD25" s="221">
        <f t="shared" si="9"/>
        <v>15.444705882352942</v>
      </c>
      <c r="AE25" s="64">
        <f t="shared" si="0"/>
        <v>168439</v>
      </c>
      <c r="AF25" s="62">
        <v>7</v>
      </c>
      <c r="AG25" s="62">
        <v>3</v>
      </c>
      <c r="AH25" s="189">
        <f t="shared" si="1"/>
        <v>54700</v>
      </c>
      <c r="AI25" s="191">
        <f t="shared" si="11"/>
        <v>15.444705882352942</v>
      </c>
      <c r="AJ25" s="190">
        <v>10</v>
      </c>
    </row>
    <row r="26" spans="1:38" ht="36.950000000000003" customHeight="1">
      <c r="A26" s="32">
        <v>19</v>
      </c>
      <c r="B26" s="33" t="s">
        <v>45</v>
      </c>
      <c r="C26" s="34">
        <v>9651930026</v>
      </c>
      <c r="D26" s="35">
        <f>VLOOKUP(C26,'[24]Stock KVP'!B$8:F$26,5,0)</f>
        <v>11300</v>
      </c>
      <c r="E26" s="63">
        <f t="shared" si="10"/>
        <v>3.3899999999999997</v>
      </c>
      <c r="F26" s="204">
        <v>80000</v>
      </c>
      <c r="G26" s="35">
        <v>3333.3333333333335</v>
      </c>
      <c r="H26" s="35">
        <f>VLOOKUP(C26,'[17]10.6'!B$10:H$67,7,0)</f>
        <v>8760</v>
      </c>
      <c r="I26" s="35">
        <v>2880</v>
      </c>
      <c r="J26" s="68">
        <v>8484</v>
      </c>
      <c r="K26" s="68">
        <v>8984</v>
      </c>
      <c r="L26" s="35">
        <f t="shared" si="2"/>
        <v>2380</v>
      </c>
      <c r="M26" s="35"/>
      <c r="N26" s="35">
        <v>127739</v>
      </c>
      <c r="O26" s="68">
        <v>8984</v>
      </c>
      <c r="P26" s="68"/>
      <c r="Q26" s="35">
        <f t="shared" si="3"/>
        <v>136723</v>
      </c>
      <c r="R26" s="35">
        <v>57013</v>
      </c>
      <c r="S26" s="68"/>
      <c r="T26" s="68"/>
      <c r="U26" s="35">
        <f t="shared" si="4"/>
        <v>57013</v>
      </c>
      <c r="V26" s="35">
        <v>37300</v>
      </c>
      <c r="W26" s="68"/>
      <c r="X26" s="68"/>
      <c r="Y26" s="35">
        <f>V26+W26-X26</f>
        <v>37300</v>
      </c>
      <c r="Z26" s="35"/>
      <c r="AA26" s="49">
        <f t="shared" si="6"/>
        <v>11.19</v>
      </c>
      <c r="AB26" s="49">
        <f t="shared" si="7"/>
        <v>4.2579908675799087</v>
      </c>
      <c r="AC26" s="236">
        <f t="shared" si="8"/>
        <v>48600</v>
      </c>
      <c r="AD26" s="221">
        <f t="shared" si="9"/>
        <v>14.58</v>
      </c>
      <c r="AE26" s="64">
        <f t="shared" si="0"/>
        <v>233416</v>
      </c>
      <c r="AF26" s="62">
        <v>7</v>
      </c>
      <c r="AG26" s="62">
        <v>3</v>
      </c>
      <c r="AH26" s="189">
        <f t="shared" si="1"/>
        <v>48600</v>
      </c>
      <c r="AI26" s="191">
        <f t="shared" si="11"/>
        <v>14.579999999999998</v>
      </c>
      <c r="AJ26" s="190">
        <v>10</v>
      </c>
    </row>
    <row r="27" spans="1:38" ht="36.950000000000003" customHeight="1">
      <c r="A27" s="36">
        <v>20</v>
      </c>
      <c r="B27" s="33" t="s">
        <v>13</v>
      </c>
      <c r="C27" s="34">
        <v>9124040011</v>
      </c>
      <c r="D27" s="35">
        <f>VLOOKUP(C27,'[24]Stock KVP'!B$8:F$26,5,0)</f>
        <v>4596</v>
      </c>
      <c r="E27" s="63">
        <f t="shared" si="10"/>
        <v>2.7576000000000001</v>
      </c>
      <c r="F27" s="204">
        <v>40000</v>
      </c>
      <c r="G27" s="35">
        <v>1666.6666666666667</v>
      </c>
      <c r="H27" s="35">
        <f>VLOOKUP(C27,'[17]10.6'!B$10:H$67,7,0)</f>
        <v>15130</v>
      </c>
      <c r="I27" s="35">
        <v>27189</v>
      </c>
      <c r="J27" s="68">
        <v>5882</v>
      </c>
      <c r="K27" s="68">
        <v>3758</v>
      </c>
      <c r="L27" s="35">
        <f t="shared" si="2"/>
        <v>29313</v>
      </c>
      <c r="M27" s="35"/>
      <c r="N27" s="35">
        <v>3600</v>
      </c>
      <c r="O27" s="68">
        <v>3758</v>
      </c>
      <c r="P27" s="68"/>
      <c r="Q27" s="35">
        <f t="shared" si="3"/>
        <v>7358</v>
      </c>
      <c r="R27" s="35">
        <v>64</v>
      </c>
      <c r="S27" s="68"/>
      <c r="T27" s="68"/>
      <c r="U27" s="35">
        <f t="shared" si="4"/>
        <v>64</v>
      </c>
      <c r="V27" s="35">
        <v>55250</v>
      </c>
      <c r="W27" s="68"/>
      <c r="X27" s="68"/>
      <c r="Y27" s="35">
        <f t="shared" si="5"/>
        <v>55250</v>
      </c>
      <c r="Z27" s="35"/>
      <c r="AA27" s="49">
        <f t="shared" si="6"/>
        <v>33.15</v>
      </c>
      <c r="AB27" s="49">
        <f t="shared" si="7"/>
        <v>3.6516853932584268</v>
      </c>
      <c r="AC27" s="236">
        <f t="shared" si="8"/>
        <v>59846</v>
      </c>
      <c r="AD27" s="221">
        <f t="shared" si="9"/>
        <v>35.907599999999995</v>
      </c>
      <c r="AE27" s="64">
        <f t="shared" si="0"/>
        <v>91985</v>
      </c>
      <c r="AF27" s="62">
        <v>7</v>
      </c>
      <c r="AG27" s="62">
        <v>3</v>
      </c>
      <c r="AH27" s="189">
        <f t="shared" si="1"/>
        <v>59846</v>
      </c>
      <c r="AI27" s="191">
        <f t="shared" si="11"/>
        <v>35.907600000000002</v>
      </c>
      <c r="AJ27" s="190">
        <v>10</v>
      </c>
    </row>
    <row r="28" spans="1:38" ht="36.950000000000003" customHeight="1" thickBot="1">
      <c r="A28" s="55">
        <v>21</v>
      </c>
      <c r="B28" s="56" t="s">
        <v>0</v>
      </c>
      <c r="C28" s="57">
        <v>9145020111</v>
      </c>
      <c r="D28" s="58"/>
      <c r="E28" s="102">
        <f t="shared" si="10"/>
        <v>0</v>
      </c>
      <c r="F28" s="207">
        <v>2550</v>
      </c>
      <c r="G28" s="58">
        <v>106.25</v>
      </c>
      <c r="H28" s="58"/>
      <c r="I28" s="58">
        <v>0</v>
      </c>
      <c r="J28" s="69"/>
      <c r="K28" s="69"/>
      <c r="L28" s="58">
        <f t="shared" si="2"/>
        <v>0</v>
      </c>
      <c r="M28" s="58"/>
      <c r="N28" s="58">
        <v>0</v>
      </c>
      <c r="O28" s="69"/>
      <c r="P28" s="69"/>
      <c r="Q28" s="58">
        <f t="shared" si="3"/>
        <v>0</v>
      </c>
      <c r="R28" s="58">
        <v>0</v>
      </c>
      <c r="S28" s="69"/>
      <c r="T28" s="69"/>
      <c r="U28" s="58">
        <f t="shared" si="4"/>
        <v>0</v>
      </c>
      <c r="V28" s="58">
        <v>6879</v>
      </c>
      <c r="W28" s="69"/>
      <c r="X28" s="69"/>
      <c r="Y28" s="58">
        <f t="shared" si="5"/>
        <v>6879</v>
      </c>
      <c r="Z28" s="58"/>
      <c r="AA28" s="59">
        <f t="shared" si="6"/>
        <v>64.743529411764712</v>
      </c>
      <c r="AB28" s="59"/>
      <c r="AC28" s="207">
        <f t="shared" si="8"/>
        <v>6879</v>
      </c>
      <c r="AD28" s="59">
        <f t="shared" si="9"/>
        <v>64.743529411764712</v>
      </c>
      <c r="AE28" s="65">
        <f t="shared" si="0"/>
        <v>6879</v>
      </c>
      <c r="AF28" s="62">
        <v>7</v>
      </c>
      <c r="AG28" s="62">
        <v>3</v>
      </c>
      <c r="AH28" s="189">
        <f t="shared" si="1"/>
        <v>6879</v>
      </c>
      <c r="AI28" s="191">
        <f t="shared" si="11"/>
        <v>64.743529411764712</v>
      </c>
      <c r="AJ28" s="190">
        <v>10</v>
      </c>
    </row>
    <row r="29" spans="1:38" ht="2.25" hidden="1" customHeight="1" thickTop="1">
      <c r="A29" s="40"/>
      <c r="B29" s="40"/>
      <c r="C29" s="40"/>
      <c r="D29" s="40"/>
      <c r="E29" s="40"/>
      <c r="F29" s="208"/>
      <c r="G29" s="40"/>
      <c r="H29" s="40"/>
      <c r="I29" s="40"/>
      <c r="J29" s="40"/>
      <c r="K29" s="40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0"/>
      <c r="W29" s="40"/>
      <c r="X29" s="42"/>
      <c r="Y29" s="40"/>
      <c r="Z29" s="40"/>
      <c r="AA29" s="123"/>
      <c r="AB29" s="50"/>
      <c r="AC29" s="208"/>
      <c r="AD29" s="50"/>
      <c r="AE29" s="40"/>
      <c r="AJ29" s="190">
        <v>10</v>
      </c>
    </row>
    <row r="30" spans="1:38" ht="12.75" hidden="1" customHeight="1">
      <c r="A30" s="275" t="s">
        <v>53</v>
      </c>
      <c r="B30" s="276"/>
      <c r="C30" s="276"/>
      <c r="D30" s="276"/>
      <c r="E30" s="276"/>
      <c r="F30" s="276"/>
      <c r="G30" s="276"/>
      <c r="H30" s="276"/>
      <c r="I30" s="276"/>
      <c r="J30" s="276"/>
      <c r="K30" s="276"/>
      <c r="L30" s="276"/>
      <c r="M30" s="229"/>
      <c r="N30" s="88"/>
      <c r="O30" s="275" t="s">
        <v>41</v>
      </c>
      <c r="P30" s="276"/>
      <c r="Q30" s="276"/>
      <c r="R30" s="276"/>
      <c r="S30" s="276"/>
      <c r="T30" s="276"/>
      <c r="U30" s="276"/>
      <c r="V30" s="276"/>
      <c r="W30" s="276"/>
      <c r="X30" s="276"/>
      <c r="Y30" s="276"/>
      <c r="Z30" s="276"/>
      <c r="AA30" s="276"/>
      <c r="AB30" s="276"/>
      <c r="AC30" s="276"/>
      <c r="AD30" s="276"/>
      <c r="AE30" s="285"/>
      <c r="AJ30" s="190">
        <v>10</v>
      </c>
    </row>
    <row r="31" spans="1:38" ht="16.5" thickTop="1">
      <c r="A31" s="40"/>
      <c r="B31" s="40"/>
      <c r="C31" s="40"/>
      <c r="D31" s="40"/>
      <c r="E31" s="40"/>
      <c r="F31" s="208"/>
      <c r="G31" s="40"/>
      <c r="H31" s="40"/>
      <c r="I31" s="40"/>
      <c r="J31" s="40"/>
      <c r="K31" s="40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0"/>
      <c r="W31" s="40"/>
      <c r="X31" s="42"/>
      <c r="Y31" s="40"/>
      <c r="Z31" s="40"/>
      <c r="AA31" s="123"/>
      <c r="AB31" s="50"/>
      <c r="AC31" s="208"/>
      <c r="AD31" s="50"/>
      <c r="AE31" s="40"/>
    </row>
    <row r="32" spans="1:38" ht="22.5">
      <c r="A32" s="40"/>
      <c r="B32" s="40"/>
      <c r="C32" s="43"/>
      <c r="D32" s="218" t="s">
        <v>85</v>
      </c>
      <c r="E32" s="43"/>
      <c r="F32" s="209"/>
      <c r="G32" s="43"/>
      <c r="H32" s="43"/>
      <c r="I32" s="43"/>
      <c r="J32" s="43"/>
      <c r="K32" s="43"/>
      <c r="L32" s="44"/>
      <c r="M32" s="44"/>
      <c r="N32" s="44"/>
      <c r="O32" s="218" t="s">
        <v>84</v>
      </c>
      <c r="P32" s="44"/>
      <c r="Q32" s="44"/>
      <c r="R32" s="44"/>
      <c r="S32" s="44"/>
      <c r="T32" s="44"/>
      <c r="U32" s="44"/>
      <c r="V32" s="43"/>
      <c r="W32" s="40"/>
      <c r="X32" s="42"/>
      <c r="Y32" s="228" t="s">
        <v>91</v>
      </c>
      <c r="Z32" s="40"/>
      <c r="AA32" s="123"/>
      <c r="AB32" s="50"/>
      <c r="AC32" s="208"/>
      <c r="AD32" s="50"/>
      <c r="AE32" s="40"/>
    </row>
    <row r="33" spans="1:31">
      <c r="A33" s="40"/>
      <c r="B33" s="40"/>
      <c r="C33" s="43"/>
      <c r="D33" s="43"/>
      <c r="E33" s="43"/>
      <c r="F33" s="209"/>
      <c r="G33" s="43"/>
      <c r="H33" s="43"/>
      <c r="I33" s="43"/>
      <c r="J33" s="43"/>
      <c r="K33" s="43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3"/>
      <c r="W33" s="40"/>
      <c r="X33" s="42"/>
      <c r="Y33" s="40"/>
      <c r="Z33" s="40"/>
      <c r="AA33" s="123"/>
      <c r="AB33" s="50"/>
      <c r="AC33" s="208"/>
      <c r="AD33" s="50"/>
      <c r="AE33" s="40"/>
    </row>
    <row r="34" spans="1:31">
      <c r="A34" s="40"/>
      <c r="B34" s="40"/>
      <c r="C34" s="43"/>
      <c r="D34" s="43"/>
      <c r="E34" s="43"/>
      <c r="F34" s="209"/>
      <c r="G34" s="43"/>
      <c r="H34" s="43"/>
      <c r="I34" s="43"/>
      <c r="J34" s="43"/>
      <c r="K34" s="43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3"/>
      <c r="W34" s="40"/>
      <c r="X34" s="42"/>
      <c r="Y34" s="40"/>
      <c r="Z34" s="40"/>
      <c r="AA34" s="123"/>
      <c r="AB34" s="50"/>
      <c r="AC34" s="208"/>
      <c r="AD34" s="50"/>
      <c r="AE34" s="40"/>
    </row>
    <row r="35" spans="1:31">
      <c r="A35" s="40"/>
      <c r="B35" s="40"/>
      <c r="C35" s="43"/>
      <c r="D35" s="43"/>
      <c r="E35" s="43"/>
      <c r="F35" s="209"/>
      <c r="G35" s="43"/>
      <c r="H35" s="43"/>
      <c r="I35" s="43"/>
      <c r="J35" s="43"/>
      <c r="K35" s="43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3"/>
      <c r="W35" s="40"/>
      <c r="X35" s="42"/>
      <c r="Y35" s="40"/>
      <c r="Z35" s="40"/>
      <c r="AA35" s="123"/>
      <c r="AB35" s="50"/>
      <c r="AC35" s="208"/>
      <c r="AD35" s="50"/>
      <c r="AE35" s="40"/>
    </row>
    <row r="36" spans="1:31">
      <c r="A36" s="40"/>
      <c r="B36" s="40"/>
      <c r="C36" s="43"/>
      <c r="D36" s="43"/>
      <c r="E36" s="43"/>
      <c r="F36" s="209"/>
      <c r="G36" s="43"/>
      <c r="H36" s="43"/>
      <c r="I36" s="43"/>
      <c r="J36" s="43"/>
      <c r="K36" s="43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3"/>
      <c r="W36" s="40"/>
      <c r="X36" s="42"/>
      <c r="Y36" s="40"/>
      <c r="Z36" s="40"/>
      <c r="AA36" s="123"/>
      <c r="AB36" s="50"/>
      <c r="AC36" s="208"/>
      <c r="AD36" s="50"/>
      <c r="AE36" s="40"/>
    </row>
    <row r="37" spans="1:31">
      <c r="A37" s="40"/>
      <c r="B37" s="40"/>
      <c r="C37" s="43"/>
      <c r="D37" s="43"/>
      <c r="E37" s="43"/>
      <c r="F37" s="209"/>
      <c r="G37" s="43"/>
      <c r="H37" s="43"/>
      <c r="I37" s="43"/>
      <c r="J37" s="43"/>
      <c r="K37" s="43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3"/>
      <c r="W37" s="40"/>
      <c r="X37" s="42"/>
      <c r="Y37" s="40"/>
      <c r="Z37" s="40"/>
      <c r="AA37" s="123"/>
      <c r="AB37" s="50"/>
      <c r="AC37" s="208"/>
      <c r="AD37" s="50"/>
      <c r="AE37" s="40"/>
    </row>
    <row r="38" spans="1:31">
      <c r="A38" s="40"/>
      <c r="B38" s="40"/>
      <c r="C38" s="43"/>
      <c r="D38" s="43"/>
      <c r="E38" s="43"/>
      <c r="F38" s="209"/>
      <c r="G38" s="43"/>
      <c r="H38" s="43"/>
      <c r="I38" s="43"/>
      <c r="J38" s="43"/>
      <c r="K38" s="43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3"/>
      <c r="W38" s="40"/>
      <c r="X38" s="42"/>
      <c r="Y38" s="40"/>
      <c r="Z38" s="40"/>
      <c r="AA38" s="123"/>
      <c r="AB38" s="50"/>
      <c r="AC38" s="208"/>
      <c r="AD38" s="50"/>
      <c r="AE38" s="40"/>
    </row>
    <row r="39" spans="1:31">
      <c r="A39" s="40"/>
      <c r="B39" s="40"/>
      <c r="C39" s="43"/>
      <c r="D39" s="43"/>
      <c r="E39" s="43"/>
      <c r="F39" s="209"/>
      <c r="G39" s="43"/>
      <c r="H39" s="43"/>
      <c r="I39" s="43"/>
      <c r="J39" s="43"/>
      <c r="K39" s="43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3"/>
      <c r="W39" s="40"/>
      <c r="X39" s="42"/>
      <c r="Y39" s="40"/>
      <c r="Z39" s="40"/>
      <c r="AA39" s="123"/>
      <c r="AB39" s="50"/>
      <c r="AC39" s="208"/>
      <c r="AD39" s="50"/>
      <c r="AE39" s="40"/>
    </row>
    <row r="40" spans="1:31">
      <c r="A40" s="40"/>
      <c r="B40" s="40"/>
      <c r="C40" s="43"/>
      <c r="D40" s="43"/>
      <c r="E40" s="43"/>
      <c r="F40" s="209"/>
      <c r="G40" s="43"/>
      <c r="H40" s="43"/>
      <c r="I40" s="43"/>
      <c r="J40" s="43"/>
      <c r="K40" s="43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3"/>
      <c r="W40" s="40"/>
      <c r="X40" s="42"/>
      <c r="Y40" s="40"/>
      <c r="Z40" s="40"/>
      <c r="AA40" s="123"/>
      <c r="AB40" s="50"/>
      <c r="AC40" s="208"/>
      <c r="AD40" s="50"/>
      <c r="AE40" s="40"/>
    </row>
    <row r="41" spans="1:31">
      <c r="A41" s="40"/>
      <c r="B41" s="40"/>
      <c r="C41" s="43"/>
      <c r="D41" s="43"/>
      <c r="E41" s="43"/>
      <c r="F41" s="209"/>
      <c r="G41" s="43"/>
      <c r="H41" s="43"/>
      <c r="I41" s="43"/>
      <c r="J41" s="43"/>
      <c r="K41" s="43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3"/>
      <c r="W41" s="40"/>
      <c r="X41" s="42"/>
      <c r="Y41" s="40"/>
      <c r="Z41" s="40"/>
      <c r="AA41" s="123"/>
      <c r="AB41" s="50"/>
      <c r="AC41" s="208"/>
      <c r="AD41" s="50"/>
      <c r="AE41" s="40"/>
    </row>
    <row r="42" spans="1:31">
      <c r="A42" s="40"/>
      <c r="B42" s="40"/>
      <c r="C42" s="43"/>
      <c r="D42" s="43"/>
      <c r="E42" s="43"/>
      <c r="F42" s="209"/>
      <c r="G42" s="43"/>
      <c r="H42" s="43"/>
      <c r="I42" s="43"/>
      <c r="J42" s="43"/>
      <c r="K42" s="43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3"/>
      <c r="W42" s="40"/>
      <c r="X42" s="42"/>
      <c r="Y42" s="40"/>
      <c r="Z42" s="40"/>
      <c r="AA42" s="123"/>
      <c r="AB42" s="50"/>
      <c r="AC42" s="208"/>
      <c r="AD42" s="50"/>
      <c r="AE42" s="40"/>
    </row>
    <row r="43" spans="1:31">
      <c r="A43" s="40"/>
      <c r="B43" s="40"/>
      <c r="C43" s="43"/>
      <c r="D43" s="43"/>
      <c r="E43" s="43"/>
      <c r="F43" s="209"/>
      <c r="G43" s="43"/>
      <c r="H43" s="43"/>
      <c r="I43" s="43"/>
      <c r="J43" s="43"/>
      <c r="K43" s="43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3"/>
      <c r="W43" s="40"/>
      <c r="X43" s="42"/>
      <c r="Y43" s="40"/>
      <c r="Z43" s="40"/>
      <c r="AA43" s="123"/>
      <c r="AB43" s="50"/>
      <c r="AC43" s="208"/>
      <c r="AD43" s="50"/>
      <c r="AE43" s="40"/>
    </row>
    <row r="44" spans="1:31">
      <c r="A44" s="40"/>
      <c r="B44" s="40"/>
      <c r="C44" s="43"/>
      <c r="D44" s="43"/>
      <c r="E44" s="43"/>
      <c r="F44" s="209"/>
      <c r="G44" s="43"/>
      <c r="H44" s="43"/>
      <c r="I44" s="43"/>
      <c r="J44" s="43"/>
      <c r="K44" s="43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3"/>
      <c r="W44" s="40"/>
      <c r="X44" s="42"/>
      <c r="Y44" s="40"/>
      <c r="Z44" s="40"/>
      <c r="AA44" s="123"/>
      <c r="AB44" s="50"/>
      <c r="AC44" s="208"/>
      <c r="AD44" s="50"/>
      <c r="AE44" s="40"/>
    </row>
    <row r="45" spans="1:31">
      <c r="A45" s="40"/>
      <c r="B45" s="40"/>
      <c r="C45" s="43"/>
      <c r="D45" s="43"/>
      <c r="E45" s="43"/>
      <c r="F45" s="209"/>
      <c r="G45" s="43"/>
      <c r="H45" s="43"/>
      <c r="I45" s="43"/>
      <c r="J45" s="43"/>
      <c r="K45" s="43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3"/>
      <c r="W45" s="43"/>
      <c r="X45" s="45"/>
      <c r="Y45" s="43"/>
      <c r="Z45" s="43"/>
      <c r="AA45" s="124"/>
      <c r="AB45" s="51"/>
      <c r="AC45" s="209"/>
      <c r="AD45" s="51"/>
      <c r="AE45" s="43"/>
    </row>
    <row r="46" spans="1:31">
      <c r="A46" s="40"/>
      <c r="B46" s="40"/>
      <c r="C46" s="43"/>
      <c r="D46" s="43"/>
      <c r="E46" s="43"/>
      <c r="F46" s="209"/>
      <c r="G46" s="43"/>
      <c r="H46" s="43"/>
      <c r="I46" s="43"/>
      <c r="J46" s="43"/>
      <c r="K46" s="43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3"/>
      <c r="W46" s="43"/>
      <c r="X46" s="45"/>
      <c r="Y46" s="43"/>
      <c r="Z46" s="43"/>
      <c r="AA46" s="124"/>
      <c r="AB46" s="51"/>
      <c r="AC46" s="209"/>
      <c r="AD46" s="51"/>
      <c r="AE46" s="43"/>
    </row>
    <row r="47" spans="1:31">
      <c r="A47" s="40"/>
      <c r="B47" s="40"/>
      <c r="C47" s="43"/>
      <c r="D47" s="43"/>
      <c r="E47" s="43"/>
      <c r="F47" s="209"/>
      <c r="G47" s="43"/>
      <c r="H47" s="43"/>
      <c r="I47" s="43"/>
      <c r="J47" s="43"/>
      <c r="K47" s="43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3"/>
      <c r="W47" s="43"/>
      <c r="X47" s="45"/>
      <c r="Y47" s="43"/>
      <c r="Z47" s="43"/>
      <c r="AA47" s="124"/>
      <c r="AB47" s="51"/>
      <c r="AC47" s="209"/>
      <c r="AD47" s="51"/>
      <c r="AE47" s="43"/>
    </row>
  </sheetData>
  <mergeCells count="17">
    <mergeCell ref="A1:V3"/>
    <mergeCell ref="A5:A7"/>
    <mergeCell ref="B5:B7"/>
    <mergeCell ref="C5:C7"/>
    <mergeCell ref="D5:D7"/>
    <mergeCell ref="E5:E7"/>
    <mergeCell ref="G5:G7"/>
    <mergeCell ref="H5:H7"/>
    <mergeCell ref="I5:L6"/>
    <mergeCell ref="N5:U5"/>
    <mergeCell ref="V5:AB5"/>
    <mergeCell ref="AE5:AE7"/>
    <mergeCell ref="N6:Q6"/>
    <mergeCell ref="R6:U6"/>
    <mergeCell ref="A30:L30"/>
    <mergeCell ref="O30:AE30"/>
    <mergeCell ref="AC5:AD6"/>
  </mergeCells>
  <conditionalFormatting sqref="AA8:AD28">
    <cfRule type="cellIs" dxfId="2" priority="1" operator="lessThan">
      <formula>7</formula>
    </cfRule>
  </conditionalFormatting>
  <printOptions horizontalCentered="1" verticalCentered="1"/>
  <pageMargins left="0.143700787" right="0.17" top="0.16" bottom="0.2" header="0.16" footer="0"/>
  <pageSetup paperSize="9" scale="34" orientation="landscape" r:id="rId1"/>
  <headerFooter alignWithMargins="0">
    <oddHeader>&amp;R&amp;P/&amp;N</oddHeader>
    <oddFooter>&amp;R</oddFooter>
  </headerFooter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24"/>
  <sheetViews>
    <sheetView workbookViewId="0">
      <pane xSplit="2" ySplit="2" topLeftCell="C12" activePane="bottomRight" state="frozen"/>
      <selection activeCell="J4" sqref="J4"/>
      <selection pane="topRight" activeCell="J4" sqref="J4"/>
      <selection pane="bottomLeft" activeCell="J4" sqref="J4"/>
      <selection pane="bottomRight" activeCell="F21" sqref="F21"/>
    </sheetView>
  </sheetViews>
  <sheetFormatPr defaultRowHeight="16.5"/>
  <cols>
    <col min="1" max="1" width="18.5" customWidth="1"/>
    <col min="2" max="2" width="11" customWidth="1"/>
    <col min="3" max="3" width="10.5" customWidth="1"/>
    <col min="4" max="4" width="9.75" customWidth="1"/>
    <col min="5" max="5" width="10.625" customWidth="1"/>
    <col min="6" max="6" width="8.625" customWidth="1"/>
    <col min="7" max="7" width="10.625" customWidth="1"/>
    <col min="8" max="8" width="12.625" customWidth="1"/>
  </cols>
  <sheetData>
    <row r="1" spans="1:9" ht="52.5" customHeight="1" thickTop="1">
      <c r="A1" s="277" t="s">
        <v>37</v>
      </c>
      <c r="B1" s="277" t="s">
        <v>38</v>
      </c>
      <c r="C1" s="90" t="s">
        <v>73</v>
      </c>
      <c r="D1" s="91" t="s">
        <v>54</v>
      </c>
      <c r="E1" s="89" t="s">
        <v>66</v>
      </c>
      <c r="F1" s="89" t="s">
        <v>67</v>
      </c>
      <c r="G1" s="89" t="s">
        <v>68</v>
      </c>
      <c r="H1" s="89" t="s">
        <v>69</v>
      </c>
    </row>
    <row r="2" spans="1:9" ht="20.25" customHeight="1">
      <c r="A2" s="279"/>
      <c r="B2" s="279"/>
      <c r="C2" s="81"/>
      <c r="D2" s="81"/>
      <c r="E2" s="81"/>
      <c r="F2" s="81"/>
      <c r="G2" s="130"/>
      <c r="H2" s="81"/>
    </row>
    <row r="3" spans="1:9" ht="20.45" customHeight="1">
      <c r="A3" s="73" t="s">
        <v>20</v>
      </c>
      <c r="B3" s="74">
        <v>9124040020</v>
      </c>
      <c r="C3" s="92">
        <v>15198</v>
      </c>
      <c r="D3" s="128">
        <v>10354</v>
      </c>
      <c r="E3" s="129">
        <f>10354+4737</f>
        <v>15091</v>
      </c>
      <c r="F3" s="93">
        <f>15087+4737</f>
        <v>19824</v>
      </c>
      <c r="G3" s="93">
        <f>3465+5492+6130</f>
        <v>15087</v>
      </c>
      <c r="H3" s="93">
        <f>5390+5180+3780</f>
        <v>14350</v>
      </c>
    </row>
    <row r="4" spans="1:9" ht="20.45" customHeight="1">
      <c r="A4" s="75" t="s">
        <v>21</v>
      </c>
      <c r="B4" s="76">
        <v>9662930010</v>
      </c>
      <c r="C4" s="92">
        <v>6918</v>
      </c>
      <c r="D4" s="93">
        <v>10507</v>
      </c>
      <c r="E4" s="129">
        <v>10507</v>
      </c>
      <c r="F4" s="128">
        <v>13929</v>
      </c>
      <c r="G4" s="93">
        <f>5329+5600+3000</f>
        <v>13929</v>
      </c>
      <c r="H4" s="93">
        <f>2800+58000+5200</f>
        <v>66000</v>
      </c>
      <c r="I4" s="101"/>
    </row>
    <row r="5" spans="1:9" ht="20.45" customHeight="1">
      <c r="A5" s="73" t="s">
        <v>0</v>
      </c>
      <c r="B5" s="76">
        <v>9145020057</v>
      </c>
      <c r="C5" s="92"/>
      <c r="D5" s="93"/>
      <c r="E5" s="92"/>
      <c r="F5" s="93"/>
      <c r="G5" s="93"/>
      <c r="H5" s="93"/>
    </row>
    <row r="6" spans="1:9" ht="20.45" customHeight="1">
      <c r="A6" s="77" t="s">
        <v>1</v>
      </c>
      <c r="B6" s="74">
        <v>9591930012</v>
      </c>
      <c r="C6" s="92">
        <v>7734</v>
      </c>
      <c r="D6" s="93">
        <v>7710</v>
      </c>
      <c r="E6" s="92">
        <v>7710</v>
      </c>
      <c r="F6" s="93">
        <v>7710</v>
      </c>
      <c r="G6" s="93">
        <f>3030+4680</f>
        <v>7710</v>
      </c>
      <c r="H6" s="93">
        <f>3000+4462</f>
        <v>7462</v>
      </c>
    </row>
    <row r="7" spans="1:9" ht="20.45" customHeight="1">
      <c r="A7" s="78" t="s">
        <v>2</v>
      </c>
      <c r="B7" s="74">
        <v>9471930059</v>
      </c>
      <c r="C7" s="129">
        <v>13253</v>
      </c>
      <c r="D7" s="128">
        <v>15719</v>
      </c>
      <c r="E7" s="129">
        <v>15719</v>
      </c>
      <c r="F7" s="128">
        <v>15719</v>
      </c>
      <c r="G7" s="93">
        <f>5727+6023+3969</f>
        <v>15719</v>
      </c>
      <c r="H7" s="93">
        <f>7400+7200+4400</f>
        <v>19000</v>
      </c>
    </row>
    <row r="8" spans="1:9" ht="20.45" customHeight="1">
      <c r="A8" s="73" t="s">
        <v>51</v>
      </c>
      <c r="B8" s="74">
        <v>9124010068</v>
      </c>
      <c r="C8" s="92"/>
      <c r="D8" s="93"/>
      <c r="E8" s="92"/>
      <c r="F8" s="93">
        <v>21197</v>
      </c>
      <c r="G8" s="93">
        <f>6692+2760+11745</f>
        <v>21197</v>
      </c>
      <c r="H8" s="93">
        <v>4900</v>
      </c>
    </row>
    <row r="9" spans="1:9" ht="20.45" customHeight="1">
      <c r="A9" s="73" t="s">
        <v>50</v>
      </c>
      <c r="B9" s="74">
        <v>9652930043</v>
      </c>
      <c r="C9" s="92"/>
      <c r="D9" s="93"/>
      <c r="E9" s="92"/>
      <c r="F9" s="93"/>
      <c r="G9" s="93"/>
      <c r="H9" s="93"/>
    </row>
    <row r="10" spans="1:9" ht="20.45" customHeight="1">
      <c r="A10" s="73" t="s">
        <v>3</v>
      </c>
      <c r="B10" s="74">
        <v>9472930030</v>
      </c>
      <c r="C10" s="92">
        <v>10670</v>
      </c>
      <c r="D10" s="93">
        <v>10670</v>
      </c>
      <c r="E10" s="92">
        <v>10670</v>
      </c>
      <c r="F10" s="93"/>
      <c r="G10" s="93">
        <v>2000</v>
      </c>
      <c r="H10" s="93">
        <f>1500+2000</f>
        <v>3500</v>
      </c>
    </row>
    <row r="11" spans="1:9" ht="20.45" customHeight="1">
      <c r="A11" s="73" t="s">
        <v>49</v>
      </c>
      <c r="B11" s="74">
        <v>9124010054</v>
      </c>
      <c r="C11" s="92"/>
      <c r="D11" s="93">
        <v>11053</v>
      </c>
      <c r="E11" s="129">
        <v>11053</v>
      </c>
      <c r="F11" s="93">
        <v>11053</v>
      </c>
      <c r="G11" s="93">
        <f>4210+6843</f>
        <v>11053</v>
      </c>
      <c r="H11" s="93">
        <f>6800+6000</f>
        <v>12800</v>
      </c>
    </row>
    <row r="12" spans="1:9" ht="20.45" customHeight="1">
      <c r="A12" s="73" t="s">
        <v>48</v>
      </c>
      <c r="B12" s="74">
        <v>9124010060</v>
      </c>
      <c r="C12" s="92">
        <v>10111</v>
      </c>
      <c r="D12" s="93"/>
      <c r="E12" s="92"/>
      <c r="F12" s="93"/>
      <c r="G12" s="93"/>
      <c r="H12" s="93"/>
    </row>
    <row r="13" spans="1:9" ht="20.45" customHeight="1">
      <c r="A13" s="73" t="s">
        <v>40</v>
      </c>
      <c r="B13" s="74">
        <v>9352931030</v>
      </c>
      <c r="C13" s="92">
        <v>12000</v>
      </c>
      <c r="D13" s="93">
        <v>14000</v>
      </c>
      <c r="E13" s="92">
        <v>14000</v>
      </c>
      <c r="F13" s="93">
        <v>2000</v>
      </c>
      <c r="G13" s="93"/>
      <c r="H13" s="93"/>
    </row>
    <row r="14" spans="1:9" ht="20.45" customHeight="1">
      <c r="A14" s="73" t="s">
        <v>39</v>
      </c>
      <c r="B14" s="74">
        <v>9425040105</v>
      </c>
      <c r="C14" s="92"/>
      <c r="D14" s="93"/>
      <c r="E14" s="92"/>
      <c r="F14" s="93"/>
      <c r="G14" s="93"/>
      <c r="H14" s="93"/>
    </row>
    <row r="15" spans="1:9" ht="20.45" customHeight="1">
      <c r="A15" s="73" t="s">
        <v>47</v>
      </c>
      <c r="B15" s="74">
        <v>9652930042</v>
      </c>
      <c r="C15" s="92"/>
      <c r="D15" s="93"/>
      <c r="E15" s="131"/>
      <c r="F15" s="93"/>
      <c r="G15" s="93"/>
      <c r="H15" s="93">
        <v>400</v>
      </c>
    </row>
    <row r="16" spans="1:9" ht="20.45" customHeight="1">
      <c r="A16" s="73" t="s">
        <v>46</v>
      </c>
      <c r="B16" s="74">
        <v>9652930046</v>
      </c>
      <c r="C16" s="92">
        <v>10023</v>
      </c>
      <c r="D16" s="93"/>
      <c r="E16" s="92"/>
      <c r="F16" s="93"/>
      <c r="G16" s="93"/>
      <c r="H16" s="93"/>
    </row>
    <row r="17" spans="1:8" ht="20.45" customHeight="1">
      <c r="A17" s="73" t="s">
        <v>22</v>
      </c>
      <c r="B17" s="74">
        <v>9124040035</v>
      </c>
      <c r="C17" s="92">
        <v>5826</v>
      </c>
      <c r="D17" s="93">
        <v>8775</v>
      </c>
      <c r="E17" s="129">
        <f>8775+5000</f>
        <v>13775</v>
      </c>
      <c r="F17" s="93">
        <v>5000</v>
      </c>
      <c r="G17" s="128"/>
      <c r="H17" s="93">
        <f>27000+7750+7750</f>
        <v>42500</v>
      </c>
    </row>
    <row r="18" spans="1:8" ht="20.45" customHeight="1">
      <c r="A18" s="73" t="s">
        <v>42</v>
      </c>
      <c r="B18" s="74">
        <v>9124010058</v>
      </c>
      <c r="C18" s="92"/>
      <c r="D18" s="93"/>
      <c r="E18" s="92"/>
      <c r="F18" s="93"/>
      <c r="G18" s="93"/>
      <c r="H18" s="93">
        <f>3300+3700</f>
        <v>7000</v>
      </c>
    </row>
    <row r="19" spans="1:8" ht="20.45" customHeight="1">
      <c r="A19" s="73" t="s">
        <v>43</v>
      </c>
      <c r="B19" s="74">
        <v>9124010052</v>
      </c>
      <c r="C19" s="92">
        <v>8999</v>
      </c>
      <c r="D19" s="93">
        <v>11782</v>
      </c>
      <c r="E19" s="131">
        <v>11782</v>
      </c>
      <c r="F19" s="93"/>
      <c r="G19" s="93"/>
      <c r="H19" s="93">
        <v>2300</v>
      </c>
    </row>
    <row r="20" spans="1:8" ht="20.45" customHeight="1">
      <c r="A20" s="73" t="s">
        <v>44</v>
      </c>
      <c r="B20" s="74">
        <v>9124010022</v>
      </c>
      <c r="C20" s="92">
        <v>8965</v>
      </c>
      <c r="D20" s="93">
        <v>8973</v>
      </c>
      <c r="E20" s="92">
        <f>8973+100</f>
        <v>9073</v>
      </c>
      <c r="F20" s="93">
        <v>100</v>
      </c>
      <c r="G20" s="93"/>
      <c r="H20" s="93"/>
    </row>
    <row r="21" spans="1:8" ht="20.45" customHeight="1">
      <c r="A21" s="73" t="s">
        <v>45</v>
      </c>
      <c r="B21" s="74">
        <v>9124010026</v>
      </c>
      <c r="C21" s="92">
        <v>8484</v>
      </c>
      <c r="D21" s="93">
        <v>8984</v>
      </c>
      <c r="E21" s="92">
        <v>8984</v>
      </c>
      <c r="F21" s="93"/>
      <c r="G21" s="93"/>
      <c r="H21" s="93"/>
    </row>
    <row r="22" spans="1:8" ht="20.45" customHeight="1">
      <c r="A22" s="73" t="s">
        <v>13</v>
      </c>
      <c r="B22" s="74">
        <v>9124040011</v>
      </c>
      <c r="C22" s="92">
        <v>5882</v>
      </c>
      <c r="D22" s="93">
        <v>3758</v>
      </c>
      <c r="E22" s="92">
        <v>3758</v>
      </c>
      <c r="F22" s="93"/>
      <c r="G22" s="93"/>
      <c r="H22" s="93"/>
    </row>
    <row r="23" spans="1:8" ht="20.45" customHeight="1" thickBot="1">
      <c r="A23" s="79" t="s">
        <v>0</v>
      </c>
      <c r="B23" s="80">
        <v>9145020111</v>
      </c>
      <c r="C23" s="94"/>
      <c r="D23" s="95"/>
      <c r="E23" s="94"/>
      <c r="F23" s="95"/>
      <c r="G23" s="95"/>
      <c r="H23" s="95"/>
    </row>
    <row r="24" spans="1:8" ht="17.25" thickTop="1"/>
  </sheetData>
  <mergeCells count="2">
    <mergeCell ref="A1:A2"/>
    <mergeCell ref="B1:B2"/>
  </mergeCells>
  <pageMargins left="0.7" right="0.7" top="0.75" bottom="0.75" header="0.3" footer="0.3"/>
  <pageSetup paperSize="9" scale="8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F47"/>
  <sheetViews>
    <sheetView zoomScale="50" zoomScaleNormal="50" zoomScaleSheetLayoutView="50" zoomScalePageLayoutView="10" workbookViewId="0">
      <pane xSplit="6" ySplit="3" topLeftCell="G7" activePane="bottomRight" state="frozen"/>
      <selection pane="topRight" activeCell="G1" sqref="G1"/>
      <selection pane="bottomLeft" activeCell="A4" sqref="A4"/>
      <selection pane="bottomRight" activeCell="J27" sqref="J27"/>
    </sheetView>
  </sheetViews>
  <sheetFormatPr defaultColWidth="8.875" defaultRowHeight="15.75"/>
  <cols>
    <col min="1" max="1" width="5.5" style="29" customWidth="1"/>
    <col min="2" max="2" width="30.5" style="29" customWidth="1"/>
    <col min="3" max="3" width="16.75" style="29" customWidth="1"/>
    <col min="4" max="4" width="14.875" style="29" customWidth="1"/>
    <col min="5" max="5" width="11.25" style="29" customWidth="1"/>
    <col min="6" max="6" width="20" style="210" hidden="1" customWidth="1"/>
    <col min="7" max="7" width="12.875" style="29" customWidth="1"/>
    <col min="8" max="8" width="14.25" style="29" customWidth="1"/>
    <col min="9" max="9" width="13.375" style="29" customWidth="1"/>
    <col min="10" max="10" width="12.75" style="29" customWidth="1"/>
    <col min="11" max="11" width="12.25" style="29" customWidth="1"/>
    <col min="12" max="12" width="13.75" style="46" customWidth="1"/>
    <col min="13" max="13" width="13.25" style="46" hidden="1" customWidth="1"/>
    <col min="14" max="14" width="14.75" style="46" customWidth="1"/>
    <col min="15" max="15" width="12.375" style="46" customWidth="1"/>
    <col min="16" max="16" width="11.625" style="46" customWidth="1"/>
    <col min="17" max="17" width="13.375" style="46" customWidth="1"/>
    <col min="18" max="18" width="11.625" style="46" customWidth="1"/>
    <col min="19" max="19" width="12.5" style="46" customWidth="1"/>
    <col min="20" max="20" width="12.375" style="46" customWidth="1"/>
    <col min="21" max="21" width="12.875" style="46" customWidth="1"/>
    <col min="22" max="22" width="12.75" style="29" customWidth="1"/>
    <col min="23" max="23" width="15" style="29" customWidth="1"/>
    <col min="24" max="24" width="12.75" style="47" customWidth="1"/>
    <col min="25" max="25" width="15.25" style="29" customWidth="1"/>
    <col min="26" max="26" width="11.25" style="29" hidden="1" customWidth="1"/>
    <col min="27" max="27" width="11.25" style="125" customWidth="1"/>
    <col min="28" max="28" width="10.25" style="52" customWidth="1"/>
    <col min="29" max="29" width="18.5" style="210" customWidth="1"/>
    <col min="30" max="30" width="10.25" style="52" customWidth="1"/>
    <col min="31" max="31" width="16.875" style="29" customWidth="1"/>
    <col min="32" max="32" width="20.125" style="29" customWidth="1"/>
    <col min="33" max="33" width="8.875" style="29" customWidth="1"/>
    <col min="34" max="34" width="22" style="187" hidden="1" customWidth="1"/>
    <col min="35" max="35" width="22" style="190" hidden="1" customWidth="1"/>
    <col min="36" max="36" width="14.5" style="190" customWidth="1"/>
    <col min="37" max="38" width="8.875" style="190"/>
    <col min="39" max="16384" width="8.875" style="29"/>
  </cols>
  <sheetData>
    <row r="1" spans="1:84" ht="22.5" customHeight="1">
      <c r="A1" s="286" t="s">
        <v>55</v>
      </c>
      <c r="B1" s="286"/>
      <c r="C1" s="286"/>
      <c r="D1" s="286"/>
      <c r="E1" s="286"/>
      <c r="F1" s="286"/>
      <c r="G1" s="286"/>
      <c r="H1" s="286"/>
      <c r="I1" s="286"/>
      <c r="J1" s="286"/>
      <c r="K1" s="286"/>
      <c r="L1" s="286"/>
      <c r="M1" s="286"/>
      <c r="N1" s="286"/>
      <c r="O1" s="286"/>
      <c r="P1" s="286"/>
      <c r="Q1" s="286"/>
      <c r="R1" s="286"/>
      <c r="S1" s="286"/>
      <c r="T1" s="286"/>
      <c r="U1" s="286"/>
      <c r="V1" s="286"/>
      <c r="W1" s="60"/>
      <c r="X1" s="28"/>
      <c r="Y1" s="28"/>
      <c r="Z1" s="28"/>
      <c r="AA1" s="120"/>
      <c r="AB1" s="61"/>
      <c r="AC1" s="234"/>
      <c r="AD1" s="61"/>
      <c r="AE1" s="28"/>
    </row>
    <row r="2" spans="1:84" ht="22.5" customHeight="1">
      <c r="A2" s="286"/>
      <c r="B2" s="286"/>
      <c r="C2" s="286"/>
      <c r="D2" s="286"/>
      <c r="E2" s="286"/>
      <c r="F2" s="286"/>
      <c r="G2" s="286"/>
      <c r="H2" s="286"/>
      <c r="I2" s="286"/>
      <c r="J2" s="286"/>
      <c r="K2" s="286"/>
      <c r="L2" s="286"/>
      <c r="M2" s="286"/>
      <c r="N2" s="286"/>
      <c r="O2" s="286"/>
      <c r="P2" s="286"/>
      <c r="Q2" s="286"/>
      <c r="R2" s="286"/>
      <c r="S2" s="286"/>
      <c r="T2" s="286"/>
      <c r="U2" s="286"/>
      <c r="V2" s="286"/>
      <c r="W2" s="60"/>
      <c r="X2" s="28"/>
      <c r="Y2" s="28"/>
      <c r="Z2" s="28"/>
      <c r="AA2" s="120"/>
      <c r="AB2" s="61"/>
      <c r="AC2" s="234"/>
      <c r="AD2" s="61"/>
      <c r="AE2" s="28"/>
    </row>
    <row r="3" spans="1:84" ht="22.5" customHeight="1">
      <c r="A3" s="286"/>
      <c r="B3" s="286"/>
      <c r="C3" s="286"/>
      <c r="D3" s="286"/>
      <c r="E3" s="286"/>
      <c r="F3" s="286"/>
      <c r="G3" s="286"/>
      <c r="H3" s="286"/>
      <c r="I3" s="286"/>
      <c r="J3" s="286"/>
      <c r="K3" s="286"/>
      <c r="L3" s="286"/>
      <c r="M3" s="286"/>
      <c r="N3" s="286"/>
      <c r="O3" s="286"/>
      <c r="P3" s="286"/>
      <c r="Q3" s="286"/>
      <c r="R3" s="286"/>
      <c r="S3" s="286"/>
      <c r="T3" s="286"/>
      <c r="U3" s="286"/>
      <c r="V3" s="286"/>
      <c r="W3" s="60"/>
      <c r="X3" s="28"/>
      <c r="Y3" s="28"/>
      <c r="Z3" s="28"/>
      <c r="AA3" s="120"/>
      <c r="AB3" s="61"/>
      <c r="AC3" s="234"/>
      <c r="AD3" s="61"/>
      <c r="AE3" s="28"/>
    </row>
    <row r="4" spans="1:84" ht="58.5" customHeight="1" thickBot="1">
      <c r="A4" s="30"/>
      <c r="B4" s="98" t="s">
        <v>96</v>
      </c>
      <c r="C4" s="12">
        <v>0.41666666666666669</v>
      </c>
      <c r="D4" s="12"/>
      <c r="E4" s="12"/>
      <c r="F4" s="199"/>
      <c r="G4" s="12"/>
      <c r="H4" s="12"/>
      <c r="I4" s="12"/>
      <c r="J4" s="12"/>
      <c r="K4" s="12"/>
      <c r="L4" s="31" t="s">
        <v>28</v>
      </c>
      <c r="M4" s="31"/>
      <c r="N4" s="31"/>
      <c r="O4" s="31" t="s">
        <v>29</v>
      </c>
      <c r="P4" s="31"/>
      <c r="Q4" s="31"/>
      <c r="R4" s="30"/>
      <c r="S4" s="31"/>
      <c r="T4" s="30"/>
      <c r="U4" s="31"/>
      <c r="V4" s="30"/>
      <c r="W4" s="30"/>
      <c r="X4" s="30"/>
      <c r="Y4" s="30"/>
      <c r="Z4" s="30"/>
      <c r="AA4" s="121"/>
      <c r="AB4" s="48"/>
      <c r="AC4" s="199"/>
      <c r="AD4" s="48"/>
      <c r="AE4" s="30"/>
    </row>
    <row r="5" spans="1:84" ht="38.25" customHeight="1" thickTop="1">
      <c r="A5" s="287" t="s">
        <v>4</v>
      </c>
      <c r="B5" s="277" t="s">
        <v>37</v>
      </c>
      <c r="C5" s="277" t="s">
        <v>38</v>
      </c>
      <c r="D5" s="277" t="s">
        <v>32</v>
      </c>
      <c r="E5" s="277" t="s">
        <v>34</v>
      </c>
      <c r="F5" s="200"/>
      <c r="G5" s="290" t="s">
        <v>78</v>
      </c>
      <c r="H5" s="303" t="s">
        <v>77</v>
      </c>
      <c r="I5" s="294" t="s">
        <v>59</v>
      </c>
      <c r="J5" s="295"/>
      <c r="K5" s="295"/>
      <c r="L5" s="296"/>
      <c r="M5" s="239" t="s">
        <v>71</v>
      </c>
      <c r="N5" s="283" t="s">
        <v>58</v>
      </c>
      <c r="O5" s="284"/>
      <c r="P5" s="284"/>
      <c r="Q5" s="284"/>
      <c r="R5" s="284"/>
      <c r="S5" s="284"/>
      <c r="T5" s="284"/>
      <c r="U5" s="293"/>
      <c r="V5" s="283" t="s">
        <v>64</v>
      </c>
      <c r="W5" s="284"/>
      <c r="X5" s="284"/>
      <c r="Y5" s="284"/>
      <c r="Z5" s="284"/>
      <c r="AA5" s="284"/>
      <c r="AB5" s="293"/>
      <c r="AC5" s="306" t="s">
        <v>91</v>
      </c>
      <c r="AD5" s="307"/>
      <c r="AE5" s="280" t="s">
        <v>52</v>
      </c>
    </row>
    <row r="6" spans="1:84" ht="62.25" customHeight="1">
      <c r="A6" s="288"/>
      <c r="B6" s="278"/>
      <c r="C6" s="278"/>
      <c r="D6" s="278"/>
      <c r="E6" s="278"/>
      <c r="F6" s="201"/>
      <c r="G6" s="291"/>
      <c r="H6" s="304"/>
      <c r="I6" s="297"/>
      <c r="J6" s="298"/>
      <c r="K6" s="298"/>
      <c r="L6" s="299"/>
      <c r="M6" s="241"/>
      <c r="N6" s="300" t="s">
        <v>75</v>
      </c>
      <c r="O6" s="301"/>
      <c r="P6" s="301"/>
      <c r="Q6" s="301"/>
      <c r="R6" s="300" t="s">
        <v>74</v>
      </c>
      <c r="S6" s="301"/>
      <c r="T6" s="301"/>
      <c r="U6" s="302"/>
      <c r="V6" s="240"/>
      <c r="W6" s="241"/>
      <c r="X6" s="241"/>
      <c r="Y6" s="241"/>
      <c r="Z6" s="241"/>
      <c r="AA6" s="122"/>
      <c r="AB6" s="242"/>
      <c r="AC6" s="308"/>
      <c r="AD6" s="309"/>
      <c r="AE6" s="281"/>
    </row>
    <row r="7" spans="1:84" s="72" customFormat="1" ht="86.25" customHeight="1">
      <c r="A7" s="289"/>
      <c r="B7" s="279"/>
      <c r="C7" s="279"/>
      <c r="D7" s="279"/>
      <c r="E7" s="279"/>
      <c r="F7" s="202"/>
      <c r="G7" s="292"/>
      <c r="H7" s="305"/>
      <c r="I7" s="70" t="s">
        <v>56</v>
      </c>
      <c r="J7" s="70" t="s">
        <v>73</v>
      </c>
      <c r="K7" s="70" t="s">
        <v>65</v>
      </c>
      <c r="L7" s="71" t="s">
        <v>62</v>
      </c>
      <c r="M7" s="82"/>
      <c r="N7" s="70" t="s">
        <v>57</v>
      </c>
      <c r="O7" s="70" t="s">
        <v>76</v>
      </c>
      <c r="P7" s="70" t="s">
        <v>67</v>
      </c>
      <c r="Q7" s="71" t="s">
        <v>61</v>
      </c>
      <c r="R7" s="70" t="s">
        <v>60</v>
      </c>
      <c r="S7" s="70" t="s">
        <v>68</v>
      </c>
      <c r="T7" s="70" t="s">
        <v>69</v>
      </c>
      <c r="U7" s="71" t="s">
        <v>63</v>
      </c>
      <c r="V7" s="70" t="s">
        <v>35</v>
      </c>
      <c r="W7" s="70" t="s">
        <v>70</v>
      </c>
      <c r="X7" s="70" t="s">
        <v>30</v>
      </c>
      <c r="Y7" s="71" t="s">
        <v>36</v>
      </c>
      <c r="Z7" s="70" t="s">
        <v>31</v>
      </c>
      <c r="AA7" s="126" t="s">
        <v>79</v>
      </c>
      <c r="AB7" s="127" t="s">
        <v>33</v>
      </c>
      <c r="AC7" s="235" t="s">
        <v>92</v>
      </c>
      <c r="AD7" s="220" t="s">
        <v>93</v>
      </c>
      <c r="AE7" s="282"/>
      <c r="AH7" s="187" t="s">
        <v>87</v>
      </c>
      <c r="AI7" s="188" t="s">
        <v>88</v>
      </c>
      <c r="AJ7" s="188"/>
      <c r="AK7" s="188" t="s">
        <v>72</v>
      </c>
      <c r="AL7" s="188"/>
    </row>
    <row r="8" spans="1:84" ht="36.950000000000003" customHeight="1">
      <c r="A8" s="32">
        <v>1</v>
      </c>
      <c r="B8" s="99" t="s">
        <v>20</v>
      </c>
      <c r="C8" s="34">
        <v>9124040020</v>
      </c>
      <c r="D8" s="35"/>
      <c r="E8" s="100">
        <f>D8/G8</f>
        <v>0</v>
      </c>
      <c r="F8" s="203">
        <v>375000</v>
      </c>
      <c r="G8" s="35">
        <v>15625</v>
      </c>
      <c r="H8" s="35">
        <f>VLOOKUP(C8,'[17]10.6'!B$10:H$67,7,0)</f>
        <v>15130</v>
      </c>
      <c r="I8" s="35">
        <v>72215</v>
      </c>
      <c r="J8" s="68">
        <v>14981</v>
      </c>
      <c r="K8" s="68">
        <v>10593</v>
      </c>
      <c r="L8" s="35">
        <f>I8+J8-K8</f>
        <v>76603</v>
      </c>
      <c r="M8" s="35"/>
      <c r="N8" s="35">
        <v>2774</v>
      </c>
      <c r="O8" s="68">
        <f>15611+1380</f>
        <v>16991</v>
      </c>
      <c r="P8" s="68">
        <v>19765</v>
      </c>
      <c r="Q8" s="35">
        <f>N8+O8-P8</f>
        <v>0</v>
      </c>
      <c r="R8" s="35">
        <v>28652</v>
      </c>
      <c r="S8" s="68">
        <v>16825</v>
      </c>
      <c r="T8" s="68">
        <f>13090+1273</f>
        <v>14363</v>
      </c>
      <c r="U8" s="35">
        <f>R8+S8-T8</f>
        <v>31114</v>
      </c>
      <c r="V8" s="35">
        <v>84067</v>
      </c>
      <c r="W8" s="68">
        <v>13090</v>
      </c>
      <c r="X8" s="68">
        <v>23217</v>
      </c>
      <c r="Y8" s="35">
        <f>V8+W8-X8</f>
        <v>73940</v>
      </c>
      <c r="Z8" s="35">
        <f>Y8-X8</f>
        <v>50723</v>
      </c>
      <c r="AA8" s="49">
        <f>Y8/G8</f>
        <v>4.7321600000000004</v>
      </c>
      <c r="AB8" s="49">
        <f>Y8/H8</f>
        <v>4.8869795109054861</v>
      </c>
      <c r="AC8" s="236">
        <f>D8+Y8</f>
        <v>73940</v>
      </c>
      <c r="AD8" s="221">
        <f>AC8/(G8)</f>
        <v>4.7321600000000004</v>
      </c>
      <c r="AE8" s="64">
        <f t="shared" ref="AE8:AE28" si="0">L8+Q8+U8+Y8</f>
        <v>181657</v>
      </c>
      <c r="AF8" s="62">
        <v>7</v>
      </c>
      <c r="AG8" s="62">
        <v>3</v>
      </c>
      <c r="AH8" s="189">
        <f t="shared" ref="AH8:AH28" si="1">D8+Y8</f>
        <v>73940</v>
      </c>
      <c r="AI8" s="191">
        <f>AA8+E8</f>
        <v>4.7321600000000004</v>
      </c>
      <c r="AJ8" s="190">
        <v>10</v>
      </c>
    </row>
    <row r="9" spans="1:84" ht="36.950000000000003" customHeight="1">
      <c r="A9" s="36">
        <v>2</v>
      </c>
      <c r="B9" s="37" t="s">
        <v>21</v>
      </c>
      <c r="C9" s="38">
        <v>9662930010</v>
      </c>
      <c r="D9" s="35"/>
      <c r="E9" s="63">
        <f>D9/G9</f>
        <v>0</v>
      </c>
      <c r="F9" s="204">
        <v>250000</v>
      </c>
      <c r="G9" s="35">
        <v>10416.666666666666</v>
      </c>
      <c r="H9" s="35">
        <f>VLOOKUP(C9,'[17]10.6'!B$10:H$67,7,0)</f>
        <v>9460</v>
      </c>
      <c r="I9" s="35">
        <v>67321</v>
      </c>
      <c r="J9" s="68">
        <v>8684</v>
      </c>
      <c r="K9" s="68">
        <v>13857</v>
      </c>
      <c r="L9" s="35">
        <f t="shared" ref="L9:L28" si="2">I9+J9-K9</f>
        <v>62148</v>
      </c>
      <c r="M9" s="35"/>
      <c r="N9" s="35">
        <v>1544</v>
      </c>
      <c r="O9" s="68">
        <v>13857</v>
      </c>
      <c r="P9" s="68">
        <v>15401</v>
      </c>
      <c r="Q9" s="35">
        <f t="shared" ref="Q9:Q28" si="3">N9+O9-P9</f>
        <v>0</v>
      </c>
      <c r="R9" s="35">
        <v>1649</v>
      </c>
      <c r="S9" s="68">
        <f>13837+709</f>
        <v>14546</v>
      </c>
      <c r="T9" s="68">
        <v>10800</v>
      </c>
      <c r="U9" s="35">
        <f t="shared" ref="U9:U28" si="4">R9+S9-T9</f>
        <v>5395</v>
      </c>
      <c r="V9" s="35">
        <v>62800</v>
      </c>
      <c r="W9" s="68">
        <v>10800</v>
      </c>
      <c r="X9" s="68">
        <v>14000</v>
      </c>
      <c r="Y9" s="35">
        <f t="shared" ref="Y9:Y28" si="5">V9+W9-X9</f>
        <v>59600</v>
      </c>
      <c r="Z9" s="35"/>
      <c r="AA9" s="49">
        <f t="shared" ref="AA9:AA28" si="6">Y9/G9</f>
        <v>5.7216000000000005</v>
      </c>
      <c r="AB9" s="49">
        <f t="shared" ref="AB9:AB27" si="7">Y9/H9</f>
        <v>6.3002114164904865</v>
      </c>
      <c r="AC9" s="236">
        <f t="shared" ref="AC9:AC28" si="8">D9+Y9</f>
        <v>59600</v>
      </c>
      <c r="AD9" s="221">
        <f t="shared" ref="AD9:AD28" si="9">AC9/(G9)</f>
        <v>5.7216000000000005</v>
      </c>
      <c r="AE9" s="64">
        <f t="shared" si="0"/>
        <v>127143</v>
      </c>
      <c r="AF9" s="62">
        <v>7</v>
      </c>
      <c r="AG9" s="62">
        <v>3</v>
      </c>
      <c r="AH9" s="189">
        <f t="shared" si="1"/>
        <v>59600</v>
      </c>
      <c r="AI9" s="191">
        <f>AA9+E9</f>
        <v>5.7216000000000005</v>
      </c>
      <c r="AJ9" s="190">
        <v>10</v>
      </c>
    </row>
    <row r="10" spans="1:84" s="85" customFormat="1" ht="36.950000000000003" customHeight="1">
      <c r="A10" s="83">
        <v>3</v>
      </c>
      <c r="B10" s="33" t="s">
        <v>0</v>
      </c>
      <c r="C10" s="38">
        <v>9145020057</v>
      </c>
      <c r="D10" s="35"/>
      <c r="E10" s="63"/>
      <c r="F10" s="204"/>
      <c r="G10" s="35">
        <v>0</v>
      </c>
      <c r="H10" s="35"/>
      <c r="I10" s="35">
        <v>0</v>
      </c>
      <c r="J10" s="68"/>
      <c r="K10" s="68"/>
      <c r="L10" s="35">
        <f t="shared" si="2"/>
        <v>0</v>
      </c>
      <c r="M10" s="35"/>
      <c r="N10" s="35">
        <v>32483</v>
      </c>
      <c r="O10" s="68"/>
      <c r="P10" s="68"/>
      <c r="Q10" s="35">
        <f t="shared" si="3"/>
        <v>32483</v>
      </c>
      <c r="R10" s="35">
        <v>0</v>
      </c>
      <c r="S10" s="68"/>
      <c r="T10" s="68"/>
      <c r="U10" s="35">
        <f t="shared" si="4"/>
        <v>0</v>
      </c>
      <c r="V10" s="35">
        <v>13654</v>
      </c>
      <c r="W10" s="68"/>
      <c r="X10" s="68"/>
      <c r="Y10" s="35">
        <f t="shared" si="5"/>
        <v>13654</v>
      </c>
      <c r="Z10" s="35"/>
      <c r="AA10" s="49"/>
      <c r="AB10" s="49"/>
      <c r="AC10" s="236">
        <f t="shared" si="8"/>
        <v>13654</v>
      </c>
      <c r="AD10" s="221"/>
      <c r="AE10" s="64">
        <f t="shared" si="0"/>
        <v>46137</v>
      </c>
      <c r="AF10" s="84">
        <v>7</v>
      </c>
      <c r="AG10" s="84">
        <v>3</v>
      </c>
      <c r="AH10" s="189">
        <f t="shared" si="1"/>
        <v>13654</v>
      </c>
      <c r="AI10" s="191"/>
      <c r="AJ10" s="190">
        <v>10</v>
      </c>
      <c r="AK10" s="190"/>
      <c r="AL10" s="190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</row>
    <row r="11" spans="1:84" s="87" customFormat="1" ht="36.950000000000003" customHeight="1">
      <c r="A11" s="86">
        <v>4</v>
      </c>
      <c r="B11" s="39" t="s">
        <v>1</v>
      </c>
      <c r="C11" s="34">
        <v>9591930012</v>
      </c>
      <c r="D11" s="35"/>
      <c r="E11" s="63">
        <f t="shared" ref="E11:E28" si="10">D11/G11</f>
        <v>0</v>
      </c>
      <c r="F11" s="204">
        <v>153600</v>
      </c>
      <c r="G11" s="35">
        <v>6400</v>
      </c>
      <c r="H11" s="35">
        <f>VLOOKUP(C11,'[17]10.6'!B$10:H$67,7,0)</f>
        <v>6742</v>
      </c>
      <c r="I11" s="35">
        <v>9234</v>
      </c>
      <c r="J11" s="68">
        <v>2850</v>
      </c>
      <c r="K11" s="68">
        <v>1440</v>
      </c>
      <c r="L11" s="35">
        <f t="shared" si="2"/>
        <v>10644</v>
      </c>
      <c r="M11" s="35"/>
      <c r="N11" s="35">
        <v>0</v>
      </c>
      <c r="O11" s="68">
        <v>1440</v>
      </c>
      <c r="P11" s="68">
        <v>1440</v>
      </c>
      <c r="Q11" s="35">
        <f t="shared" si="3"/>
        <v>0</v>
      </c>
      <c r="R11" s="35">
        <v>1209</v>
      </c>
      <c r="S11" s="68">
        <v>1440</v>
      </c>
      <c r="T11" s="68">
        <f>1425+1038</f>
        <v>2463</v>
      </c>
      <c r="U11" s="35">
        <f t="shared" si="4"/>
        <v>186</v>
      </c>
      <c r="V11" s="35">
        <v>23177</v>
      </c>
      <c r="W11" s="68">
        <v>1425</v>
      </c>
      <c r="X11" s="68">
        <v>7080</v>
      </c>
      <c r="Y11" s="35">
        <f t="shared" si="5"/>
        <v>17522</v>
      </c>
      <c r="Z11" s="35"/>
      <c r="AA11" s="49">
        <f t="shared" si="6"/>
        <v>2.7378125</v>
      </c>
      <c r="AB11" s="49">
        <f t="shared" si="7"/>
        <v>2.5989320676357166</v>
      </c>
      <c r="AC11" s="236">
        <f t="shared" si="8"/>
        <v>17522</v>
      </c>
      <c r="AD11" s="221">
        <f t="shared" si="9"/>
        <v>2.7378125</v>
      </c>
      <c r="AE11" s="64">
        <f t="shared" si="0"/>
        <v>28352</v>
      </c>
      <c r="AF11" s="84">
        <v>7</v>
      </c>
      <c r="AG11" s="84">
        <v>3</v>
      </c>
      <c r="AH11" s="189">
        <f t="shared" si="1"/>
        <v>17522</v>
      </c>
      <c r="AI11" s="191">
        <f t="shared" ref="AI11:AI28" si="11">AA11+E11</f>
        <v>2.7378125</v>
      </c>
      <c r="AJ11" s="190">
        <v>10</v>
      </c>
      <c r="AK11" s="190"/>
      <c r="AL11" s="190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</row>
    <row r="12" spans="1:84" s="111" customFormat="1" ht="36.950000000000003" customHeight="1">
      <c r="A12" s="103">
        <v>5</v>
      </c>
      <c r="B12" s="104" t="s">
        <v>2</v>
      </c>
      <c r="C12" s="105">
        <v>9471930059</v>
      </c>
      <c r="D12" s="35"/>
      <c r="E12" s="107">
        <f t="shared" si="10"/>
        <v>0</v>
      </c>
      <c r="F12" s="205">
        <v>270000</v>
      </c>
      <c r="G12" s="35">
        <v>11250</v>
      </c>
      <c r="H12" s="35">
        <f>VLOOKUP(C12,'[17]10.6'!B$10:H$67,7,0)</f>
        <v>14400</v>
      </c>
      <c r="I12" s="106">
        <v>1194</v>
      </c>
      <c r="J12" s="108">
        <v>11502</v>
      </c>
      <c r="K12" s="68">
        <v>11343</v>
      </c>
      <c r="L12" s="106">
        <f t="shared" si="2"/>
        <v>1353</v>
      </c>
      <c r="M12" s="106"/>
      <c r="N12" s="106">
        <v>4032</v>
      </c>
      <c r="O12" s="108">
        <v>11343</v>
      </c>
      <c r="P12" s="108">
        <v>11343</v>
      </c>
      <c r="Q12" s="106">
        <f t="shared" si="3"/>
        <v>4032</v>
      </c>
      <c r="R12" s="106">
        <v>3813</v>
      </c>
      <c r="S12" s="108">
        <v>11343</v>
      </c>
      <c r="T12" s="108">
        <f>12600+1109</f>
        <v>13709</v>
      </c>
      <c r="U12" s="106">
        <f t="shared" si="4"/>
        <v>1447</v>
      </c>
      <c r="V12" s="106">
        <v>121075</v>
      </c>
      <c r="W12" s="108">
        <v>12600</v>
      </c>
      <c r="X12" s="108">
        <v>15000</v>
      </c>
      <c r="Y12" s="106">
        <f>V12+W12-X12</f>
        <v>118675</v>
      </c>
      <c r="Z12" s="106"/>
      <c r="AA12" s="49">
        <f t="shared" si="6"/>
        <v>10.548888888888889</v>
      </c>
      <c r="AB12" s="49">
        <f t="shared" si="7"/>
        <v>8.2413194444444446</v>
      </c>
      <c r="AC12" s="236">
        <f t="shared" si="8"/>
        <v>118675</v>
      </c>
      <c r="AD12" s="221">
        <f t="shared" si="9"/>
        <v>10.548888888888889</v>
      </c>
      <c r="AE12" s="109">
        <f t="shared" si="0"/>
        <v>125507</v>
      </c>
      <c r="AF12" s="110">
        <v>7</v>
      </c>
      <c r="AG12" s="110">
        <v>3</v>
      </c>
      <c r="AH12" s="189">
        <f t="shared" si="1"/>
        <v>118675</v>
      </c>
      <c r="AI12" s="191">
        <f t="shared" si="11"/>
        <v>10.548888888888889</v>
      </c>
      <c r="AJ12" s="190">
        <v>10</v>
      </c>
      <c r="AK12" s="192"/>
      <c r="AL12" s="192"/>
    </row>
    <row r="13" spans="1:84" s="87" customFormat="1" ht="36.950000000000003" customHeight="1">
      <c r="A13" s="86">
        <v>6</v>
      </c>
      <c r="B13" s="33" t="s">
        <v>51</v>
      </c>
      <c r="C13" s="34">
        <v>9124010068</v>
      </c>
      <c r="D13" s="35"/>
      <c r="E13" s="63">
        <f t="shared" si="10"/>
        <v>0</v>
      </c>
      <c r="F13" s="204">
        <v>38000</v>
      </c>
      <c r="G13" s="35">
        <v>1583.3333333333333</v>
      </c>
      <c r="H13" s="35">
        <f>VLOOKUP(C13,'[17]10.6'!B$10:H$67,7,0)</f>
        <v>8760</v>
      </c>
      <c r="I13" s="35">
        <v>0</v>
      </c>
      <c r="J13" s="68"/>
      <c r="K13" s="68"/>
      <c r="L13" s="35">
        <f t="shared" si="2"/>
        <v>0</v>
      </c>
      <c r="M13" s="35"/>
      <c r="N13" s="35">
        <v>9995</v>
      </c>
      <c r="O13" s="68"/>
      <c r="P13" s="68">
        <f>10097-102</f>
        <v>9995</v>
      </c>
      <c r="Q13" s="35">
        <f t="shared" si="3"/>
        <v>0</v>
      </c>
      <c r="R13" s="35">
        <v>66955</v>
      </c>
      <c r="S13" s="68">
        <f>10097-442</f>
        <v>9655</v>
      </c>
      <c r="T13" s="68">
        <v>6600</v>
      </c>
      <c r="U13" s="35">
        <f t="shared" si="4"/>
        <v>70010</v>
      </c>
      <c r="V13" s="35">
        <v>35200</v>
      </c>
      <c r="W13" s="68">
        <v>6600</v>
      </c>
      <c r="X13" s="68"/>
      <c r="Y13" s="35">
        <f t="shared" si="5"/>
        <v>41800</v>
      </c>
      <c r="Z13" s="35"/>
      <c r="AA13" s="49">
        <f t="shared" si="6"/>
        <v>26.400000000000002</v>
      </c>
      <c r="AB13" s="49">
        <f t="shared" si="7"/>
        <v>4.7716894977168947</v>
      </c>
      <c r="AC13" s="236">
        <f t="shared" si="8"/>
        <v>41800</v>
      </c>
      <c r="AD13" s="221">
        <f t="shared" si="9"/>
        <v>26.400000000000002</v>
      </c>
      <c r="AE13" s="64">
        <f t="shared" si="0"/>
        <v>111810</v>
      </c>
      <c r="AF13" s="84">
        <v>7</v>
      </c>
      <c r="AG13" s="84">
        <v>3</v>
      </c>
      <c r="AH13" s="189">
        <f t="shared" si="1"/>
        <v>41800</v>
      </c>
      <c r="AI13" s="191">
        <f t="shared" si="11"/>
        <v>26.400000000000002</v>
      </c>
      <c r="AJ13" s="190">
        <v>10</v>
      </c>
      <c r="AK13" s="190"/>
      <c r="AL13" s="190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</row>
    <row r="14" spans="1:84" s="87" customFormat="1" ht="36.950000000000003" customHeight="1">
      <c r="A14" s="83">
        <v>7</v>
      </c>
      <c r="B14" s="33" t="s">
        <v>50</v>
      </c>
      <c r="C14" s="34">
        <v>9652930043</v>
      </c>
      <c r="D14" s="35"/>
      <c r="E14" s="63">
        <f t="shared" si="10"/>
        <v>0</v>
      </c>
      <c r="F14" s="204">
        <v>40000</v>
      </c>
      <c r="G14" s="35">
        <v>1666.6666666666667</v>
      </c>
      <c r="H14" s="35">
        <f>VLOOKUP(C14,'[17]10.6'!B$10:H$67,7,0)</f>
        <v>8760</v>
      </c>
      <c r="I14" s="35">
        <v>3308</v>
      </c>
      <c r="J14" s="68"/>
      <c r="K14" s="68"/>
      <c r="L14" s="35">
        <f t="shared" si="2"/>
        <v>3308</v>
      </c>
      <c r="M14" s="35"/>
      <c r="N14" s="35">
        <v>0</v>
      </c>
      <c r="O14" s="68"/>
      <c r="P14" s="68"/>
      <c r="Q14" s="35">
        <f t="shared" si="3"/>
        <v>0</v>
      </c>
      <c r="R14" s="35">
        <v>480</v>
      </c>
      <c r="S14" s="68"/>
      <c r="T14" s="68"/>
      <c r="U14" s="35">
        <f t="shared" si="4"/>
        <v>480</v>
      </c>
      <c r="V14" s="35">
        <v>21250</v>
      </c>
      <c r="W14" s="68"/>
      <c r="X14" s="68"/>
      <c r="Y14" s="35">
        <f t="shared" si="5"/>
        <v>21250</v>
      </c>
      <c r="Z14" s="35"/>
      <c r="AA14" s="49">
        <f t="shared" si="6"/>
        <v>12.75</v>
      </c>
      <c r="AB14" s="49">
        <f t="shared" si="7"/>
        <v>2.4257990867579911</v>
      </c>
      <c r="AC14" s="236">
        <f t="shared" si="8"/>
        <v>21250</v>
      </c>
      <c r="AD14" s="221">
        <f t="shared" si="9"/>
        <v>12.75</v>
      </c>
      <c r="AE14" s="64">
        <f t="shared" si="0"/>
        <v>25038</v>
      </c>
      <c r="AF14" s="84">
        <v>7</v>
      </c>
      <c r="AG14" s="84">
        <v>3</v>
      </c>
      <c r="AH14" s="189">
        <f t="shared" si="1"/>
        <v>21250</v>
      </c>
      <c r="AI14" s="191">
        <f t="shared" si="11"/>
        <v>12.75</v>
      </c>
      <c r="AJ14" s="190">
        <v>10</v>
      </c>
      <c r="AK14" s="190"/>
      <c r="AL14" s="190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</row>
    <row r="15" spans="1:84" s="87" customFormat="1" ht="36.950000000000003" customHeight="1">
      <c r="A15" s="86">
        <v>8</v>
      </c>
      <c r="B15" s="33" t="s">
        <v>3</v>
      </c>
      <c r="C15" s="34">
        <v>9472930030</v>
      </c>
      <c r="D15" s="35"/>
      <c r="E15" s="63">
        <f t="shared" si="10"/>
        <v>0</v>
      </c>
      <c r="F15" s="204">
        <v>335000</v>
      </c>
      <c r="G15" s="35">
        <v>13958.333333333334</v>
      </c>
      <c r="H15" s="35">
        <f>VLOOKUP(C15,'[17]10.6'!B$10:H$67,7,0)</f>
        <v>14400</v>
      </c>
      <c r="I15" s="35">
        <v>28332</v>
      </c>
      <c r="J15" s="68">
        <v>10100</v>
      </c>
      <c r="K15" s="68">
        <v>28430</v>
      </c>
      <c r="L15" s="35">
        <f t="shared" si="2"/>
        <v>10002</v>
      </c>
      <c r="M15" s="35"/>
      <c r="N15" s="35">
        <v>10670</v>
      </c>
      <c r="O15" s="68">
        <v>28430</v>
      </c>
      <c r="P15" s="68">
        <v>39100</v>
      </c>
      <c r="Q15" s="35">
        <f t="shared" si="3"/>
        <v>0</v>
      </c>
      <c r="R15" s="35">
        <v>2275</v>
      </c>
      <c r="S15" s="68">
        <v>39100</v>
      </c>
      <c r="T15" s="68">
        <f>33000+1240</f>
        <v>34240</v>
      </c>
      <c r="U15" s="35">
        <f t="shared" si="4"/>
        <v>7135</v>
      </c>
      <c r="V15" s="35">
        <v>145500</v>
      </c>
      <c r="W15" s="68">
        <v>33000</v>
      </c>
      <c r="X15" s="68"/>
      <c r="Y15" s="35">
        <f>V15+W15-X15</f>
        <v>178500</v>
      </c>
      <c r="Z15" s="35"/>
      <c r="AA15" s="49">
        <f t="shared" si="6"/>
        <v>12.788059701492537</v>
      </c>
      <c r="AB15" s="49">
        <f t="shared" si="7"/>
        <v>12.395833333333334</v>
      </c>
      <c r="AC15" s="236">
        <f t="shared" si="8"/>
        <v>178500</v>
      </c>
      <c r="AD15" s="221">
        <f t="shared" si="9"/>
        <v>12.788059701492537</v>
      </c>
      <c r="AE15" s="64">
        <f t="shared" si="0"/>
        <v>195637</v>
      </c>
      <c r="AF15" s="84">
        <v>7</v>
      </c>
      <c r="AG15" s="84">
        <v>3</v>
      </c>
      <c r="AH15" s="189">
        <f t="shared" si="1"/>
        <v>178500</v>
      </c>
      <c r="AI15" s="191">
        <f t="shared" si="11"/>
        <v>12.788059701492537</v>
      </c>
      <c r="AJ15" s="190">
        <v>10</v>
      </c>
      <c r="AK15" s="190"/>
      <c r="AL15" s="190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</row>
    <row r="16" spans="1:84" s="119" customFormat="1" ht="36.950000000000003" customHeight="1">
      <c r="A16" s="112">
        <v>9</v>
      </c>
      <c r="B16" s="113" t="s">
        <v>49</v>
      </c>
      <c r="C16" s="114">
        <v>9124010054</v>
      </c>
      <c r="D16" s="35"/>
      <c r="E16" s="116">
        <f t="shared" si="10"/>
        <v>0</v>
      </c>
      <c r="F16" s="206">
        <v>112000</v>
      </c>
      <c r="G16" s="35">
        <v>4666.666666666667</v>
      </c>
      <c r="H16" s="35">
        <f>VLOOKUP(C16,'[17]10.6'!B$10:H$67,7,0)</f>
        <v>8760</v>
      </c>
      <c r="I16" s="115">
        <v>2081</v>
      </c>
      <c r="J16" s="68">
        <v>2176</v>
      </c>
      <c r="K16" s="68">
        <v>3140</v>
      </c>
      <c r="L16" s="115">
        <f t="shared" si="2"/>
        <v>1117</v>
      </c>
      <c r="M16" s="115"/>
      <c r="N16" s="115">
        <v>0</v>
      </c>
      <c r="O16" s="68">
        <v>3140</v>
      </c>
      <c r="P16" s="68">
        <v>3140</v>
      </c>
      <c r="Q16" s="115">
        <f t="shared" si="3"/>
        <v>0</v>
      </c>
      <c r="R16" s="115">
        <v>3176</v>
      </c>
      <c r="S16" s="108">
        <v>3140</v>
      </c>
      <c r="T16" s="108">
        <f>3200+2522</f>
        <v>5722</v>
      </c>
      <c r="U16" s="115">
        <f t="shared" si="4"/>
        <v>594</v>
      </c>
      <c r="V16" s="115">
        <v>45000</v>
      </c>
      <c r="W16" s="108">
        <v>3200</v>
      </c>
      <c r="X16" s="108"/>
      <c r="Y16" s="115">
        <f t="shared" si="5"/>
        <v>48200</v>
      </c>
      <c r="Z16" s="115"/>
      <c r="AA16" s="49">
        <f t="shared" si="6"/>
        <v>10.328571428571427</v>
      </c>
      <c r="AB16" s="49">
        <f t="shared" si="7"/>
        <v>5.5022831050228307</v>
      </c>
      <c r="AC16" s="236">
        <f t="shared" si="8"/>
        <v>48200</v>
      </c>
      <c r="AD16" s="221">
        <f t="shared" si="9"/>
        <v>10.328571428571427</v>
      </c>
      <c r="AE16" s="117">
        <f t="shared" si="0"/>
        <v>49911</v>
      </c>
      <c r="AF16" s="118">
        <v>7</v>
      </c>
      <c r="AG16" s="118">
        <v>3</v>
      </c>
      <c r="AH16" s="189">
        <f t="shared" si="1"/>
        <v>48200</v>
      </c>
      <c r="AI16" s="191">
        <f t="shared" si="11"/>
        <v>10.328571428571427</v>
      </c>
      <c r="AJ16" s="190">
        <v>10</v>
      </c>
      <c r="AK16" s="193"/>
      <c r="AL16" s="193"/>
    </row>
    <row r="17" spans="1:38" s="87" customFormat="1" ht="36.950000000000003" customHeight="1">
      <c r="A17" s="86">
        <v>10</v>
      </c>
      <c r="B17" s="33" t="s">
        <v>48</v>
      </c>
      <c r="C17" s="34">
        <v>9124010060</v>
      </c>
      <c r="D17" s="35"/>
      <c r="E17" s="63">
        <f t="shared" si="10"/>
        <v>0</v>
      </c>
      <c r="F17" s="204">
        <v>82000</v>
      </c>
      <c r="G17" s="35">
        <v>3416.6666666666665</v>
      </c>
      <c r="H17" s="35">
        <f>VLOOKUP(C17,'[17]10.6'!B$10:H$67,7,0)</f>
        <v>8760</v>
      </c>
      <c r="I17" s="35">
        <v>40453</v>
      </c>
      <c r="J17" s="68"/>
      <c r="K17" s="68">
        <v>10250</v>
      </c>
      <c r="L17" s="35">
        <f t="shared" si="2"/>
        <v>30203</v>
      </c>
      <c r="M17" s="35"/>
      <c r="N17" s="35">
        <v>0</v>
      </c>
      <c r="O17" s="68">
        <v>11850</v>
      </c>
      <c r="P17" s="68">
        <v>11850</v>
      </c>
      <c r="Q17" s="35">
        <f t="shared" si="3"/>
        <v>0</v>
      </c>
      <c r="R17" s="35">
        <v>1058</v>
      </c>
      <c r="S17" s="68">
        <v>11850</v>
      </c>
      <c r="T17" s="68">
        <f>11250+827</f>
        <v>12077</v>
      </c>
      <c r="U17" s="35">
        <f t="shared" si="4"/>
        <v>831</v>
      </c>
      <c r="V17" s="35">
        <v>26250</v>
      </c>
      <c r="W17" s="68">
        <v>11250</v>
      </c>
      <c r="X17" s="68"/>
      <c r="Y17" s="35">
        <f t="shared" si="5"/>
        <v>37500</v>
      </c>
      <c r="Z17" s="35"/>
      <c r="AA17" s="49">
        <f t="shared" si="6"/>
        <v>10.975609756097562</v>
      </c>
      <c r="AB17" s="49">
        <f t="shared" si="7"/>
        <v>4.2808219178082192</v>
      </c>
      <c r="AC17" s="236">
        <f t="shared" si="8"/>
        <v>37500</v>
      </c>
      <c r="AD17" s="221">
        <f t="shared" si="9"/>
        <v>10.975609756097562</v>
      </c>
      <c r="AE17" s="64">
        <f t="shared" si="0"/>
        <v>68534</v>
      </c>
      <c r="AF17" s="84">
        <v>7</v>
      </c>
      <c r="AG17" s="84">
        <v>3</v>
      </c>
      <c r="AH17" s="189">
        <f t="shared" si="1"/>
        <v>37500</v>
      </c>
      <c r="AI17" s="191">
        <f t="shared" si="11"/>
        <v>10.975609756097562</v>
      </c>
      <c r="AJ17" s="190">
        <v>10</v>
      </c>
      <c r="AK17" s="194"/>
      <c r="AL17" s="194"/>
    </row>
    <row r="18" spans="1:38" s="87" customFormat="1" ht="36.950000000000003" customHeight="1">
      <c r="A18" s="83">
        <v>11</v>
      </c>
      <c r="B18" s="33" t="s">
        <v>40</v>
      </c>
      <c r="C18" s="34">
        <v>9352931030</v>
      </c>
      <c r="D18" s="35"/>
      <c r="E18" s="63">
        <f t="shared" si="10"/>
        <v>0</v>
      </c>
      <c r="F18" s="204">
        <v>131000</v>
      </c>
      <c r="G18" s="35">
        <v>5458.333333333333</v>
      </c>
      <c r="H18" s="35">
        <f>VLOOKUP(C18,'[17]10.6'!B$10:H$67,7,0)</f>
        <v>9370</v>
      </c>
      <c r="I18" s="35">
        <v>4000</v>
      </c>
      <c r="J18" s="68">
        <v>8000</v>
      </c>
      <c r="K18" s="68">
        <v>10000</v>
      </c>
      <c r="L18" s="35">
        <f>I18+J18-K18</f>
        <v>2000</v>
      </c>
      <c r="M18" s="35"/>
      <c r="N18" s="35">
        <v>14000</v>
      </c>
      <c r="O18" s="68">
        <v>10000</v>
      </c>
      <c r="P18" s="68"/>
      <c r="Q18" s="35">
        <f t="shared" si="3"/>
        <v>24000</v>
      </c>
      <c r="R18" s="35">
        <v>2270</v>
      </c>
      <c r="S18" s="68"/>
      <c r="T18" s="68"/>
      <c r="U18" s="35">
        <f t="shared" si="4"/>
        <v>2270</v>
      </c>
      <c r="V18" s="35">
        <v>77179</v>
      </c>
      <c r="W18" s="68"/>
      <c r="X18" s="68"/>
      <c r="Y18" s="35">
        <f t="shared" si="5"/>
        <v>77179</v>
      </c>
      <c r="Z18" s="35"/>
      <c r="AA18" s="49">
        <f t="shared" si="6"/>
        <v>14.139664122137406</v>
      </c>
      <c r="AB18" s="49">
        <f t="shared" si="7"/>
        <v>8.2368196371398081</v>
      </c>
      <c r="AC18" s="236">
        <f t="shared" si="8"/>
        <v>77179</v>
      </c>
      <c r="AD18" s="221">
        <f t="shared" si="9"/>
        <v>14.139664122137406</v>
      </c>
      <c r="AE18" s="64">
        <f t="shared" si="0"/>
        <v>105449</v>
      </c>
      <c r="AF18" s="84">
        <v>7</v>
      </c>
      <c r="AG18" s="84">
        <v>3</v>
      </c>
      <c r="AH18" s="189">
        <f t="shared" si="1"/>
        <v>77179</v>
      </c>
      <c r="AI18" s="191">
        <f t="shared" si="11"/>
        <v>14.139664122137406</v>
      </c>
      <c r="AJ18" s="190">
        <v>10</v>
      </c>
      <c r="AK18" s="194"/>
      <c r="AL18" s="194"/>
    </row>
    <row r="19" spans="1:38" s="87" customFormat="1" ht="36.950000000000003" customHeight="1">
      <c r="A19" s="86">
        <v>12</v>
      </c>
      <c r="B19" s="33" t="s">
        <v>39</v>
      </c>
      <c r="C19" s="34">
        <v>9425040105</v>
      </c>
      <c r="D19" s="35"/>
      <c r="E19" s="63">
        <f t="shared" si="10"/>
        <v>0</v>
      </c>
      <c r="F19" s="204">
        <v>108000</v>
      </c>
      <c r="G19" s="35">
        <v>4500</v>
      </c>
      <c r="H19" s="35">
        <f>VLOOKUP(C19,'[17]10.6'!B$10:H$67,7,0)</f>
        <v>9370</v>
      </c>
      <c r="I19" s="35">
        <v>0</v>
      </c>
      <c r="J19" s="68"/>
      <c r="K19" s="68"/>
      <c r="L19" s="35">
        <f t="shared" si="2"/>
        <v>0</v>
      </c>
      <c r="M19" s="35"/>
      <c r="N19" s="35">
        <v>100800</v>
      </c>
      <c r="O19" s="68"/>
      <c r="P19" s="68"/>
      <c r="Q19" s="35">
        <f t="shared" si="3"/>
        <v>100800</v>
      </c>
      <c r="R19" s="35">
        <v>1535</v>
      </c>
      <c r="S19" s="68"/>
      <c r="T19" s="68"/>
      <c r="U19" s="35">
        <f t="shared" si="4"/>
        <v>1535</v>
      </c>
      <c r="V19" s="35">
        <v>73209</v>
      </c>
      <c r="W19" s="68"/>
      <c r="X19" s="68"/>
      <c r="Y19" s="35">
        <f t="shared" si="5"/>
        <v>73209</v>
      </c>
      <c r="Z19" s="35"/>
      <c r="AA19" s="49">
        <f t="shared" si="6"/>
        <v>16.268666666666668</v>
      </c>
      <c r="AB19" s="49">
        <f t="shared" si="7"/>
        <v>7.8131270010672358</v>
      </c>
      <c r="AC19" s="236">
        <f t="shared" si="8"/>
        <v>73209</v>
      </c>
      <c r="AD19" s="221">
        <f t="shared" si="9"/>
        <v>16.268666666666668</v>
      </c>
      <c r="AE19" s="64">
        <f t="shared" si="0"/>
        <v>175544</v>
      </c>
      <c r="AF19" s="84">
        <v>7</v>
      </c>
      <c r="AG19" s="84">
        <v>3</v>
      </c>
      <c r="AH19" s="189">
        <f t="shared" si="1"/>
        <v>73209</v>
      </c>
      <c r="AI19" s="191">
        <f t="shared" si="11"/>
        <v>16.268666666666668</v>
      </c>
      <c r="AJ19" s="190">
        <v>10</v>
      </c>
      <c r="AK19" s="194"/>
      <c r="AL19" s="194"/>
    </row>
    <row r="20" spans="1:38" s="87" customFormat="1" ht="36.950000000000003" customHeight="1">
      <c r="A20" s="83">
        <v>13</v>
      </c>
      <c r="B20" s="33" t="s">
        <v>47</v>
      </c>
      <c r="C20" s="34">
        <v>9652930042</v>
      </c>
      <c r="D20" s="35"/>
      <c r="E20" s="63">
        <f t="shared" si="10"/>
        <v>0</v>
      </c>
      <c r="F20" s="204">
        <v>85000</v>
      </c>
      <c r="G20" s="35">
        <v>3541.6666666666665</v>
      </c>
      <c r="H20" s="35">
        <f>VLOOKUP(C20,'[17]10.6'!B$10:H$67,7,0)</f>
        <v>8760</v>
      </c>
      <c r="I20" s="35">
        <v>15146</v>
      </c>
      <c r="J20" s="68"/>
      <c r="K20" s="68">
        <v>4552</v>
      </c>
      <c r="L20" s="35">
        <f t="shared" si="2"/>
        <v>10594</v>
      </c>
      <c r="M20" s="35"/>
      <c r="N20" s="35">
        <v>0</v>
      </c>
      <c r="O20" s="68">
        <v>4552</v>
      </c>
      <c r="P20" s="68">
        <v>4552</v>
      </c>
      <c r="Q20" s="35">
        <f t="shared" si="3"/>
        <v>0</v>
      </c>
      <c r="R20" s="35">
        <v>2440</v>
      </c>
      <c r="S20" s="68">
        <f>4552-2228</f>
        <v>2324</v>
      </c>
      <c r="T20" s="68">
        <v>800</v>
      </c>
      <c r="U20" s="35">
        <f t="shared" si="4"/>
        <v>3964</v>
      </c>
      <c r="V20" s="35">
        <v>71600</v>
      </c>
      <c r="W20" s="68">
        <v>800</v>
      </c>
      <c r="X20" s="68">
        <v>10000</v>
      </c>
      <c r="Y20" s="35">
        <f t="shared" si="5"/>
        <v>62400</v>
      </c>
      <c r="Z20" s="35"/>
      <c r="AA20" s="49">
        <f t="shared" si="6"/>
        <v>17.618823529411767</v>
      </c>
      <c r="AB20" s="49">
        <f t="shared" si="7"/>
        <v>7.1232876712328768</v>
      </c>
      <c r="AC20" s="236">
        <f t="shared" si="8"/>
        <v>62400</v>
      </c>
      <c r="AD20" s="221">
        <f t="shared" si="9"/>
        <v>17.618823529411767</v>
      </c>
      <c r="AE20" s="64">
        <f t="shared" si="0"/>
        <v>76958</v>
      </c>
      <c r="AF20" s="84">
        <v>7</v>
      </c>
      <c r="AG20" s="84">
        <v>3</v>
      </c>
      <c r="AH20" s="189">
        <f t="shared" si="1"/>
        <v>62400</v>
      </c>
      <c r="AI20" s="191">
        <f t="shared" si="11"/>
        <v>17.618823529411767</v>
      </c>
      <c r="AJ20" s="190">
        <v>10</v>
      </c>
      <c r="AK20" s="194"/>
      <c r="AL20" s="194"/>
    </row>
    <row r="21" spans="1:38" ht="36.950000000000003" customHeight="1">
      <c r="A21" s="36">
        <v>14</v>
      </c>
      <c r="B21" s="33" t="s">
        <v>46</v>
      </c>
      <c r="C21" s="34">
        <v>9652930046</v>
      </c>
      <c r="D21" s="35"/>
      <c r="E21" s="63">
        <f t="shared" si="10"/>
        <v>0</v>
      </c>
      <c r="F21" s="204">
        <v>80000</v>
      </c>
      <c r="G21" s="35">
        <v>3333.3333333333335</v>
      </c>
      <c r="H21" s="35">
        <f>VLOOKUP(C21,'[17]10.6'!B$10:H$67,7,0)</f>
        <v>8760</v>
      </c>
      <c r="I21" s="35">
        <v>52294</v>
      </c>
      <c r="J21" s="68">
        <v>6988</v>
      </c>
      <c r="K21" s="68">
        <v>2500</v>
      </c>
      <c r="L21" s="35">
        <f t="shared" si="2"/>
        <v>56782</v>
      </c>
      <c r="M21" s="35"/>
      <c r="N21" s="35">
        <v>0</v>
      </c>
      <c r="O21" s="68">
        <v>2500</v>
      </c>
      <c r="P21" s="68">
        <v>2500</v>
      </c>
      <c r="Q21" s="35">
        <f t="shared" si="3"/>
        <v>0</v>
      </c>
      <c r="R21" s="35">
        <v>1437</v>
      </c>
      <c r="S21" s="68">
        <f>2500-828</f>
        <v>1672</v>
      </c>
      <c r="T21" s="68">
        <v>2250</v>
      </c>
      <c r="U21" s="35">
        <f t="shared" si="4"/>
        <v>859</v>
      </c>
      <c r="V21" s="35">
        <v>44520</v>
      </c>
      <c r="W21" s="68">
        <v>2250</v>
      </c>
      <c r="X21" s="68">
        <v>10000</v>
      </c>
      <c r="Y21" s="35">
        <f t="shared" si="5"/>
        <v>36770</v>
      </c>
      <c r="Z21" s="35"/>
      <c r="AA21" s="49">
        <f t="shared" si="6"/>
        <v>11.030999999999999</v>
      </c>
      <c r="AB21" s="49">
        <f t="shared" si="7"/>
        <v>4.1974885844748862</v>
      </c>
      <c r="AC21" s="236">
        <f t="shared" si="8"/>
        <v>36770</v>
      </c>
      <c r="AD21" s="221">
        <f t="shared" si="9"/>
        <v>11.030999999999999</v>
      </c>
      <c r="AE21" s="64">
        <f t="shared" si="0"/>
        <v>94411</v>
      </c>
      <c r="AF21" s="62">
        <v>7</v>
      </c>
      <c r="AG21" s="62">
        <v>3</v>
      </c>
      <c r="AH21" s="189">
        <f t="shared" si="1"/>
        <v>36770</v>
      </c>
      <c r="AI21" s="191">
        <f t="shared" si="11"/>
        <v>11.030999999999999</v>
      </c>
      <c r="AJ21" s="190">
        <v>10</v>
      </c>
    </row>
    <row r="22" spans="1:38" ht="36.950000000000003" customHeight="1">
      <c r="A22" s="32">
        <v>15</v>
      </c>
      <c r="B22" s="33" t="s">
        <v>22</v>
      </c>
      <c r="C22" s="34">
        <v>9124040035</v>
      </c>
      <c r="D22" s="35"/>
      <c r="E22" s="63">
        <f t="shared" si="10"/>
        <v>0</v>
      </c>
      <c r="F22" s="204">
        <v>338000</v>
      </c>
      <c r="G22" s="35">
        <v>14083.333333333334</v>
      </c>
      <c r="H22" s="35">
        <f>VLOOKUP(C22,'[17]10.6'!B$10:H$67,7,0)</f>
        <v>15130</v>
      </c>
      <c r="I22" s="35">
        <v>3633</v>
      </c>
      <c r="J22" s="68">
        <v>8087</v>
      </c>
      <c r="K22" s="68">
        <v>8125</v>
      </c>
      <c r="L22" s="35">
        <f t="shared" si="2"/>
        <v>3595</v>
      </c>
      <c r="M22" s="35"/>
      <c r="N22" s="35">
        <v>11238</v>
      </c>
      <c r="O22" s="68">
        <v>8125</v>
      </c>
      <c r="P22" s="68"/>
      <c r="Q22" s="35">
        <f t="shared" si="3"/>
        <v>19363</v>
      </c>
      <c r="R22" s="35">
        <v>37179</v>
      </c>
      <c r="S22" s="68">
        <f>18750-765</f>
        <v>17985</v>
      </c>
      <c r="T22" s="68">
        <v>14000</v>
      </c>
      <c r="U22" s="35">
        <f t="shared" si="4"/>
        <v>41164</v>
      </c>
      <c r="V22" s="35">
        <v>65750</v>
      </c>
      <c r="W22" s="68">
        <f>14000-15750</f>
        <v>-1750</v>
      </c>
      <c r="X22" s="68">
        <v>21000</v>
      </c>
      <c r="Y22" s="35">
        <f t="shared" si="5"/>
        <v>43000</v>
      </c>
      <c r="Z22" s="35"/>
      <c r="AA22" s="49">
        <f t="shared" si="6"/>
        <v>3.0532544378698225</v>
      </c>
      <c r="AB22" s="49">
        <f t="shared" si="7"/>
        <v>2.8420356906807669</v>
      </c>
      <c r="AC22" s="236">
        <f t="shared" si="8"/>
        <v>43000</v>
      </c>
      <c r="AD22" s="221">
        <f t="shared" si="9"/>
        <v>3.0532544378698225</v>
      </c>
      <c r="AE22" s="64">
        <f t="shared" si="0"/>
        <v>107122</v>
      </c>
      <c r="AF22" s="62">
        <v>7</v>
      </c>
      <c r="AG22" s="62">
        <v>3</v>
      </c>
      <c r="AH22" s="189">
        <f t="shared" si="1"/>
        <v>43000</v>
      </c>
      <c r="AI22" s="191">
        <f t="shared" si="11"/>
        <v>3.0532544378698225</v>
      </c>
      <c r="AJ22" s="190">
        <v>10</v>
      </c>
    </row>
    <row r="23" spans="1:38" ht="36.950000000000003" customHeight="1">
      <c r="A23" s="36">
        <v>16</v>
      </c>
      <c r="B23" s="33" t="s">
        <v>42</v>
      </c>
      <c r="C23" s="34">
        <v>9124010058</v>
      </c>
      <c r="D23" s="35"/>
      <c r="E23" s="63">
        <f t="shared" si="10"/>
        <v>0</v>
      </c>
      <c r="F23" s="204">
        <v>82000</v>
      </c>
      <c r="G23" s="35">
        <v>3416.6666666666665</v>
      </c>
      <c r="H23" s="35">
        <f>VLOOKUP(C23,'[17]10.6'!B$10:H$67,7,0)</f>
        <v>8760</v>
      </c>
      <c r="I23" s="35">
        <v>0</v>
      </c>
      <c r="J23" s="68"/>
      <c r="K23" s="68"/>
      <c r="L23" s="35">
        <f t="shared" si="2"/>
        <v>0</v>
      </c>
      <c r="M23" s="35"/>
      <c r="N23" s="35">
        <v>0</v>
      </c>
      <c r="O23" s="68"/>
      <c r="P23" s="68"/>
      <c r="Q23" s="35">
        <f t="shared" si="3"/>
        <v>0</v>
      </c>
      <c r="R23" s="35">
        <v>29350</v>
      </c>
      <c r="S23" s="68"/>
      <c r="T23" s="68"/>
      <c r="U23" s="35">
        <f t="shared" si="4"/>
        <v>29350</v>
      </c>
      <c r="V23" s="35">
        <v>38200</v>
      </c>
      <c r="W23" s="68"/>
      <c r="X23" s="68"/>
      <c r="Y23" s="35">
        <f t="shared" si="5"/>
        <v>38200</v>
      </c>
      <c r="Z23" s="35"/>
      <c r="AA23" s="49">
        <f t="shared" si="6"/>
        <v>11.18048780487805</v>
      </c>
      <c r="AB23" s="49">
        <f t="shared" si="7"/>
        <v>4.3607305936073057</v>
      </c>
      <c r="AC23" s="236">
        <f t="shared" si="8"/>
        <v>38200</v>
      </c>
      <c r="AD23" s="221">
        <f t="shared" si="9"/>
        <v>11.18048780487805</v>
      </c>
      <c r="AE23" s="64">
        <f t="shared" si="0"/>
        <v>67550</v>
      </c>
      <c r="AF23" s="62">
        <v>7</v>
      </c>
      <c r="AG23" s="62">
        <v>3</v>
      </c>
      <c r="AH23" s="189">
        <f t="shared" si="1"/>
        <v>38200</v>
      </c>
      <c r="AI23" s="191">
        <f t="shared" si="11"/>
        <v>11.18048780487805</v>
      </c>
      <c r="AJ23" s="190">
        <v>10</v>
      </c>
    </row>
    <row r="24" spans="1:38" ht="36.950000000000003" customHeight="1">
      <c r="A24" s="32">
        <v>17</v>
      </c>
      <c r="B24" s="33" t="s">
        <v>43</v>
      </c>
      <c r="C24" s="34">
        <v>9124010052</v>
      </c>
      <c r="D24" s="35"/>
      <c r="E24" s="63">
        <f t="shared" si="10"/>
        <v>0</v>
      </c>
      <c r="F24" s="204">
        <v>122000</v>
      </c>
      <c r="G24" s="35">
        <v>5083.333333333333</v>
      </c>
      <c r="H24" s="35">
        <f>VLOOKUP(C24,'[17]10.6'!B$10:H$67,7,0)</f>
        <v>8760</v>
      </c>
      <c r="I24" s="35">
        <v>5793</v>
      </c>
      <c r="J24" s="68">
        <v>8866</v>
      </c>
      <c r="K24" s="68">
        <v>11858</v>
      </c>
      <c r="L24" s="35">
        <f t="shared" si="2"/>
        <v>2801</v>
      </c>
      <c r="M24" s="35"/>
      <c r="N24" s="35">
        <v>66150</v>
      </c>
      <c r="O24" s="68">
        <v>11858</v>
      </c>
      <c r="P24" s="68">
        <v>11681</v>
      </c>
      <c r="Q24" s="35">
        <f t="shared" si="3"/>
        <v>66327</v>
      </c>
      <c r="R24" s="35">
        <v>64008</v>
      </c>
      <c r="S24" s="68">
        <f>11681-310</f>
        <v>11371</v>
      </c>
      <c r="T24" s="68">
        <v>2100</v>
      </c>
      <c r="U24" s="35">
        <f t="shared" si="4"/>
        <v>73279</v>
      </c>
      <c r="V24" s="35">
        <v>43700</v>
      </c>
      <c r="W24" s="68">
        <v>2100</v>
      </c>
      <c r="X24" s="68"/>
      <c r="Y24" s="35">
        <f t="shared" si="5"/>
        <v>45800</v>
      </c>
      <c r="Z24" s="35"/>
      <c r="AA24" s="49">
        <f t="shared" si="6"/>
        <v>9.0098360655737704</v>
      </c>
      <c r="AB24" s="49">
        <f t="shared" si="7"/>
        <v>5.2283105022831053</v>
      </c>
      <c r="AC24" s="236">
        <f t="shared" si="8"/>
        <v>45800</v>
      </c>
      <c r="AD24" s="221">
        <f t="shared" si="9"/>
        <v>9.0098360655737704</v>
      </c>
      <c r="AE24" s="64">
        <f t="shared" si="0"/>
        <v>188207</v>
      </c>
      <c r="AF24" s="62">
        <v>7</v>
      </c>
      <c r="AG24" s="62">
        <v>3</v>
      </c>
      <c r="AH24" s="189">
        <f t="shared" si="1"/>
        <v>45800</v>
      </c>
      <c r="AI24" s="191">
        <f t="shared" si="11"/>
        <v>9.0098360655737704</v>
      </c>
      <c r="AJ24" s="190">
        <v>10</v>
      </c>
    </row>
    <row r="25" spans="1:38" ht="36.950000000000003" customHeight="1">
      <c r="A25" s="36">
        <v>18</v>
      </c>
      <c r="B25" s="33" t="s">
        <v>44</v>
      </c>
      <c r="C25" s="34">
        <v>9651930022</v>
      </c>
      <c r="D25" s="35"/>
      <c r="E25" s="63">
        <f t="shared" si="10"/>
        <v>0</v>
      </c>
      <c r="F25" s="204">
        <v>85000</v>
      </c>
      <c r="G25" s="35">
        <v>3541.6666666666665</v>
      </c>
      <c r="H25" s="35">
        <f>VLOOKUP(C25,'[17]10.6'!B$10:H$67,7,0)</f>
        <v>8760</v>
      </c>
      <c r="I25" s="35">
        <v>19564</v>
      </c>
      <c r="J25" s="68">
        <v>6821</v>
      </c>
      <c r="K25" s="68">
        <v>23390</v>
      </c>
      <c r="L25" s="35">
        <f t="shared" si="2"/>
        <v>2995</v>
      </c>
      <c r="M25" s="35"/>
      <c r="N25" s="35">
        <v>46417</v>
      </c>
      <c r="O25" s="68">
        <v>23470</v>
      </c>
      <c r="P25" s="68"/>
      <c r="Q25" s="35">
        <f t="shared" si="3"/>
        <v>69887</v>
      </c>
      <c r="R25" s="35">
        <v>60758</v>
      </c>
      <c r="S25" s="68"/>
      <c r="T25" s="68"/>
      <c r="U25" s="35">
        <f t="shared" si="4"/>
        <v>60758</v>
      </c>
      <c r="V25" s="35">
        <v>41700</v>
      </c>
      <c r="W25" s="68"/>
      <c r="X25" s="68">
        <v>10100</v>
      </c>
      <c r="Y25" s="35">
        <f t="shared" si="5"/>
        <v>31600</v>
      </c>
      <c r="Z25" s="35"/>
      <c r="AA25" s="49">
        <f t="shared" si="6"/>
        <v>8.9223529411764702</v>
      </c>
      <c r="AB25" s="49">
        <f t="shared" si="7"/>
        <v>3.6073059360730593</v>
      </c>
      <c r="AC25" s="236">
        <f t="shared" si="8"/>
        <v>31600</v>
      </c>
      <c r="AD25" s="221">
        <f t="shared" si="9"/>
        <v>8.9223529411764702</v>
      </c>
      <c r="AE25" s="64">
        <f t="shared" si="0"/>
        <v>165240</v>
      </c>
      <c r="AF25" s="62">
        <v>7</v>
      </c>
      <c r="AG25" s="62">
        <v>3</v>
      </c>
      <c r="AH25" s="189">
        <f t="shared" si="1"/>
        <v>31600</v>
      </c>
      <c r="AI25" s="191">
        <f t="shared" si="11"/>
        <v>8.9223529411764702</v>
      </c>
      <c r="AJ25" s="190">
        <v>10</v>
      </c>
    </row>
    <row r="26" spans="1:38" ht="36.950000000000003" customHeight="1">
      <c r="A26" s="32">
        <v>19</v>
      </c>
      <c r="B26" s="33" t="s">
        <v>45</v>
      </c>
      <c r="C26" s="34">
        <v>9651930026</v>
      </c>
      <c r="D26" s="35"/>
      <c r="E26" s="63">
        <f t="shared" si="10"/>
        <v>0</v>
      </c>
      <c r="F26" s="204">
        <v>80000</v>
      </c>
      <c r="G26" s="35">
        <v>3333.3333333333335</v>
      </c>
      <c r="H26" s="35">
        <f>VLOOKUP(C26,'[17]10.6'!B$10:H$67,7,0)</f>
        <v>8760</v>
      </c>
      <c r="I26" s="35">
        <v>2380</v>
      </c>
      <c r="J26" s="68">
        <f>8984+120</f>
        <v>9104</v>
      </c>
      <c r="K26" s="68">
        <v>11484</v>
      </c>
      <c r="L26" s="35">
        <f t="shared" si="2"/>
        <v>0</v>
      </c>
      <c r="M26" s="35"/>
      <c r="N26" s="35">
        <v>136723</v>
      </c>
      <c r="O26" s="68">
        <v>11484</v>
      </c>
      <c r="P26" s="68"/>
      <c r="Q26" s="35">
        <f t="shared" si="3"/>
        <v>148207</v>
      </c>
      <c r="R26" s="35">
        <v>57013</v>
      </c>
      <c r="S26" s="68"/>
      <c r="T26" s="68">
        <f>3400+76</f>
        <v>3476</v>
      </c>
      <c r="U26" s="35">
        <f t="shared" si="4"/>
        <v>53537</v>
      </c>
      <c r="V26" s="35">
        <v>37300</v>
      </c>
      <c r="W26" s="68">
        <v>3400</v>
      </c>
      <c r="X26" s="68">
        <v>10000</v>
      </c>
      <c r="Y26" s="35">
        <f>V26+W26-X26</f>
        <v>30700</v>
      </c>
      <c r="Z26" s="35"/>
      <c r="AA26" s="49">
        <f t="shared" si="6"/>
        <v>9.2099999999999991</v>
      </c>
      <c r="AB26" s="49">
        <f t="shared" si="7"/>
        <v>3.5045662100456623</v>
      </c>
      <c r="AC26" s="236">
        <f t="shared" si="8"/>
        <v>30700</v>
      </c>
      <c r="AD26" s="221">
        <f t="shared" si="9"/>
        <v>9.2099999999999991</v>
      </c>
      <c r="AE26" s="64">
        <f t="shared" si="0"/>
        <v>232444</v>
      </c>
      <c r="AF26" s="62">
        <v>7</v>
      </c>
      <c r="AG26" s="62">
        <v>3</v>
      </c>
      <c r="AH26" s="189">
        <f t="shared" si="1"/>
        <v>30700</v>
      </c>
      <c r="AI26" s="191">
        <f t="shared" si="11"/>
        <v>9.2099999999999991</v>
      </c>
      <c r="AJ26" s="190">
        <v>10</v>
      </c>
    </row>
    <row r="27" spans="1:38" ht="36.950000000000003" customHeight="1">
      <c r="A27" s="36">
        <v>20</v>
      </c>
      <c r="B27" s="33" t="s">
        <v>13</v>
      </c>
      <c r="C27" s="34">
        <v>9124040011</v>
      </c>
      <c r="D27" s="35"/>
      <c r="E27" s="63">
        <f t="shared" si="10"/>
        <v>0</v>
      </c>
      <c r="F27" s="204">
        <v>40000</v>
      </c>
      <c r="G27" s="35">
        <v>1666.6666666666667</v>
      </c>
      <c r="H27" s="35">
        <f>VLOOKUP(C27,'[17]10.6'!B$10:H$67,7,0)</f>
        <v>15130</v>
      </c>
      <c r="I27" s="35">
        <v>29313</v>
      </c>
      <c r="J27" s="68">
        <v>4639</v>
      </c>
      <c r="K27" s="68"/>
      <c r="L27" s="35">
        <f t="shared" si="2"/>
        <v>33952</v>
      </c>
      <c r="M27" s="35"/>
      <c r="N27" s="35">
        <v>7358</v>
      </c>
      <c r="O27" s="68"/>
      <c r="P27" s="68"/>
      <c r="Q27" s="35">
        <f t="shared" si="3"/>
        <v>7358</v>
      </c>
      <c r="R27" s="35">
        <v>64</v>
      </c>
      <c r="S27" s="68"/>
      <c r="T27" s="68">
        <v>32</v>
      </c>
      <c r="U27" s="35">
        <f t="shared" si="4"/>
        <v>32</v>
      </c>
      <c r="V27" s="35">
        <v>55250</v>
      </c>
      <c r="W27" s="68"/>
      <c r="X27" s="68"/>
      <c r="Y27" s="35">
        <f t="shared" si="5"/>
        <v>55250</v>
      </c>
      <c r="Z27" s="35"/>
      <c r="AA27" s="49">
        <f t="shared" si="6"/>
        <v>33.15</v>
      </c>
      <c r="AB27" s="49">
        <f t="shared" si="7"/>
        <v>3.6516853932584268</v>
      </c>
      <c r="AC27" s="236">
        <f t="shared" si="8"/>
        <v>55250</v>
      </c>
      <c r="AD27" s="221">
        <f t="shared" si="9"/>
        <v>33.15</v>
      </c>
      <c r="AE27" s="64">
        <f t="shared" si="0"/>
        <v>96592</v>
      </c>
      <c r="AF27" s="62">
        <v>7</v>
      </c>
      <c r="AG27" s="62">
        <v>3</v>
      </c>
      <c r="AH27" s="189">
        <f t="shared" si="1"/>
        <v>55250</v>
      </c>
      <c r="AI27" s="191">
        <f t="shared" si="11"/>
        <v>33.15</v>
      </c>
      <c r="AJ27" s="190">
        <v>10</v>
      </c>
    </row>
    <row r="28" spans="1:38" ht="36.950000000000003" customHeight="1" thickBot="1">
      <c r="A28" s="55">
        <v>21</v>
      </c>
      <c r="B28" s="56" t="s">
        <v>0</v>
      </c>
      <c r="C28" s="57">
        <v>9145020111</v>
      </c>
      <c r="D28" s="58"/>
      <c r="E28" s="102">
        <f t="shared" si="10"/>
        <v>0</v>
      </c>
      <c r="F28" s="207">
        <v>2550</v>
      </c>
      <c r="G28" s="58">
        <v>106.25</v>
      </c>
      <c r="H28" s="58"/>
      <c r="I28" s="58">
        <v>0</v>
      </c>
      <c r="J28" s="69"/>
      <c r="K28" s="69"/>
      <c r="L28" s="58">
        <f t="shared" si="2"/>
        <v>0</v>
      </c>
      <c r="M28" s="58"/>
      <c r="N28" s="58">
        <v>0</v>
      </c>
      <c r="O28" s="69"/>
      <c r="P28" s="69"/>
      <c r="Q28" s="58">
        <f t="shared" si="3"/>
        <v>0</v>
      </c>
      <c r="R28" s="58">
        <v>0</v>
      </c>
      <c r="S28" s="69"/>
      <c r="T28" s="69"/>
      <c r="U28" s="58">
        <f t="shared" si="4"/>
        <v>0</v>
      </c>
      <c r="V28" s="58">
        <v>6879</v>
      </c>
      <c r="W28" s="69"/>
      <c r="X28" s="69"/>
      <c r="Y28" s="58">
        <f t="shared" si="5"/>
        <v>6879</v>
      </c>
      <c r="Z28" s="58"/>
      <c r="AA28" s="59">
        <f t="shared" si="6"/>
        <v>64.743529411764712</v>
      </c>
      <c r="AB28" s="59"/>
      <c r="AC28" s="207">
        <f t="shared" si="8"/>
        <v>6879</v>
      </c>
      <c r="AD28" s="59">
        <f t="shared" si="9"/>
        <v>64.743529411764712</v>
      </c>
      <c r="AE28" s="65">
        <f t="shared" si="0"/>
        <v>6879</v>
      </c>
      <c r="AF28" s="62">
        <v>7</v>
      </c>
      <c r="AG28" s="62">
        <v>3</v>
      </c>
      <c r="AH28" s="189">
        <f t="shared" si="1"/>
        <v>6879</v>
      </c>
      <c r="AI28" s="191">
        <f t="shared" si="11"/>
        <v>64.743529411764712</v>
      </c>
      <c r="AJ28" s="190">
        <v>10</v>
      </c>
    </row>
    <row r="29" spans="1:38" ht="2.25" hidden="1" customHeight="1" thickTop="1">
      <c r="A29" s="40"/>
      <c r="B29" s="40"/>
      <c r="C29" s="40"/>
      <c r="D29" s="40"/>
      <c r="E29" s="40"/>
      <c r="F29" s="208"/>
      <c r="G29" s="40"/>
      <c r="H29" s="40"/>
      <c r="I29" s="40"/>
      <c r="J29" s="40"/>
      <c r="K29" s="40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0"/>
      <c r="W29" s="40"/>
      <c r="X29" s="42"/>
      <c r="Y29" s="40"/>
      <c r="Z29" s="40"/>
      <c r="AA29" s="123"/>
      <c r="AB29" s="50"/>
      <c r="AC29" s="208"/>
      <c r="AD29" s="50"/>
      <c r="AE29" s="40"/>
      <c r="AJ29" s="190">
        <v>10</v>
      </c>
    </row>
    <row r="30" spans="1:38" ht="12.75" hidden="1" customHeight="1">
      <c r="A30" s="275" t="s">
        <v>53</v>
      </c>
      <c r="B30" s="276"/>
      <c r="C30" s="276"/>
      <c r="D30" s="276"/>
      <c r="E30" s="276"/>
      <c r="F30" s="276"/>
      <c r="G30" s="276"/>
      <c r="H30" s="276"/>
      <c r="I30" s="276"/>
      <c r="J30" s="276"/>
      <c r="K30" s="276"/>
      <c r="L30" s="276"/>
      <c r="M30" s="237"/>
      <c r="N30" s="88"/>
      <c r="O30" s="275" t="s">
        <v>41</v>
      </c>
      <c r="P30" s="276"/>
      <c r="Q30" s="276"/>
      <c r="R30" s="276"/>
      <c r="S30" s="276"/>
      <c r="T30" s="276"/>
      <c r="U30" s="276"/>
      <c r="V30" s="276"/>
      <c r="W30" s="276"/>
      <c r="X30" s="276"/>
      <c r="Y30" s="276"/>
      <c r="Z30" s="276"/>
      <c r="AA30" s="276"/>
      <c r="AB30" s="276"/>
      <c r="AC30" s="276"/>
      <c r="AD30" s="276"/>
      <c r="AE30" s="285"/>
      <c r="AJ30" s="190">
        <v>10</v>
      </c>
    </row>
    <row r="31" spans="1:38" ht="16.5" thickTop="1">
      <c r="A31" s="40"/>
      <c r="B31" s="40"/>
      <c r="C31" s="40"/>
      <c r="D31" s="40"/>
      <c r="E31" s="40"/>
      <c r="F31" s="208"/>
      <c r="G31" s="40"/>
      <c r="H31" s="40"/>
      <c r="I31" s="40"/>
      <c r="J31" s="40"/>
      <c r="K31" s="40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0"/>
      <c r="W31" s="40"/>
      <c r="X31" s="42"/>
      <c r="Y31" s="40"/>
      <c r="Z31" s="40"/>
      <c r="AA31" s="123"/>
      <c r="AB31" s="50"/>
      <c r="AC31" s="208"/>
      <c r="AD31" s="50"/>
      <c r="AE31" s="40"/>
    </row>
    <row r="32" spans="1:38" ht="22.5">
      <c r="A32" s="40"/>
      <c r="B32" s="40"/>
      <c r="C32" s="43"/>
      <c r="D32" s="218" t="s">
        <v>85</v>
      </c>
      <c r="E32" s="43"/>
      <c r="F32" s="209"/>
      <c r="G32" s="43"/>
      <c r="H32" s="43"/>
      <c r="I32" s="43"/>
      <c r="J32" s="43"/>
      <c r="K32" s="43"/>
      <c r="L32" s="44"/>
      <c r="M32" s="44"/>
      <c r="N32" s="44"/>
      <c r="O32" s="218" t="s">
        <v>84</v>
      </c>
      <c r="P32" s="44"/>
      <c r="Q32" s="44"/>
      <c r="R32" s="44"/>
      <c r="S32" s="44"/>
      <c r="T32" s="44"/>
      <c r="U32" s="44"/>
      <c r="V32" s="43"/>
      <c r="W32" s="40"/>
      <c r="X32" s="42"/>
      <c r="Y32" s="228" t="s">
        <v>91</v>
      </c>
      <c r="Z32" s="40"/>
      <c r="AA32" s="123"/>
      <c r="AB32" s="50"/>
      <c r="AC32" s="208"/>
      <c r="AD32" s="50"/>
      <c r="AE32" s="40"/>
    </row>
    <row r="33" spans="1:31">
      <c r="A33" s="40"/>
      <c r="B33" s="40"/>
      <c r="C33" s="43"/>
      <c r="D33" s="43"/>
      <c r="E33" s="43"/>
      <c r="F33" s="209"/>
      <c r="G33" s="43"/>
      <c r="H33" s="43"/>
      <c r="I33" s="43"/>
      <c r="J33" s="43"/>
      <c r="K33" s="43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3"/>
      <c r="W33" s="40"/>
      <c r="X33" s="42"/>
      <c r="Y33" s="40"/>
      <c r="Z33" s="40"/>
      <c r="AA33" s="123"/>
      <c r="AB33" s="50"/>
      <c r="AC33" s="208"/>
      <c r="AD33" s="50"/>
      <c r="AE33" s="40"/>
    </row>
    <row r="34" spans="1:31">
      <c r="A34" s="40"/>
      <c r="B34" s="40"/>
      <c r="C34" s="43"/>
      <c r="D34" s="43"/>
      <c r="E34" s="43"/>
      <c r="F34" s="209"/>
      <c r="G34" s="43"/>
      <c r="H34" s="43"/>
      <c r="I34" s="43"/>
      <c r="J34" s="43"/>
      <c r="K34" s="43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3"/>
      <c r="W34" s="40"/>
      <c r="X34" s="42"/>
      <c r="Y34" s="40"/>
      <c r="Z34" s="40"/>
      <c r="AA34" s="123"/>
      <c r="AB34" s="50"/>
      <c r="AC34" s="208"/>
      <c r="AD34" s="50"/>
      <c r="AE34" s="40"/>
    </row>
    <row r="35" spans="1:31">
      <c r="A35" s="40"/>
      <c r="B35" s="40"/>
      <c r="C35" s="43"/>
      <c r="D35" s="43"/>
      <c r="E35" s="43"/>
      <c r="F35" s="209"/>
      <c r="G35" s="43"/>
      <c r="H35" s="43"/>
      <c r="I35" s="43"/>
      <c r="J35" s="43"/>
      <c r="K35" s="43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3"/>
      <c r="W35" s="40"/>
      <c r="X35" s="42"/>
      <c r="Y35" s="40"/>
      <c r="Z35" s="40"/>
      <c r="AA35" s="123"/>
      <c r="AB35" s="50"/>
      <c r="AC35" s="208"/>
      <c r="AD35" s="50"/>
      <c r="AE35" s="40"/>
    </row>
    <row r="36" spans="1:31">
      <c r="A36" s="40"/>
      <c r="B36" s="40"/>
      <c r="C36" s="43"/>
      <c r="D36" s="43"/>
      <c r="E36" s="43"/>
      <c r="F36" s="209"/>
      <c r="G36" s="43"/>
      <c r="H36" s="43"/>
      <c r="I36" s="43"/>
      <c r="J36" s="43"/>
      <c r="K36" s="43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3"/>
      <c r="W36" s="40"/>
      <c r="X36" s="42"/>
      <c r="Y36" s="40"/>
      <c r="Z36" s="40"/>
      <c r="AA36" s="123"/>
      <c r="AB36" s="50"/>
      <c r="AC36" s="208"/>
      <c r="AD36" s="50"/>
      <c r="AE36" s="40"/>
    </row>
    <row r="37" spans="1:31">
      <c r="A37" s="40"/>
      <c r="B37" s="40"/>
      <c r="C37" s="43"/>
      <c r="D37" s="43"/>
      <c r="E37" s="43"/>
      <c r="F37" s="209"/>
      <c r="G37" s="43"/>
      <c r="H37" s="43"/>
      <c r="I37" s="43"/>
      <c r="J37" s="43"/>
      <c r="K37" s="43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3"/>
      <c r="W37" s="40"/>
      <c r="X37" s="42"/>
      <c r="Y37" s="40"/>
      <c r="Z37" s="40"/>
      <c r="AA37" s="123"/>
      <c r="AB37" s="50"/>
      <c r="AC37" s="208"/>
      <c r="AD37" s="50"/>
      <c r="AE37" s="40"/>
    </row>
    <row r="38" spans="1:31">
      <c r="A38" s="40"/>
      <c r="B38" s="40"/>
      <c r="C38" s="43"/>
      <c r="D38" s="43"/>
      <c r="E38" s="43"/>
      <c r="F38" s="209"/>
      <c r="G38" s="43"/>
      <c r="H38" s="43"/>
      <c r="I38" s="43"/>
      <c r="J38" s="43"/>
      <c r="K38" s="43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3"/>
      <c r="W38" s="40"/>
      <c r="X38" s="42"/>
      <c r="Y38" s="40"/>
      <c r="Z38" s="40"/>
      <c r="AA38" s="123"/>
      <c r="AB38" s="50"/>
      <c r="AC38" s="208"/>
      <c r="AD38" s="50"/>
      <c r="AE38" s="40"/>
    </row>
    <row r="39" spans="1:31">
      <c r="A39" s="40"/>
      <c r="B39" s="40"/>
      <c r="C39" s="43"/>
      <c r="D39" s="43"/>
      <c r="E39" s="43"/>
      <c r="F39" s="209"/>
      <c r="G39" s="43"/>
      <c r="H39" s="43"/>
      <c r="I39" s="43"/>
      <c r="J39" s="43"/>
      <c r="K39" s="43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3"/>
      <c r="W39" s="40"/>
      <c r="X39" s="42"/>
      <c r="Y39" s="40"/>
      <c r="Z39" s="40"/>
      <c r="AA39" s="123"/>
      <c r="AB39" s="50"/>
      <c r="AC39" s="208"/>
      <c r="AD39" s="50"/>
      <c r="AE39" s="40"/>
    </row>
    <row r="40" spans="1:31">
      <c r="A40" s="40"/>
      <c r="B40" s="40"/>
      <c r="C40" s="43"/>
      <c r="D40" s="43"/>
      <c r="E40" s="43"/>
      <c r="F40" s="209"/>
      <c r="G40" s="43"/>
      <c r="H40" s="43"/>
      <c r="I40" s="43"/>
      <c r="J40" s="43"/>
      <c r="K40" s="43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3"/>
      <c r="W40" s="40"/>
      <c r="X40" s="42"/>
      <c r="Y40" s="40"/>
      <c r="Z40" s="40"/>
      <c r="AA40" s="123"/>
      <c r="AB40" s="50"/>
      <c r="AC40" s="208"/>
      <c r="AD40" s="50"/>
      <c r="AE40" s="40"/>
    </row>
    <row r="41" spans="1:31">
      <c r="A41" s="40"/>
      <c r="B41" s="40"/>
      <c r="C41" s="43"/>
      <c r="D41" s="43"/>
      <c r="E41" s="43"/>
      <c r="F41" s="209"/>
      <c r="G41" s="43"/>
      <c r="H41" s="43"/>
      <c r="I41" s="43"/>
      <c r="J41" s="43"/>
      <c r="K41" s="43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3"/>
      <c r="W41" s="40"/>
      <c r="X41" s="42"/>
      <c r="Y41" s="40"/>
      <c r="Z41" s="40"/>
      <c r="AA41" s="123"/>
      <c r="AB41" s="50"/>
      <c r="AC41" s="208"/>
      <c r="AD41" s="50"/>
      <c r="AE41" s="40"/>
    </row>
    <row r="42" spans="1:31">
      <c r="A42" s="40"/>
      <c r="B42" s="40"/>
      <c r="C42" s="43"/>
      <c r="D42" s="43"/>
      <c r="E42" s="43"/>
      <c r="F42" s="209"/>
      <c r="G42" s="43"/>
      <c r="H42" s="43"/>
      <c r="I42" s="43"/>
      <c r="J42" s="43"/>
      <c r="K42" s="43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3"/>
      <c r="W42" s="40"/>
      <c r="X42" s="42"/>
      <c r="Y42" s="40"/>
      <c r="Z42" s="40"/>
      <c r="AA42" s="123"/>
      <c r="AB42" s="50"/>
      <c r="AC42" s="208"/>
      <c r="AD42" s="50"/>
      <c r="AE42" s="40"/>
    </row>
    <row r="43" spans="1:31">
      <c r="A43" s="40"/>
      <c r="B43" s="40"/>
      <c r="C43" s="43"/>
      <c r="D43" s="43"/>
      <c r="E43" s="43"/>
      <c r="F43" s="209"/>
      <c r="G43" s="43"/>
      <c r="H43" s="43"/>
      <c r="I43" s="43"/>
      <c r="J43" s="43"/>
      <c r="K43" s="43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3"/>
      <c r="W43" s="40"/>
      <c r="X43" s="42"/>
      <c r="Y43" s="40"/>
      <c r="Z43" s="40"/>
      <c r="AA43" s="123"/>
      <c r="AB43" s="50"/>
      <c r="AC43" s="208"/>
      <c r="AD43" s="50"/>
      <c r="AE43" s="40"/>
    </row>
    <row r="44" spans="1:31">
      <c r="A44" s="40"/>
      <c r="B44" s="40"/>
      <c r="C44" s="43"/>
      <c r="D44" s="43"/>
      <c r="E44" s="43"/>
      <c r="F44" s="209"/>
      <c r="G44" s="43"/>
      <c r="H44" s="43"/>
      <c r="I44" s="43"/>
      <c r="J44" s="43"/>
      <c r="K44" s="43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3"/>
      <c r="W44" s="40"/>
      <c r="X44" s="42"/>
      <c r="Y44" s="40"/>
      <c r="Z44" s="40"/>
      <c r="AA44" s="123"/>
      <c r="AB44" s="50"/>
      <c r="AC44" s="208"/>
      <c r="AD44" s="50"/>
      <c r="AE44" s="40"/>
    </row>
    <row r="45" spans="1:31">
      <c r="A45" s="40"/>
      <c r="B45" s="40"/>
      <c r="C45" s="43"/>
      <c r="D45" s="43"/>
      <c r="E45" s="43"/>
      <c r="F45" s="209"/>
      <c r="G45" s="43"/>
      <c r="H45" s="43"/>
      <c r="I45" s="43"/>
      <c r="J45" s="43"/>
      <c r="K45" s="43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3"/>
      <c r="W45" s="43"/>
      <c r="X45" s="45"/>
      <c r="Y45" s="43"/>
      <c r="Z45" s="43"/>
      <c r="AA45" s="124"/>
      <c r="AB45" s="51"/>
      <c r="AC45" s="209"/>
      <c r="AD45" s="51"/>
      <c r="AE45" s="43"/>
    </row>
    <row r="46" spans="1:31">
      <c r="A46" s="40"/>
      <c r="B46" s="40"/>
      <c r="C46" s="43"/>
      <c r="D46" s="43"/>
      <c r="E46" s="43"/>
      <c r="F46" s="209"/>
      <c r="G46" s="43"/>
      <c r="H46" s="43"/>
      <c r="I46" s="43"/>
      <c r="J46" s="43"/>
      <c r="K46" s="43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3"/>
      <c r="W46" s="43"/>
      <c r="X46" s="45"/>
      <c r="Y46" s="43"/>
      <c r="Z46" s="43"/>
      <c r="AA46" s="124"/>
      <c r="AB46" s="51"/>
      <c r="AC46" s="209"/>
      <c r="AD46" s="51"/>
      <c r="AE46" s="43"/>
    </row>
    <row r="47" spans="1:31">
      <c r="A47" s="40"/>
      <c r="B47" s="40"/>
      <c r="C47" s="43"/>
      <c r="D47" s="43"/>
      <c r="E47" s="43"/>
      <c r="F47" s="209"/>
      <c r="G47" s="43"/>
      <c r="H47" s="43"/>
      <c r="I47" s="43"/>
      <c r="J47" s="43"/>
      <c r="K47" s="43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3"/>
      <c r="W47" s="43"/>
      <c r="X47" s="45"/>
      <c r="Y47" s="43"/>
      <c r="Z47" s="43"/>
      <c r="AA47" s="124"/>
      <c r="AB47" s="51"/>
      <c r="AC47" s="209"/>
      <c r="AD47" s="51"/>
      <c r="AE47" s="43"/>
    </row>
  </sheetData>
  <mergeCells count="17">
    <mergeCell ref="A30:L30"/>
    <mergeCell ref="O30:AE30"/>
    <mergeCell ref="A1:V3"/>
    <mergeCell ref="A5:A7"/>
    <mergeCell ref="B5:B7"/>
    <mergeCell ref="C5:C7"/>
    <mergeCell ref="D5:D7"/>
    <mergeCell ref="E5:E7"/>
    <mergeCell ref="G5:G7"/>
    <mergeCell ref="H5:H7"/>
    <mergeCell ref="I5:L6"/>
    <mergeCell ref="N5:U5"/>
    <mergeCell ref="V5:AB5"/>
    <mergeCell ref="AC5:AD6"/>
    <mergeCell ref="AE5:AE7"/>
    <mergeCell ref="N6:Q6"/>
    <mergeCell ref="R6:U6"/>
  </mergeCells>
  <conditionalFormatting sqref="AA8:AD28">
    <cfRule type="cellIs" dxfId="1" priority="1" operator="lessThan">
      <formula>7</formula>
    </cfRule>
  </conditionalFormatting>
  <printOptions horizontalCentered="1" verticalCentered="1"/>
  <pageMargins left="0.143700787" right="0.17" top="0.16" bottom="0.2" header="0.16" footer="0"/>
  <pageSetup paperSize="9" scale="34" orientation="landscape" r:id="rId1"/>
  <headerFooter alignWithMargins="0">
    <oddHeader>&amp;R&amp;P/&amp;N</oddHeader>
    <oddFooter>&amp;R</oddFooter>
  </headerFooter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I24"/>
  <sheetViews>
    <sheetView workbookViewId="0">
      <pane xSplit="2" ySplit="2" topLeftCell="C15" activePane="bottomRight" state="frozen"/>
      <selection activeCell="J4" sqref="J4"/>
      <selection pane="topRight" activeCell="J4" sqref="J4"/>
      <selection pane="bottomLeft" activeCell="J4" sqref="J4"/>
      <selection pane="bottomRight" activeCell="H3" sqref="H3:H23"/>
    </sheetView>
  </sheetViews>
  <sheetFormatPr defaultRowHeight="16.5"/>
  <cols>
    <col min="1" max="1" width="18.5" customWidth="1"/>
    <col min="2" max="2" width="11" customWidth="1"/>
    <col min="3" max="3" width="10.5" customWidth="1"/>
    <col min="4" max="4" width="9.75" customWidth="1"/>
    <col min="5" max="5" width="10.625" customWidth="1"/>
    <col min="6" max="6" width="8.625" customWidth="1"/>
    <col min="7" max="7" width="10.625" customWidth="1"/>
    <col min="8" max="8" width="12.625" customWidth="1"/>
  </cols>
  <sheetData>
    <row r="1" spans="1:9" ht="52.5" customHeight="1" thickTop="1">
      <c r="A1" s="277" t="s">
        <v>37</v>
      </c>
      <c r="B1" s="277" t="s">
        <v>38</v>
      </c>
      <c r="C1" s="90" t="s">
        <v>73</v>
      </c>
      <c r="D1" s="91" t="s">
        <v>54</v>
      </c>
      <c r="E1" s="89" t="s">
        <v>66</v>
      </c>
      <c r="F1" s="89" t="s">
        <v>67</v>
      </c>
      <c r="G1" s="89" t="s">
        <v>68</v>
      </c>
      <c r="H1" s="89" t="s">
        <v>69</v>
      </c>
    </row>
    <row r="2" spans="1:9" ht="20.25" customHeight="1">
      <c r="A2" s="279"/>
      <c r="B2" s="279"/>
      <c r="C2" s="81"/>
      <c r="D2" s="81"/>
      <c r="E2" s="81"/>
      <c r="F2" s="81"/>
      <c r="G2" s="130"/>
      <c r="H2" s="81"/>
    </row>
    <row r="3" spans="1:9" ht="20.45" customHeight="1">
      <c r="A3" s="73" t="s">
        <v>20</v>
      </c>
      <c r="B3" s="74">
        <v>9124040020</v>
      </c>
      <c r="C3" s="92">
        <v>14981</v>
      </c>
      <c r="D3" s="128">
        <v>10593</v>
      </c>
      <c r="E3" s="129">
        <f>12671+2940</f>
        <v>15611</v>
      </c>
      <c r="F3" s="93">
        <f>16825+2940</f>
        <v>19765</v>
      </c>
      <c r="G3" s="93">
        <f>6322+5153+5350</f>
        <v>16825</v>
      </c>
      <c r="H3" s="93">
        <f>5110+3360+4620</f>
        <v>13090</v>
      </c>
    </row>
    <row r="4" spans="1:9" ht="20.45" customHeight="1">
      <c r="A4" s="75" t="s">
        <v>21</v>
      </c>
      <c r="B4" s="76">
        <v>9662930010</v>
      </c>
      <c r="C4" s="92">
        <v>8684</v>
      </c>
      <c r="D4" s="93">
        <v>13857</v>
      </c>
      <c r="E4" s="129">
        <v>13857</v>
      </c>
      <c r="F4" s="128">
        <v>15401</v>
      </c>
      <c r="G4" s="93">
        <f>4180+3572+6085</f>
        <v>13837</v>
      </c>
      <c r="H4" s="93">
        <f>4800+4800+1200</f>
        <v>10800</v>
      </c>
      <c r="I4" s="101"/>
    </row>
    <row r="5" spans="1:9" ht="20.45" customHeight="1">
      <c r="A5" s="73" t="s">
        <v>0</v>
      </c>
      <c r="B5" s="76">
        <v>9145020057</v>
      </c>
      <c r="C5" s="92"/>
      <c r="D5" s="93"/>
      <c r="E5" s="92"/>
      <c r="F5" s="93"/>
      <c r="G5" s="93"/>
      <c r="H5" s="93"/>
    </row>
    <row r="6" spans="1:9" ht="20.45" customHeight="1">
      <c r="A6" s="77" t="s">
        <v>1</v>
      </c>
      <c r="B6" s="74">
        <v>9591930012</v>
      </c>
      <c r="C6" s="92">
        <v>2850</v>
      </c>
      <c r="D6" s="93">
        <v>1440</v>
      </c>
      <c r="E6" s="92">
        <v>1440</v>
      </c>
      <c r="F6" s="93">
        <v>1440</v>
      </c>
      <c r="G6" s="93">
        <v>1440</v>
      </c>
      <c r="H6" s="93">
        <v>1425</v>
      </c>
    </row>
    <row r="7" spans="1:9" ht="20.45" customHeight="1">
      <c r="A7" s="78" t="s">
        <v>2</v>
      </c>
      <c r="B7" s="74">
        <v>9471930059</v>
      </c>
      <c r="C7" s="129">
        <v>11502</v>
      </c>
      <c r="D7" s="128">
        <v>11343</v>
      </c>
      <c r="E7" s="129">
        <v>11343</v>
      </c>
      <c r="F7" s="128">
        <v>11343</v>
      </c>
      <c r="G7" s="93">
        <f>5284+3306+2753</f>
        <v>11343</v>
      </c>
      <c r="H7" s="93">
        <f>3800+5500+3300</f>
        <v>12600</v>
      </c>
    </row>
    <row r="8" spans="1:9" ht="20.45" customHeight="1">
      <c r="A8" s="73" t="s">
        <v>51</v>
      </c>
      <c r="B8" s="74">
        <v>9124010068</v>
      </c>
      <c r="C8" s="92"/>
      <c r="D8" s="93"/>
      <c r="E8" s="92"/>
      <c r="F8" s="93">
        <v>10097</v>
      </c>
      <c r="G8" s="93">
        <f>5580+4517</f>
        <v>10097</v>
      </c>
      <c r="H8" s="93">
        <f>3400+3200</f>
        <v>6600</v>
      </c>
    </row>
    <row r="9" spans="1:9" ht="20.45" customHeight="1">
      <c r="A9" s="73" t="s">
        <v>50</v>
      </c>
      <c r="B9" s="74">
        <v>9652930043</v>
      </c>
      <c r="C9" s="92"/>
      <c r="D9" s="93"/>
      <c r="E9" s="92"/>
      <c r="F9" s="93"/>
      <c r="G9" s="93"/>
      <c r="H9" s="93"/>
    </row>
    <row r="10" spans="1:9" ht="20.45" customHeight="1">
      <c r="A10" s="73" t="s">
        <v>3</v>
      </c>
      <c r="B10" s="74">
        <v>9472930030</v>
      </c>
      <c r="C10" s="92">
        <v>10100</v>
      </c>
      <c r="D10" s="93">
        <v>28430</v>
      </c>
      <c r="E10" s="92">
        <v>28430</v>
      </c>
      <c r="F10" s="93">
        <v>39100</v>
      </c>
      <c r="G10" s="93">
        <f>29000+10100</f>
        <v>39100</v>
      </c>
      <c r="H10" s="93">
        <f>24000+9000</f>
        <v>33000</v>
      </c>
    </row>
    <row r="11" spans="1:9" ht="20.45" customHeight="1">
      <c r="A11" s="73" t="s">
        <v>49</v>
      </c>
      <c r="B11" s="74">
        <v>9124010054</v>
      </c>
      <c r="C11" s="92">
        <v>2176</v>
      </c>
      <c r="D11" s="93">
        <v>3140</v>
      </c>
      <c r="E11" s="129">
        <v>3140</v>
      </c>
      <c r="F11" s="93">
        <v>3140</v>
      </c>
      <c r="G11" s="93">
        <v>3140</v>
      </c>
      <c r="H11" s="93">
        <f>1600+1600</f>
        <v>3200</v>
      </c>
    </row>
    <row r="12" spans="1:9" ht="20.45" customHeight="1">
      <c r="A12" s="73" t="s">
        <v>48</v>
      </c>
      <c r="B12" s="74">
        <v>9124010060</v>
      </c>
      <c r="C12" s="92"/>
      <c r="D12" s="93">
        <v>10250</v>
      </c>
      <c r="E12" s="92">
        <v>11850</v>
      </c>
      <c r="F12" s="93">
        <v>11850</v>
      </c>
      <c r="G12" s="93">
        <f>10670+1180</f>
        <v>11850</v>
      </c>
      <c r="H12" s="93">
        <f>10500+750</f>
        <v>11250</v>
      </c>
    </row>
    <row r="13" spans="1:9" ht="20.45" customHeight="1">
      <c r="A13" s="73" t="s">
        <v>40</v>
      </c>
      <c r="B13" s="74">
        <v>9352931030</v>
      </c>
      <c r="C13" s="92">
        <v>8000</v>
      </c>
      <c r="D13" s="93">
        <v>10000</v>
      </c>
      <c r="E13" s="92">
        <v>10000</v>
      </c>
      <c r="F13" s="93"/>
      <c r="G13" s="93"/>
      <c r="H13" s="93"/>
    </row>
    <row r="14" spans="1:9" ht="20.45" customHeight="1">
      <c r="A14" s="73" t="s">
        <v>39</v>
      </c>
      <c r="B14" s="74">
        <v>9425040105</v>
      </c>
      <c r="C14" s="92"/>
      <c r="D14" s="93"/>
      <c r="E14" s="92"/>
      <c r="F14" s="93"/>
      <c r="G14" s="93"/>
      <c r="H14" s="93"/>
    </row>
    <row r="15" spans="1:9" ht="20.45" customHeight="1">
      <c r="A15" s="73" t="s">
        <v>47</v>
      </c>
      <c r="B15" s="74">
        <v>9652930042</v>
      </c>
      <c r="C15" s="92"/>
      <c r="D15" s="93">
        <v>4552</v>
      </c>
      <c r="E15" s="131">
        <v>4552</v>
      </c>
      <c r="F15" s="93">
        <v>4552</v>
      </c>
      <c r="G15" s="93">
        <v>4552</v>
      </c>
      <c r="H15" s="93">
        <v>800</v>
      </c>
    </row>
    <row r="16" spans="1:9" ht="20.45" customHeight="1">
      <c r="A16" s="73" t="s">
        <v>46</v>
      </c>
      <c r="B16" s="74">
        <v>9652930046</v>
      </c>
      <c r="C16" s="92">
        <v>6988</v>
      </c>
      <c r="D16" s="93">
        <v>2500</v>
      </c>
      <c r="E16" s="92">
        <v>2500</v>
      </c>
      <c r="F16" s="93">
        <v>2500</v>
      </c>
      <c r="G16" s="93">
        <v>2500</v>
      </c>
      <c r="H16" s="93">
        <v>2250</v>
      </c>
    </row>
    <row r="17" spans="1:8" ht="20.45" customHeight="1">
      <c r="A17" s="73" t="s">
        <v>22</v>
      </c>
      <c r="B17" s="74">
        <v>9124040035</v>
      </c>
      <c r="C17" s="92">
        <v>8087</v>
      </c>
      <c r="D17" s="93">
        <v>8125</v>
      </c>
      <c r="E17" s="129">
        <v>8125</v>
      </c>
      <c r="F17" s="93"/>
      <c r="G17" s="132">
        <f>3000+15750</f>
        <v>18750</v>
      </c>
      <c r="H17" s="93">
        <f>1500+2500+10000</f>
        <v>14000</v>
      </c>
    </row>
    <row r="18" spans="1:8" ht="20.45" customHeight="1">
      <c r="A18" s="73" t="s">
        <v>42</v>
      </c>
      <c r="B18" s="74">
        <v>9124010058</v>
      </c>
      <c r="C18" s="92"/>
      <c r="D18" s="93"/>
      <c r="E18" s="92"/>
      <c r="F18" s="93"/>
      <c r="G18" s="93"/>
      <c r="H18" s="93"/>
    </row>
    <row r="19" spans="1:8" ht="20.45" customHeight="1">
      <c r="A19" s="73" t="s">
        <v>43</v>
      </c>
      <c r="B19" s="74">
        <v>9124010052</v>
      </c>
      <c r="C19" s="92">
        <v>8866</v>
      </c>
      <c r="D19" s="93">
        <v>11858</v>
      </c>
      <c r="E19" s="131">
        <v>11858</v>
      </c>
      <c r="F19" s="93">
        <v>11681</v>
      </c>
      <c r="G19" s="93">
        <v>11681</v>
      </c>
      <c r="H19" s="93">
        <v>2100</v>
      </c>
    </row>
    <row r="20" spans="1:8" ht="20.45" customHeight="1">
      <c r="A20" s="73" t="s">
        <v>44</v>
      </c>
      <c r="B20" s="74">
        <v>9124010022</v>
      </c>
      <c r="C20" s="92">
        <v>6821</v>
      </c>
      <c r="D20" s="93">
        <v>23390</v>
      </c>
      <c r="E20" s="92">
        <v>23470</v>
      </c>
      <c r="F20" s="93"/>
      <c r="G20" s="93"/>
      <c r="H20" s="93"/>
    </row>
    <row r="21" spans="1:8" ht="20.45" customHeight="1">
      <c r="A21" s="73" t="s">
        <v>45</v>
      </c>
      <c r="B21" s="74">
        <v>9124010026</v>
      </c>
      <c r="C21" s="92">
        <v>8984</v>
      </c>
      <c r="D21" s="93">
        <v>11484</v>
      </c>
      <c r="E21" s="92">
        <v>11484</v>
      </c>
      <c r="F21" s="93"/>
      <c r="G21" s="93"/>
      <c r="H21" s="93">
        <v>3400</v>
      </c>
    </row>
    <row r="22" spans="1:8" ht="20.45" customHeight="1">
      <c r="A22" s="73" t="s">
        <v>13</v>
      </c>
      <c r="B22" s="74">
        <v>9124040011</v>
      </c>
      <c r="C22" s="92">
        <v>4639</v>
      </c>
      <c r="D22" s="93"/>
      <c r="E22" s="92"/>
      <c r="F22" s="93"/>
      <c r="G22" s="93"/>
      <c r="H22" s="93"/>
    </row>
    <row r="23" spans="1:8" ht="20.45" customHeight="1" thickBot="1">
      <c r="A23" s="79" t="s">
        <v>0</v>
      </c>
      <c r="B23" s="80">
        <v>9145020111</v>
      </c>
      <c r="C23" s="94"/>
      <c r="D23" s="95"/>
      <c r="E23" s="94"/>
      <c r="F23" s="95"/>
      <c r="G23" s="95"/>
      <c r="H23" s="95"/>
    </row>
    <row r="24" spans="1:8" ht="17.25" thickTop="1"/>
  </sheetData>
  <mergeCells count="2">
    <mergeCell ref="A1:A2"/>
    <mergeCell ref="B1:B2"/>
  </mergeCells>
  <pageMargins left="0.7" right="0.7" top="0.75" bottom="0.75" header="0.3" footer="0.3"/>
  <pageSetup paperSize="9" scale="8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G47"/>
  <sheetViews>
    <sheetView tabSelected="1" zoomScale="50" zoomScaleNormal="50" zoomScaleSheetLayoutView="50" zoomScalePageLayoutView="10" workbookViewId="0">
      <pane xSplit="6" ySplit="4" topLeftCell="G31" activePane="bottomRight" state="frozen"/>
      <selection pane="topRight" activeCell="G1" sqref="G1"/>
      <selection pane="bottomLeft" activeCell="A5" sqref="A5"/>
      <selection pane="bottomRight" activeCell="N16" sqref="N16"/>
    </sheetView>
  </sheetViews>
  <sheetFormatPr defaultColWidth="8.875" defaultRowHeight="15.75"/>
  <cols>
    <col min="1" max="1" width="5.5" style="29" customWidth="1"/>
    <col min="2" max="2" width="30.5" style="29" customWidth="1"/>
    <col min="3" max="3" width="16.75" style="29" customWidth="1"/>
    <col min="4" max="4" width="14.875" style="29" customWidth="1"/>
    <col min="5" max="5" width="11.25" style="29" customWidth="1"/>
    <col min="6" max="6" width="20" style="210" hidden="1" customWidth="1"/>
    <col min="7" max="7" width="12.875" style="29" customWidth="1"/>
    <col min="8" max="8" width="14.25" style="29" customWidth="1"/>
    <col min="9" max="9" width="13.375" style="29" customWidth="1"/>
    <col min="10" max="10" width="12.75" style="29" customWidth="1"/>
    <col min="11" max="11" width="12.25" style="29" customWidth="1"/>
    <col min="12" max="12" width="13.75" style="46" customWidth="1"/>
    <col min="13" max="13" width="13.25" style="46" hidden="1" customWidth="1"/>
    <col min="14" max="14" width="14.75" style="46" customWidth="1"/>
    <col min="15" max="15" width="12.375" style="46" customWidth="1"/>
    <col min="16" max="16" width="11.625" style="46" customWidth="1"/>
    <col min="17" max="17" width="13.375" style="46" customWidth="1"/>
    <col min="18" max="18" width="11.625" style="46" customWidth="1"/>
    <col min="19" max="19" width="12.5" style="46" customWidth="1"/>
    <col min="20" max="20" width="12.5" style="46" hidden="1" customWidth="1"/>
    <col min="21" max="21" width="12.375" style="46" customWidth="1"/>
    <col min="22" max="22" width="12.875" style="46" customWidth="1"/>
    <col min="23" max="23" width="12.75" style="29" customWidth="1"/>
    <col min="24" max="24" width="15" style="29" customWidth="1"/>
    <col min="25" max="25" width="12.75" style="47" customWidth="1"/>
    <col min="26" max="26" width="15.25" style="29" customWidth="1"/>
    <col min="27" max="27" width="11.25" style="29" hidden="1" customWidth="1"/>
    <col min="28" max="28" width="11.25" style="125" customWidth="1"/>
    <col min="29" max="29" width="10.25" style="52" customWidth="1"/>
    <col min="30" max="30" width="18.5" style="210" customWidth="1"/>
    <col min="31" max="31" width="16.25" style="52" customWidth="1"/>
    <col min="32" max="32" width="16.875" style="29" customWidth="1"/>
    <col min="33" max="33" width="20.125" style="29" customWidth="1"/>
    <col min="34" max="34" width="8.875" style="29" customWidth="1"/>
    <col min="35" max="35" width="22" style="187" hidden="1" customWidth="1"/>
    <col min="36" max="36" width="22" style="190" hidden="1" customWidth="1"/>
    <col min="37" max="37" width="14.5" style="190" customWidth="1"/>
    <col min="38" max="39" width="8.875" style="190"/>
    <col min="40" max="16384" width="8.875" style="29"/>
  </cols>
  <sheetData>
    <row r="1" spans="1:85" ht="22.5" customHeight="1">
      <c r="A1" s="286" t="s">
        <v>55</v>
      </c>
      <c r="B1" s="286"/>
      <c r="C1" s="286"/>
      <c r="D1" s="286"/>
      <c r="E1" s="286"/>
      <c r="F1" s="286"/>
      <c r="G1" s="286"/>
      <c r="H1" s="286"/>
      <c r="I1" s="286"/>
      <c r="J1" s="286"/>
      <c r="K1" s="286"/>
      <c r="L1" s="286"/>
      <c r="M1" s="286"/>
      <c r="N1" s="286"/>
      <c r="O1" s="286"/>
      <c r="P1" s="286"/>
      <c r="Q1" s="286"/>
      <c r="R1" s="286"/>
      <c r="S1" s="286"/>
      <c r="T1" s="286"/>
      <c r="U1" s="286"/>
      <c r="V1" s="286"/>
      <c r="W1" s="286"/>
      <c r="X1" s="60"/>
      <c r="Y1" s="28"/>
      <c r="Z1" s="28"/>
      <c r="AA1" s="28"/>
      <c r="AB1" s="120"/>
      <c r="AC1" s="61"/>
      <c r="AD1" s="234"/>
      <c r="AE1" s="61"/>
      <c r="AF1" s="28"/>
    </row>
    <row r="2" spans="1:85" ht="22.5" customHeight="1">
      <c r="A2" s="286"/>
      <c r="B2" s="286"/>
      <c r="C2" s="286"/>
      <c r="D2" s="286"/>
      <c r="E2" s="286"/>
      <c r="F2" s="286"/>
      <c r="G2" s="286"/>
      <c r="H2" s="286"/>
      <c r="I2" s="286"/>
      <c r="J2" s="286"/>
      <c r="K2" s="286"/>
      <c r="L2" s="286"/>
      <c r="M2" s="286"/>
      <c r="N2" s="286"/>
      <c r="O2" s="286"/>
      <c r="P2" s="286"/>
      <c r="Q2" s="286"/>
      <c r="R2" s="286"/>
      <c r="S2" s="286"/>
      <c r="T2" s="286"/>
      <c r="U2" s="286"/>
      <c r="V2" s="286"/>
      <c r="W2" s="286"/>
      <c r="X2" s="60"/>
      <c r="Y2" s="28"/>
      <c r="Z2" s="28"/>
      <c r="AA2" s="28"/>
      <c r="AB2" s="120"/>
      <c r="AC2" s="61"/>
      <c r="AD2" s="234"/>
      <c r="AE2" s="61"/>
      <c r="AF2" s="28"/>
    </row>
    <row r="3" spans="1:85" ht="22.5" customHeight="1">
      <c r="A3" s="286"/>
      <c r="B3" s="286"/>
      <c r="C3" s="286"/>
      <c r="D3" s="286"/>
      <c r="E3" s="286"/>
      <c r="F3" s="286"/>
      <c r="G3" s="286"/>
      <c r="H3" s="286"/>
      <c r="I3" s="286"/>
      <c r="J3" s="286"/>
      <c r="K3" s="286"/>
      <c r="L3" s="286"/>
      <c r="M3" s="286"/>
      <c r="N3" s="286"/>
      <c r="O3" s="286"/>
      <c r="P3" s="286"/>
      <c r="Q3" s="286"/>
      <c r="R3" s="286"/>
      <c r="S3" s="286"/>
      <c r="T3" s="286"/>
      <c r="U3" s="286"/>
      <c r="V3" s="286"/>
      <c r="W3" s="286"/>
      <c r="X3" s="60"/>
      <c r="Y3" s="28"/>
      <c r="Z3" s="28"/>
      <c r="AA3" s="28"/>
      <c r="AB3" s="120"/>
      <c r="AC3" s="61"/>
      <c r="AD3" s="234"/>
      <c r="AE3" s="61"/>
      <c r="AF3" s="28"/>
    </row>
    <row r="4" spans="1:85" ht="58.5" customHeight="1" thickBot="1">
      <c r="A4" s="30"/>
      <c r="B4" s="98" t="s">
        <v>98</v>
      </c>
      <c r="C4" s="12">
        <v>0.41666666666666669</v>
      </c>
      <c r="D4" s="12"/>
      <c r="E4" s="12"/>
      <c r="F4" s="199"/>
      <c r="G4" s="12"/>
      <c r="H4" s="12"/>
      <c r="I4" s="12"/>
      <c r="J4" s="12"/>
      <c r="K4" s="12"/>
      <c r="L4" s="31" t="s">
        <v>28</v>
      </c>
      <c r="M4" s="31"/>
      <c r="N4" s="31"/>
      <c r="O4" s="31" t="s">
        <v>29</v>
      </c>
      <c r="P4" s="31"/>
      <c r="Q4" s="31"/>
      <c r="R4" s="30"/>
      <c r="S4" s="31"/>
      <c r="T4" s="31"/>
      <c r="U4" s="30"/>
      <c r="V4" s="31"/>
      <c r="W4" s="30"/>
      <c r="X4" s="30"/>
      <c r="Y4" s="30"/>
      <c r="Z4" s="30"/>
      <c r="AA4" s="30"/>
      <c r="AB4" s="121"/>
      <c r="AC4" s="48"/>
      <c r="AD4" s="199"/>
      <c r="AE4" s="48"/>
      <c r="AF4" s="30"/>
    </row>
    <row r="5" spans="1:85" ht="38.25" customHeight="1" thickTop="1">
      <c r="A5" s="287" t="s">
        <v>4</v>
      </c>
      <c r="B5" s="277" t="s">
        <v>37</v>
      </c>
      <c r="C5" s="277" t="s">
        <v>38</v>
      </c>
      <c r="D5" s="277" t="s">
        <v>32</v>
      </c>
      <c r="E5" s="277" t="s">
        <v>34</v>
      </c>
      <c r="F5" s="200"/>
      <c r="G5" s="290" t="s">
        <v>78</v>
      </c>
      <c r="H5" s="303" t="s">
        <v>77</v>
      </c>
      <c r="I5" s="294" t="s">
        <v>59</v>
      </c>
      <c r="J5" s="295"/>
      <c r="K5" s="295"/>
      <c r="L5" s="296"/>
      <c r="M5" s="239" t="s">
        <v>71</v>
      </c>
      <c r="N5" s="283" t="s">
        <v>58</v>
      </c>
      <c r="O5" s="284"/>
      <c r="P5" s="284"/>
      <c r="Q5" s="284"/>
      <c r="R5" s="284"/>
      <c r="S5" s="284"/>
      <c r="T5" s="284"/>
      <c r="U5" s="284"/>
      <c r="V5" s="293"/>
      <c r="W5" s="283" t="s">
        <v>64</v>
      </c>
      <c r="X5" s="284"/>
      <c r="Y5" s="284"/>
      <c r="Z5" s="284"/>
      <c r="AA5" s="284"/>
      <c r="AB5" s="284"/>
      <c r="AC5" s="293"/>
      <c r="AD5" s="306" t="s">
        <v>91</v>
      </c>
      <c r="AE5" s="307"/>
      <c r="AF5" s="280" t="s">
        <v>52</v>
      </c>
    </row>
    <row r="6" spans="1:85" ht="62.25" customHeight="1">
      <c r="A6" s="288"/>
      <c r="B6" s="278"/>
      <c r="C6" s="278"/>
      <c r="D6" s="278"/>
      <c r="E6" s="278"/>
      <c r="F6" s="201"/>
      <c r="G6" s="291"/>
      <c r="H6" s="304"/>
      <c r="I6" s="297"/>
      <c r="J6" s="298"/>
      <c r="K6" s="298"/>
      <c r="L6" s="299"/>
      <c r="M6" s="241"/>
      <c r="N6" s="300" t="s">
        <v>75</v>
      </c>
      <c r="O6" s="301"/>
      <c r="P6" s="301"/>
      <c r="Q6" s="301"/>
      <c r="R6" s="300" t="s">
        <v>74</v>
      </c>
      <c r="S6" s="301"/>
      <c r="T6" s="301"/>
      <c r="U6" s="301"/>
      <c r="V6" s="302"/>
      <c r="W6" s="240"/>
      <c r="X6" s="241"/>
      <c r="Y6" s="241"/>
      <c r="Z6" s="241"/>
      <c r="AA6" s="241"/>
      <c r="AB6" s="122"/>
      <c r="AC6" s="242"/>
      <c r="AD6" s="308"/>
      <c r="AE6" s="309"/>
      <c r="AF6" s="281"/>
    </row>
    <row r="7" spans="1:85" s="72" customFormat="1" ht="86.25" customHeight="1">
      <c r="A7" s="289"/>
      <c r="B7" s="279"/>
      <c r="C7" s="279"/>
      <c r="D7" s="279"/>
      <c r="E7" s="279"/>
      <c r="F7" s="202"/>
      <c r="G7" s="292"/>
      <c r="H7" s="305"/>
      <c r="I7" s="70" t="s">
        <v>56</v>
      </c>
      <c r="J7" s="70" t="s">
        <v>73</v>
      </c>
      <c r="K7" s="70" t="s">
        <v>65</v>
      </c>
      <c r="L7" s="71" t="s">
        <v>62</v>
      </c>
      <c r="M7" s="82"/>
      <c r="N7" s="70" t="s">
        <v>57</v>
      </c>
      <c r="O7" s="70" t="s">
        <v>76</v>
      </c>
      <c r="P7" s="70" t="s">
        <v>67</v>
      </c>
      <c r="Q7" s="71" t="s">
        <v>61</v>
      </c>
      <c r="R7" s="70" t="s">
        <v>60</v>
      </c>
      <c r="S7" s="70" t="s">
        <v>68</v>
      </c>
      <c r="T7" s="238" t="s">
        <v>99</v>
      </c>
      <c r="U7" s="70" t="s">
        <v>69</v>
      </c>
      <c r="V7" s="71" t="s">
        <v>63</v>
      </c>
      <c r="W7" s="70" t="s">
        <v>35</v>
      </c>
      <c r="X7" s="70" t="s">
        <v>70</v>
      </c>
      <c r="Y7" s="70" t="s">
        <v>30</v>
      </c>
      <c r="Z7" s="71" t="s">
        <v>36</v>
      </c>
      <c r="AA7" s="70" t="s">
        <v>31</v>
      </c>
      <c r="AB7" s="126" t="s">
        <v>79</v>
      </c>
      <c r="AC7" s="127" t="s">
        <v>33</v>
      </c>
      <c r="AD7" s="235" t="s">
        <v>92</v>
      </c>
      <c r="AE7" s="220" t="s">
        <v>93</v>
      </c>
      <c r="AF7" s="282"/>
      <c r="AI7" s="187" t="s">
        <v>87</v>
      </c>
      <c r="AJ7" s="188" t="s">
        <v>88</v>
      </c>
      <c r="AK7" s="188"/>
      <c r="AL7" s="188" t="s">
        <v>72</v>
      </c>
      <c r="AM7" s="188"/>
    </row>
    <row r="8" spans="1:85" ht="36.950000000000003" customHeight="1">
      <c r="A8" s="32">
        <v>1</v>
      </c>
      <c r="B8" s="99" t="s">
        <v>20</v>
      </c>
      <c r="C8" s="34">
        <v>9124040020</v>
      </c>
      <c r="D8" s="35">
        <f>VLOOKUP(C8,'[25]Stock KVP'!B$8:F$27,5,0)</f>
        <v>27810</v>
      </c>
      <c r="E8" s="100">
        <f>D8/G8</f>
        <v>1.7798400000000001</v>
      </c>
      <c r="F8" s="203">
        <v>375000</v>
      </c>
      <c r="G8" s="35">
        <v>15625</v>
      </c>
      <c r="H8" s="35">
        <f>VLOOKUP(C8,'[17]10.6'!B$10:H$67,7,0)</f>
        <v>15130</v>
      </c>
      <c r="I8" s="35">
        <v>76603</v>
      </c>
      <c r="J8" s="68"/>
      <c r="K8" s="68">
        <v>8551</v>
      </c>
      <c r="L8" s="35">
        <f>I8+J8-K8</f>
        <v>68052</v>
      </c>
      <c r="M8" s="35"/>
      <c r="N8" s="35">
        <v>0</v>
      </c>
      <c r="O8" s="68">
        <v>8611</v>
      </c>
      <c r="P8" s="68">
        <v>8611</v>
      </c>
      <c r="Q8" s="35">
        <f>N8+O8-P8</f>
        <v>0</v>
      </c>
      <c r="R8" s="35">
        <v>31114</v>
      </c>
      <c r="S8" s="68">
        <v>12868</v>
      </c>
      <c r="T8" s="68">
        <v>64</v>
      </c>
      <c r="U8" s="68">
        <v>4970</v>
      </c>
      <c r="V8" s="35">
        <f>R8+S8-T8-U8</f>
        <v>38948</v>
      </c>
      <c r="W8" s="35">
        <v>73940</v>
      </c>
      <c r="X8" s="68">
        <v>4970</v>
      </c>
      <c r="Y8" s="68">
        <v>15540</v>
      </c>
      <c r="Z8" s="35">
        <f>W8+X8-Y8</f>
        <v>63370</v>
      </c>
      <c r="AA8" s="35">
        <f>Z8-Y8</f>
        <v>47830</v>
      </c>
      <c r="AB8" s="49">
        <f>Z8/G8</f>
        <v>4.0556799999999997</v>
      </c>
      <c r="AC8" s="49">
        <f>Z8/H8</f>
        <v>4.1883674818241907</v>
      </c>
      <c r="AD8" s="236">
        <f>D8+Z8</f>
        <v>91180</v>
      </c>
      <c r="AE8" s="221">
        <f>AD8/(G8)</f>
        <v>5.8355199999999998</v>
      </c>
      <c r="AF8" s="64">
        <f t="shared" ref="AF8:AF28" si="0">L8+Q8+V8+Z8</f>
        <v>170370</v>
      </c>
      <c r="AG8" s="62">
        <v>7</v>
      </c>
      <c r="AH8" s="62">
        <v>3</v>
      </c>
      <c r="AI8" s="189">
        <f t="shared" ref="AI8:AI28" si="1">D8+Z8</f>
        <v>91180</v>
      </c>
      <c r="AJ8" s="191">
        <f>AB8+E8</f>
        <v>5.8355199999999998</v>
      </c>
      <c r="AK8" s="190">
        <v>10</v>
      </c>
    </row>
    <row r="9" spans="1:85" ht="36.950000000000003" customHeight="1">
      <c r="A9" s="36">
        <v>2</v>
      </c>
      <c r="B9" s="37" t="s">
        <v>21</v>
      </c>
      <c r="C9" s="38">
        <v>9662930010</v>
      </c>
      <c r="D9" s="35">
        <f>VLOOKUP(C9,'[25]Stock KVP'!B$8:F$27,5,0)</f>
        <v>11500</v>
      </c>
      <c r="E9" s="63">
        <f>D9/G9</f>
        <v>1.1040000000000001</v>
      </c>
      <c r="F9" s="204">
        <v>250000</v>
      </c>
      <c r="G9" s="35">
        <v>10416.666666666666</v>
      </c>
      <c r="H9" s="35">
        <f>VLOOKUP(C9,'[17]10.6'!B$10:H$67,7,0)</f>
        <v>9460</v>
      </c>
      <c r="I9" s="35">
        <v>62148</v>
      </c>
      <c r="J9" s="68"/>
      <c r="K9" s="68">
        <v>6608</v>
      </c>
      <c r="L9" s="35">
        <f t="shared" ref="L9:L28" si="2">I9+J9-K9</f>
        <v>55540</v>
      </c>
      <c r="M9" s="35"/>
      <c r="N9" s="35">
        <v>0</v>
      </c>
      <c r="O9" s="68">
        <v>6598</v>
      </c>
      <c r="P9" s="68">
        <v>6598</v>
      </c>
      <c r="Q9" s="35">
        <f t="shared" ref="Q9:Q28" si="3">N9+O9-P9</f>
        <v>0</v>
      </c>
      <c r="R9" s="35">
        <v>5395</v>
      </c>
      <c r="S9" s="68">
        <v>6598</v>
      </c>
      <c r="T9" s="68">
        <v>40</v>
      </c>
      <c r="U9" s="68">
        <v>11600</v>
      </c>
      <c r="V9" s="35">
        <f t="shared" ref="V9:V28" si="4">R9+S9-T9-U9</f>
        <v>353</v>
      </c>
      <c r="W9" s="35">
        <v>59600</v>
      </c>
      <c r="X9" s="68">
        <v>11600</v>
      </c>
      <c r="Y9" s="68"/>
      <c r="Z9" s="35">
        <f t="shared" ref="Z9:Z28" si="5">W9+X9-Y9</f>
        <v>71200</v>
      </c>
      <c r="AA9" s="35"/>
      <c r="AB9" s="49">
        <f t="shared" ref="AB9:AB28" si="6">Z9/G9</f>
        <v>6.8352000000000004</v>
      </c>
      <c r="AC9" s="49">
        <f t="shared" ref="AC9:AC27" si="7">Z9/H9</f>
        <v>7.5264270613107822</v>
      </c>
      <c r="AD9" s="236">
        <f t="shared" ref="AD9:AD28" si="8">D9+Z9</f>
        <v>82700</v>
      </c>
      <c r="AE9" s="221">
        <f t="shared" ref="AE9:AE28" si="9">AD9/(G9)</f>
        <v>7.9392000000000005</v>
      </c>
      <c r="AF9" s="64">
        <f t="shared" si="0"/>
        <v>127093</v>
      </c>
      <c r="AG9" s="62">
        <v>7</v>
      </c>
      <c r="AH9" s="62">
        <v>3</v>
      </c>
      <c r="AI9" s="189">
        <f t="shared" si="1"/>
        <v>82700</v>
      </c>
      <c r="AJ9" s="191">
        <f>AB9+E9</f>
        <v>7.9392000000000005</v>
      </c>
      <c r="AK9" s="190">
        <v>10</v>
      </c>
    </row>
    <row r="10" spans="1:85" s="85" customFormat="1" ht="36.950000000000003" customHeight="1">
      <c r="A10" s="83">
        <v>3</v>
      </c>
      <c r="B10" s="33" t="s">
        <v>0</v>
      </c>
      <c r="C10" s="38">
        <v>9145020057</v>
      </c>
      <c r="D10" s="35"/>
      <c r="E10" s="63"/>
      <c r="F10" s="204"/>
      <c r="G10" s="35">
        <v>0</v>
      </c>
      <c r="H10" s="35"/>
      <c r="I10" s="35">
        <v>0</v>
      </c>
      <c r="J10" s="68"/>
      <c r="K10" s="68"/>
      <c r="L10" s="35">
        <f t="shared" si="2"/>
        <v>0</v>
      </c>
      <c r="M10" s="35"/>
      <c r="N10" s="35">
        <v>32483</v>
      </c>
      <c r="O10" s="68"/>
      <c r="P10" s="68"/>
      <c r="Q10" s="35">
        <f t="shared" si="3"/>
        <v>32483</v>
      </c>
      <c r="R10" s="35">
        <v>0</v>
      </c>
      <c r="S10" s="68"/>
      <c r="T10" s="68"/>
      <c r="U10" s="68"/>
      <c r="V10" s="35">
        <f t="shared" si="4"/>
        <v>0</v>
      </c>
      <c r="W10" s="35">
        <v>13654</v>
      </c>
      <c r="X10" s="68"/>
      <c r="Y10" s="68"/>
      <c r="Z10" s="35">
        <f t="shared" si="5"/>
        <v>13654</v>
      </c>
      <c r="AA10" s="35"/>
      <c r="AB10" s="49"/>
      <c r="AC10" s="49"/>
      <c r="AD10" s="236">
        <f t="shared" si="8"/>
        <v>13654</v>
      </c>
      <c r="AE10" s="221"/>
      <c r="AF10" s="64">
        <f t="shared" si="0"/>
        <v>46137</v>
      </c>
      <c r="AG10" s="84">
        <v>7</v>
      </c>
      <c r="AH10" s="84">
        <v>3</v>
      </c>
      <c r="AI10" s="189">
        <f t="shared" si="1"/>
        <v>13654</v>
      </c>
      <c r="AJ10" s="191"/>
      <c r="AK10" s="190">
        <v>10</v>
      </c>
      <c r="AL10" s="190"/>
      <c r="AM10" s="190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</row>
    <row r="11" spans="1:85" s="87" customFormat="1" ht="36.950000000000003" customHeight="1">
      <c r="A11" s="86">
        <v>4</v>
      </c>
      <c r="B11" s="39" t="s">
        <v>1</v>
      </c>
      <c r="C11" s="34">
        <v>9591930012</v>
      </c>
      <c r="D11" s="35">
        <f>VLOOKUP(C11,'[25]Stock KVP'!B$8:F$27,5,0)</f>
        <v>18030</v>
      </c>
      <c r="E11" s="63">
        <f t="shared" ref="E11:E28" si="10">D11/G11</f>
        <v>2.8171875000000002</v>
      </c>
      <c r="F11" s="204">
        <v>153600</v>
      </c>
      <c r="G11" s="35">
        <v>6400</v>
      </c>
      <c r="H11" s="35">
        <f>VLOOKUP(C11,'[17]10.6'!B$10:H$67,7,0)</f>
        <v>6742</v>
      </c>
      <c r="I11" s="35">
        <v>10644</v>
      </c>
      <c r="J11" s="68">
        <f>3240+1800</f>
        <v>5040</v>
      </c>
      <c r="K11" s="68">
        <v>3234</v>
      </c>
      <c r="L11" s="35">
        <f t="shared" si="2"/>
        <v>12450</v>
      </c>
      <c r="M11" s="35"/>
      <c r="N11" s="35">
        <v>0</v>
      </c>
      <c r="O11" s="68">
        <v>3234</v>
      </c>
      <c r="P11" s="68"/>
      <c r="Q11" s="35">
        <f t="shared" si="3"/>
        <v>3234</v>
      </c>
      <c r="R11" s="35">
        <v>186</v>
      </c>
      <c r="S11" s="68"/>
      <c r="T11" s="68"/>
      <c r="U11" s="68"/>
      <c r="V11" s="35">
        <f t="shared" si="4"/>
        <v>186</v>
      </c>
      <c r="W11" s="35">
        <v>17522</v>
      </c>
      <c r="X11" s="68"/>
      <c r="Y11" s="68"/>
      <c r="Z11" s="35">
        <f t="shared" si="5"/>
        <v>17522</v>
      </c>
      <c r="AA11" s="35"/>
      <c r="AB11" s="49">
        <f t="shared" si="6"/>
        <v>2.7378125</v>
      </c>
      <c r="AC11" s="49">
        <f t="shared" si="7"/>
        <v>2.5989320676357166</v>
      </c>
      <c r="AD11" s="236">
        <f t="shared" si="8"/>
        <v>35552</v>
      </c>
      <c r="AE11" s="221">
        <f t="shared" si="9"/>
        <v>5.5549999999999997</v>
      </c>
      <c r="AF11" s="64">
        <f t="shared" si="0"/>
        <v>33392</v>
      </c>
      <c r="AG11" s="84">
        <v>7</v>
      </c>
      <c r="AH11" s="84">
        <v>3</v>
      </c>
      <c r="AI11" s="189">
        <f t="shared" si="1"/>
        <v>35552</v>
      </c>
      <c r="AJ11" s="191">
        <f t="shared" ref="AJ11:AJ28" si="11">AB11+E11</f>
        <v>5.5549999999999997</v>
      </c>
      <c r="AK11" s="190">
        <v>10</v>
      </c>
      <c r="AL11" s="190"/>
      <c r="AM11" s="190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</row>
    <row r="12" spans="1:85" s="111" customFormat="1" ht="36.950000000000003" customHeight="1">
      <c r="A12" s="103">
        <v>5</v>
      </c>
      <c r="B12" s="104" t="s">
        <v>2</v>
      </c>
      <c r="C12" s="105">
        <v>9471930059</v>
      </c>
      <c r="D12" s="35">
        <f>VLOOKUP(C12,'[25]Stock KVP'!B$8:F$27,5,0)</f>
        <v>33650</v>
      </c>
      <c r="E12" s="107">
        <f t="shared" si="10"/>
        <v>1.8288043478260869</v>
      </c>
      <c r="F12" s="205">
        <v>270000</v>
      </c>
      <c r="G12" s="35">
        <v>18400</v>
      </c>
      <c r="H12" s="35">
        <v>18400</v>
      </c>
      <c r="I12" s="106">
        <v>1353</v>
      </c>
      <c r="J12" s="108">
        <v>9306</v>
      </c>
      <c r="K12" s="68">
        <v>10659</v>
      </c>
      <c r="L12" s="106">
        <f t="shared" si="2"/>
        <v>0</v>
      </c>
      <c r="M12" s="106"/>
      <c r="N12" s="106">
        <v>4032</v>
      </c>
      <c r="O12" s="108">
        <v>9394</v>
      </c>
      <c r="P12" s="108">
        <v>9394</v>
      </c>
      <c r="Q12" s="106">
        <f t="shared" si="3"/>
        <v>4032</v>
      </c>
      <c r="R12" s="106">
        <v>1447</v>
      </c>
      <c r="S12" s="108">
        <v>9394</v>
      </c>
      <c r="T12" s="108">
        <v>122</v>
      </c>
      <c r="U12" s="108">
        <v>6700</v>
      </c>
      <c r="V12" s="35">
        <f t="shared" si="4"/>
        <v>4019</v>
      </c>
      <c r="W12" s="106">
        <v>118675</v>
      </c>
      <c r="X12" s="108">
        <v>6700</v>
      </c>
      <c r="Y12" s="108"/>
      <c r="Z12" s="106">
        <f>W12+X12-Y12</f>
        <v>125375</v>
      </c>
      <c r="AA12" s="106"/>
      <c r="AB12" s="49">
        <f t="shared" si="6"/>
        <v>6.8138586956521738</v>
      </c>
      <c r="AC12" s="49">
        <f t="shared" si="7"/>
        <v>6.8138586956521738</v>
      </c>
      <c r="AD12" s="236">
        <f t="shared" si="8"/>
        <v>159025</v>
      </c>
      <c r="AE12" s="221">
        <f t="shared" si="9"/>
        <v>8.6426630434782616</v>
      </c>
      <c r="AF12" s="109">
        <f t="shared" si="0"/>
        <v>133426</v>
      </c>
      <c r="AG12" s="110">
        <v>7</v>
      </c>
      <c r="AH12" s="110">
        <v>3</v>
      </c>
      <c r="AI12" s="189">
        <f t="shared" si="1"/>
        <v>159025</v>
      </c>
      <c r="AJ12" s="191">
        <f t="shared" si="11"/>
        <v>8.6426630434782616</v>
      </c>
      <c r="AK12" s="190">
        <v>10</v>
      </c>
      <c r="AL12" s="192"/>
      <c r="AM12" s="192"/>
    </row>
    <row r="13" spans="1:85" s="87" customFormat="1" ht="36.950000000000003" customHeight="1">
      <c r="A13" s="86">
        <v>6</v>
      </c>
      <c r="B13" s="33" t="s">
        <v>51</v>
      </c>
      <c r="C13" s="34">
        <v>9124010068</v>
      </c>
      <c r="D13" s="35">
        <f>VLOOKUP(C13,'[25]Stock KVP'!B$8:F$27,5,0)</f>
        <v>900</v>
      </c>
      <c r="E13" s="63">
        <f t="shared" si="10"/>
        <v>0.56842105263157894</v>
      </c>
      <c r="F13" s="204">
        <v>38000</v>
      </c>
      <c r="G13" s="35">
        <v>1583.3333333333333</v>
      </c>
      <c r="H13" s="35">
        <f>VLOOKUP(C13,'[17]10.6'!B$10:H$67,7,0)</f>
        <v>8760</v>
      </c>
      <c r="I13" s="35">
        <v>0</v>
      </c>
      <c r="J13" s="68"/>
      <c r="K13" s="68"/>
      <c r="L13" s="35">
        <f t="shared" si="2"/>
        <v>0</v>
      </c>
      <c r="M13" s="35"/>
      <c r="N13" s="35">
        <v>0</v>
      </c>
      <c r="O13" s="68"/>
      <c r="P13" s="68"/>
      <c r="Q13" s="35">
        <f t="shared" si="3"/>
        <v>0</v>
      </c>
      <c r="R13" s="35">
        <v>70010</v>
      </c>
      <c r="S13" s="68"/>
      <c r="T13" s="68"/>
      <c r="U13" s="68"/>
      <c r="V13" s="35">
        <f t="shared" si="4"/>
        <v>70010</v>
      </c>
      <c r="W13" s="35">
        <v>41800</v>
      </c>
      <c r="X13" s="68"/>
      <c r="Y13" s="68"/>
      <c r="Z13" s="35">
        <f t="shared" si="5"/>
        <v>41800</v>
      </c>
      <c r="AA13" s="35"/>
      <c r="AB13" s="49">
        <f t="shared" si="6"/>
        <v>26.400000000000002</v>
      </c>
      <c r="AC13" s="49">
        <f t="shared" si="7"/>
        <v>4.7716894977168947</v>
      </c>
      <c r="AD13" s="236">
        <f t="shared" si="8"/>
        <v>42700</v>
      </c>
      <c r="AE13" s="221">
        <f t="shared" si="9"/>
        <v>26.96842105263158</v>
      </c>
      <c r="AF13" s="64">
        <f t="shared" si="0"/>
        <v>111810</v>
      </c>
      <c r="AG13" s="84">
        <v>7</v>
      </c>
      <c r="AH13" s="84">
        <v>3</v>
      </c>
      <c r="AI13" s="189">
        <f t="shared" si="1"/>
        <v>42700</v>
      </c>
      <c r="AJ13" s="191">
        <f t="shared" si="11"/>
        <v>26.96842105263158</v>
      </c>
      <c r="AK13" s="190">
        <v>10</v>
      </c>
      <c r="AL13" s="190"/>
      <c r="AM13" s="190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</row>
    <row r="14" spans="1:85" s="87" customFormat="1" ht="36.950000000000003" customHeight="1">
      <c r="A14" s="83">
        <v>7</v>
      </c>
      <c r="B14" s="33" t="s">
        <v>50</v>
      </c>
      <c r="C14" s="34">
        <v>9652930043</v>
      </c>
      <c r="D14" s="35">
        <f>VLOOKUP(C14,'[25]Stock KVP'!B$8:F$27,5,0)</f>
        <v>2600</v>
      </c>
      <c r="E14" s="63">
        <f t="shared" si="10"/>
        <v>1.5599999999999998</v>
      </c>
      <c r="F14" s="204">
        <v>40000</v>
      </c>
      <c r="G14" s="35">
        <v>1666.6666666666667</v>
      </c>
      <c r="H14" s="35">
        <f>VLOOKUP(C14,'[17]10.6'!B$10:H$67,7,0)</f>
        <v>8760</v>
      </c>
      <c r="I14" s="35">
        <v>3308</v>
      </c>
      <c r="J14" s="68"/>
      <c r="K14" s="68"/>
      <c r="L14" s="35">
        <f t="shared" si="2"/>
        <v>3308</v>
      </c>
      <c r="M14" s="35"/>
      <c r="N14" s="35">
        <v>0</v>
      </c>
      <c r="O14" s="68"/>
      <c r="P14" s="68"/>
      <c r="Q14" s="35">
        <f t="shared" si="3"/>
        <v>0</v>
      </c>
      <c r="R14" s="35">
        <v>480</v>
      </c>
      <c r="S14" s="68"/>
      <c r="T14" s="68"/>
      <c r="U14" s="68"/>
      <c r="V14" s="35">
        <f t="shared" si="4"/>
        <v>480</v>
      </c>
      <c r="W14" s="35">
        <v>21250</v>
      </c>
      <c r="X14" s="68"/>
      <c r="Y14" s="68"/>
      <c r="Z14" s="35">
        <f t="shared" si="5"/>
        <v>21250</v>
      </c>
      <c r="AA14" s="35"/>
      <c r="AB14" s="49">
        <f t="shared" si="6"/>
        <v>12.75</v>
      </c>
      <c r="AC14" s="49">
        <f t="shared" si="7"/>
        <v>2.4257990867579911</v>
      </c>
      <c r="AD14" s="236">
        <f t="shared" si="8"/>
        <v>23850</v>
      </c>
      <c r="AE14" s="221">
        <f t="shared" si="9"/>
        <v>14.309999999999999</v>
      </c>
      <c r="AF14" s="64">
        <f t="shared" si="0"/>
        <v>25038</v>
      </c>
      <c r="AG14" s="84">
        <v>7</v>
      </c>
      <c r="AH14" s="84">
        <v>3</v>
      </c>
      <c r="AI14" s="189">
        <f t="shared" si="1"/>
        <v>23850</v>
      </c>
      <c r="AJ14" s="191">
        <f t="shared" si="11"/>
        <v>14.31</v>
      </c>
      <c r="AK14" s="190">
        <v>10</v>
      </c>
      <c r="AL14" s="190"/>
      <c r="AM14" s="190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</row>
    <row r="15" spans="1:85" s="87" customFormat="1" ht="36.950000000000003" customHeight="1">
      <c r="A15" s="86">
        <v>8</v>
      </c>
      <c r="B15" s="33" t="s">
        <v>3</v>
      </c>
      <c r="C15" s="34">
        <v>9472930030</v>
      </c>
      <c r="D15" s="35">
        <f>VLOOKUP(C15,'[25]Stock KVP'!B$8:F$27,5,0)</f>
        <v>39500</v>
      </c>
      <c r="E15" s="63">
        <f t="shared" si="10"/>
        <v>2.8298507462686566</v>
      </c>
      <c r="F15" s="204">
        <v>335000</v>
      </c>
      <c r="G15" s="35">
        <v>13958.333333333334</v>
      </c>
      <c r="H15" s="35">
        <f>VLOOKUP(C15,'[17]10.6'!B$10:H$67,7,0)</f>
        <v>14400</v>
      </c>
      <c r="I15" s="35">
        <v>10002</v>
      </c>
      <c r="J15" s="68">
        <v>11933</v>
      </c>
      <c r="K15" s="68">
        <v>7432</v>
      </c>
      <c r="L15" s="35">
        <f t="shared" si="2"/>
        <v>14503</v>
      </c>
      <c r="M15" s="35"/>
      <c r="N15" s="35">
        <v>0</v>
      </c>
      <c r="O15" s="68"/>
      <c r="P15" s="68"/>
      <c r="Q15" s="35">
        <f t="shared" si="3"/>
        <v>0</v>
      </c>
      <c r="R15" s="35">
        <v>7135</v>
      </c>
      <c r="S15" s="68"/>
      <c r="T15" s="68">
        <v>64</v>
      </c>
      <c r="U15" s="68">
        <v>4500</v>
      </c>
      <c r="V15" s="35">
        <f t="shared" si="4"/>
        <v>2571</v>
      </c>
      <c r="W15" s="35">
        <v>178500</v>
      </c>
      <c r="X15" s="68">
        <v>4500</v>
      </c>
      <c r="Y15" s="68"/>
      <c r="Z15" s="35">
        <f>W15+X15-Y15</f>
        <v>183000</v>
      </c>
      <c r="AA15" s="35"/>
      <c r="AB15" s="49">
        <f t="shared" si="6"/>
        <v>13.110447761194029</v>
      </c>
      <c r="AC15" s="49">
        <f t="shared" si="7"/>
        <v>12.708333333333334</v>
      </c>
      <c r="AD15" s="236">
        <f t="shared" si="8"/>
        <v>222500</v>
      </c>
      <c r="AE15" s="221">
        <f t="shared" si="9"/>
        <v>15.940298507462686</v>
      </c>
      <c r="AF15" s="64">
        <f t="shared" si="0"/>
        <v>200074</v>
      </c>
      <c r="AG15" s="84">
        <v>7</v>
      </c>
      <c r="AH15" s="84">
        <v>3</v>
      </c>
      <c r="AI15" s="189">
        <f t="shared" si="1"/>
        <v>222500</v>
      </c>
      <c r="AJ15" s="191">
        <f t="shared" si="11"/>
        <v>15.940298507462686</v>
      </c>
      <c r="AK15" s="190">
        <v>10</v>
      </c>
      <c r="AL15" s="190"/>
      <c r="AM15" s="190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</row>
    <row r="16" spans="1:85" s="119" customFormat="1" ht="36.950000000000003" customHeight="1">
      <c r="A16" s="112">
        <v>9</v>
      </c>
      <c r="B16" s="113" t="s">
        <v>49</v>
      </c>
      <c r="C16" s="114">
        <v>9124010054</v>
      </c>
      <c r="D16" s="35">
        <f>VLOOKUP(C16,'[25]Stock KVP'!B$8:F$27,5,0)</f>
        <v>4800</v>
      </c>
      <c r="E16" s="116">
        <f t="shared" si="10"/>
        <v>1.0285714285714285</v>
      </c>
      <c r="F16" s="206">
        <v>112000</v>
      </c>
      <c r="G16" s="35">
        <v>4666.666666666667</v>
      </c>
      <c r="H16" s="35">
        <f>VLOOKUP(C16,'[17]10.6'!B$10:H$67,7,0)</f>
        <v>8760</v>
      </c>
      <c r="I16" s="115">
        <v>1117</v>
      </c>
      <c r="J16" s="68">
        <v>7957</v>
      </c>
      <c r="K16" s="68">
        <v>2176</v>
      </c>
      <c r="L16" s="115">
        <f t="shared" si="2"/>
        <v>6898</v>
      </c>
      <c r="M16" s="115"/>
      <c r="N16" s="115">
        <v>0</v>
      </c>
      <c r="O16" s="68">
        <v>2176</v>
      </c>
      <c r="P16" s="68">
        <v>2176</v>
      </c>
      <c r="Q16" s="115">
        <f t="shared" si="3"/>
        <v>0</v>
      </c>
      <c r="R16" s="115">
        <v>594</v>
      </c>
      <c r="S16" s="108">
        <v>2176</v>
      </c>
      <c r="T16" s="108">
        <v>139</v>
      </c>
      <c r="U16" s="108">
        <v>2000</v>
      </c>
      <c r="V16" s="35">
        <f t="shared" si="4"/>
        <v>631</v>
      </c>
      <c r="W16" s="115">
        <v>48200</v>
      </c>
      <c r="X16" s="108">
        <v>2000</v>
      </c>
      <c r="Y16" s="108"/>
      <c r="Z16" s="115">
        <f t="shared" si="5"/>
        <v>50200</v>
      </c>
      <c r="AA16" s="115"/>
      <c r="AB16" s="49">
        <f t="shared" si="6"/>
        <v>10.757142857142856</v>
      </c>
      <c r="AC16" s="49">
        <f t="shared" si="7"/>
        <v>5.730593607305936</v>
      </c>
      <c r="AD16" s="236">
        <f t="shared" si="8"/>
        <v>55000</v>
      </c>
      <c r="AE16" s="221">
        <f t="shared" si="9"/>
        <v>11.785714285714285</v>
      </c>
      <c r="AF16" s="117">
        <f t="shared" si="0"/>
        <v>57729</v>
      </c>
      <c r="AG16" s="118">
        <v>7</v>
      </c>
      <c r="AH16" s="118">
        <v>3</v>
      </c>
      <c r="AI16" s="189">
        <f t="shared" si="1"/>
        <v>55000</v>
      </c>
      <c r="AJ16" s="191">
        <f t="shared" si="11"/>
        <v>11.785714285714285</v>
      </c>
      <c r="AK16" s="190">
        <v>10</v>
      </c>
      <c r="AL16" s="193"/>
      <c r="AM16" s="193"/>
    </row>
    <row r="17" spans="1:39" s="87" customFormat="1" ht="36.950000000000003" customHeight="1">
      <c r="A17" s="86">
        <v>10</v>
      </c>
      <c r="B17" s="33" t="s">
        <v>48</v>
      </c>
      <c r="C17" s="34">
        <v>9124010060</v>
      </c>
      <c r="D17" s="35">
        <f>VLOOKUP(C17,'[25]Stock KVP'!B$8:F$27,5,0)</f>
        <v>8750</v>
      </c>
      <c r="E17" s="63">
        <f t="shared" si="10"/>
        <v>2.5609756097560976</v>
      </c>
      <c r="F17" s="204">
        <v>82000</v>
      </c>
      <c r="G17" s="35">
        <v>3416.6666666666665</v>
      </c>
      <c r="H17" s="35">
        <f>VLOOKUP(C17,'[17]10.6'!B$10:H$67,7,0)</f>
        <v>8760</v>
      </c>
      <c r="I17" s="35">
        <v>30203</v>
      </c>
      <c r="J17" s="68">
        <v>7209</v>
      </c>
      <c r="K17" s="68">
        <v>3000</v>
      </c>
      <c r="L17" s="35">
        <f t="shared" si="2"/>
        <v>34412</v>
      </c>
      <c r="M17" s="35"/>
      <c r="N17" s="35">
        <v>0</v>
      </c>
      <c r="O17" s="68">
        <v>3000</v>
      </c>
      <c r="P17" s="68">
        <v>3000</v>
      </c>
      <c r="Q17" s="35">
        <f t="shared" si="3"/>
        <v>0</v>
      </c>
      <c r="R17" s="35">
        <v>831</v>
      </c>
      <c r="S17" s="68">
        <v>3000</v>
      </c>
      <c r="T17" s="68">
        <v>62</v>
      </c>
      <c r="U17" s="68">
        <v>700</v>
      </c>
      <c r="V17" s="35">
        <f t="shared" si="4"/>
        <v>3069</v>
      </c>
      <c r="W17" s="35">
        <v>37500</v>
      </c>
      <c r="X17" s="68">
        <v>750</v>
      </c>
      <c r="Y17" s="68"/>
      <c r="Z17" s="35">
        <f t="shared" si="5"/>
        <v>38250</v>
      </c>
      <c r="AA17" s="35"/>
      <c r="AB17" s="49">
        <f t="shared" si="6"/>
        <v>11.195121951219512</v>
      </c>
      <c r="AC17" s="49">
        <f t="shared" si="7"/>
        <v>4.3664383561643838</v>
      </c>
      <c r="AD17" s="236">
        <f t="shared" si="8"/>
        <v>47000</v>
      </c>
      <c r="AE17" s="221">
        <f t="shared" si="9"/>
        <v>13.75609756097561</v>
      </c>
      <c r="AF17" s="64">
        <f t="shared" si="0"/>
        <v>75731</v>
      </c>
      <c r="AG17" s="84">
        <v>7</v>
      </c>
      <c r="AH17" s="84">
        <v>3</v>
      </c>
      <c r="AI17" s="189">
        <f t="shared" si="1"/>
        <v>47000</v>
      </c>
      <c r="AJ17" s="191">
        <f t="shared" si="11"/>
        <v>13.75609756097561</v>
      </c>
      <c r="AK17" s="190">
        <v>10</v>
      </c>
      <c r="AL17" s="194"/>
      <c r="AM17" s="194"/>
    </row>
    <row r="18" spans="1:39" s="87" customFormat="1" ht="36.950000000000003" customHeight="1">
      <c r="A18" s="83">
        <v>11</v>
      </c>
      <c r="B18" s="33" t="s">
        <v>40</v>
      </c>
      <c r="C18" s="34">
        <v>9352931030</v>
      </c>
      <c r="D18" s="35">
        <f>VLOOKUP(C18,'[25]Stock KVP'!B$8:F$27,5,0)</f>
        <v>14071</v>
      </c>
      <c r="E18" s="63">
        <f t="shared" si="10"/>
        <v>2.5778931297709926</v>
      </c>
      <c r="F18" s="204">
        <v>131000</v>
      </c>
      <c r="G18" s="35">
        <v>5458.333333333333</v>
      </c>
      <c r="H18" s="35">
        <f>VLOOKUP(C18,'[17]10.6'!B$10:H$67,7,0)</f>
        <v>9370</v>
      </c>
      <c r="I18" s="35">
        <v>2000</v>
      </c>
      <c r="J18" s="68">
        <v>8000</v>
      </c>
      <c r="K18" s="68">
        <v>2000</v>
      </c>
      <c r="L18" s="35">
        <f>I18+J18-K18</f>
        <v>8000</v>
      </c>
      <c r="M18" s="35"/>
      <c r="N18" s="35">
        <v>24000</v>
      </c>
      <c r="O18" s="68">
        <v>2000</v>
      </c>
      <c r="P18" s="68"/>
      <c r="Q18" s="35">
        <f t="shared" si="3"/>
        <v>26000</v>
      </c>
      <c r="R18" s="35">
        <v>2270</v>
      </c>
      <c r="S18" s="68"/>
      <c r="T18" s="68"/>
      <c r="U18" s="68"/>
      <c r="V18" s="35">
        <f t="shared" si="4"/>
        <v>2270</v>
      </c>
      <c r="W18" s="35">
        <v>77179</v>
      </c>
      <c r="X18" s="68"/>
      <c r="Y18" s="68"/>
      <c r="Z18" s="35">
        <f t="shared" si="5"/>
        <v>77179</v>
      </c>
      <c r="AA18" s="35"/>
      <c r="AB18" s="49">
        <f t="shared" si="6"/>
        <v>14.139664122137406</v>
      </c>
      <c r="AC18" s="49">
        <f t="shared" si="7"/>
        <v>8.2368196371398081</v>
      </c>
      <c r="AD18" s="236">
        <f t="shared" si="8"/>
        <v>91250</v>
      </c>
      <c r="AE18" s="221">
        <f t="shared" si="9"/>
        <v>16.717557251908399</v>
      </c>
      <c r="AF18" s="64">
        <f t="shared" si="0"/>
        <v>113449</v>
      </c>
      <c r="AG18" s="84">
        <v>7</v>
      </c>
      <c r="AH18" s="84">
        <v>3</v>
      </c>
      <c r="AI18" s="189">
        <f t="shared" si="1"/>
        <v>91250</v>
      </c>
      <c r="AJ18" s="191">
        <f t="shared" si="11"/>
        <v>16.717557251908399</v>
      </c>
      <c r="AK18" s="190">
        <v>10</v>
      </c>
      <c r="AL18" s="194"/>
      <c r="AM18" s="194"/>
    </row>
    <row r="19" spans="1:39" s="87" customFormat="1" ht="36.950000000000003" customHeight="1">
      <c r="A19" s="86">
        <v>12</v>
      </c>
      <c r="B19" s="33" t="s">
        <v>39</v>
      </c>
      <c r="C19" s="34">
        <v>9425040105</v>
      </c>
      <c r="D19" s="35">
        <f>VLOOKUP(C19,'[25]Stock KVP'!B$8:F$27,5,0)</f>
        <v>19000</v>
      </c>
      <c r="E19" s="63">
        <f t="shared" si="10"/>
        <v>4.2222222222222223</v>
      </c>
      <c r="F19" s="204">
        <v>108000</v>
      </c>
      <c r="G19" s="35">
        <v>4500</v>
      </c>
      <c r="H19" s="35">
        <f>VLOOKUP(C19,'[17]10.6'!B$10:H$67,7,0)</f>
        <v>9370</v>
      </c>
      <c r="I19" s="35">
        <v>0</v>
      </c>
      <c r="J19" s="68"/>
      <c r="K19" s="68"/>
      <c r="L19" s="35">
        <f t="shared" si="2"/>
        <v>0</v>
      </c>
      <c r="M19" s="35"/>
      <c r="N19" s="35">
        <v>100800</v>
      </c>
      <c r="O19" s="68"/>
      <c r="P19" s="68"/>
      <c r="Q19" s="35">
        <f t="shared" si="3"/>
        <v>100800</v>
      </c>
      <c r="R19" s="35">
        <v>1535</v>
      </c>
      <c r="S19" s="68"/>
      <c r="T19" s="68"/>
      <c r="U19" s="68"/>
      <c r="V19" s="35">
        <f t="shared" si="4"/>
        <v>1535</v>
      </c>
      <c r="W19" s="35">
        <v>73209</v>
      </c>
      <c r="X19" s="68"/>
      <c r="Y19" s="68"/>
      <c r="Z19" s="35">
        <f t="shared" si="5"/>
        <v>73209</v>
      </c>
      <c r="AA19" s="35"/>
      <c r="AB19" s="49">
        <f t="shared" si="6"/>
        <v>16.268666666666668</v>
      </c>
      <c r="AC19" s="49">
        <f t="shared" si="7"/>
        <v>7.8131270010672358</v>
      </c>
      <c r="AD19" s="236">
        <f t="shared" si="8"/>
        <v>92209</v>
      </c>
      <c r="AE19" s="221">
        <f t="shared" si="9"/>
        <v>20.49088888888889</v>
      </c>
      <c r="AF19" s="64">
        <f t="shared" si="0"/>
        <v>175544</v>
      </c>
      <c r="AG19" s="84">
        <v>7</v>
      </c>
      <c r="AH19" s="84">
        <v>3</v>
      </c>
      <c r="AI19" s="189">
        <f t="shared" si="1"/>
        <v>92209</v>
      </c>
      <c r="AJ19" s="191">
        <f t="shared" si="11"/>
        <v>20.49088888888889</v>
      </c>
      <c r="AK19" s="190">
        <v>10</v>
      </c>
      <c r="AL19" s="194"/>
      <c r="AM19" s="194"/>
    </row>
    <row r="20" spans="1:39" s="87" customFormat="1" ht="36.950000000000003" customHeight="1">
      <c r="A20" s="83">
        <v>13</v>
      </c>
      <c r="B20" s="33" t="s">
        <v>47</v>
      </c>
      <c r="C20" s="34">
        <v>9652930042</v>
      </c>
      <c r="D20" s="35">
        <f>VLOOKUP(C20,'[25]Stock KVP'!B$8:F$27,5,0)</f>
        <v>20700</v>
      </c>
      <c r="E20" s="63">
        <f t="shared" si="10"/>
        <v>5.8447058823529412</v>
      </c>
      <c r="F20" s="204">
        <v>85000</v>
      </c>
      <c r="G20" s="35">
        <v>3541.6666666666665</v>
      </c>
      <c r="H20" s="35">
        <f>VLOOKUP(C20,'[17]10.6'!B$10:H$67,7,0)</f>
        <v>8760</v>
      </c>
      <c r="I20" s="35">
        <v>10594</v>
      </c>
      <c r="J20" s="68"/>
      <c r="K20" s="68">
        <v>2687</v>
      </c>
      <c r="L20" s="35">
        <f t="shared" si="2"/>
        <v>7907</v>
      </c>
      <c r="M20" s="35"/>
      <c r="N20" s="35">
        <v>0</v>
      </c>
      <c r="O20" s="68">
        <v>2687</v>
      </c>
      <c r="P20" s="68">
        <v>2687</v>
      </c>
      <c r="Q20" s="35">
        <f t="shared" si="3"/>
        <v>0</v>
      </c>
      <c r="R20" s="35">
        <v>3964</v>
      </c>
      <c r="S20" s="68">
        <v>2687</v>
      </c>
      <c r="T20" s="68">
        <v>211</v>
      </c>
      <c r="U20" s="68">
        <v>4000</v>
      </c>
      <c r="V20" s="35">
        <f t="shared" si="4"/>
        <v>2440</v>
      </c>
      <c r="W20" s="35">
        <v>62400</v>
      </c>
      <c r="X20" s="68">
        <v>4000</v>
      </c>
      <c r="Y20" s="68"/>
      <c r="Z20" s="35">
        <f t="shared" si="5"/>
        <v>66400</v>
      </c>
      <c r="AA20" s="35"/>
      <c r="AB20" s="49">
        <f t="shared" si="6"/>
        <v>18.748235294117649</v>
      </c>
      <c r="AC20" s="49">
        <f t="shared" si="7"/>
        <v>7.5799086757990866</v>
      </c>
      <c r="AD20" s="236">
        <f t="shared" si="8"/>
        <v>87100</v>
      </c>
      <c r="AE20" s="221">
        <f t="shared" si="9"/>
        <v>24.592941176470589</v>
      </c>
      <c r="AF20" s="64">
        <f t="shared" si="0"/>
        <v>76747</v>
      </c>
      <c r="AG20" s="84">
        <v>7</v>
      </c>
      <c r="AH20" s="84">
        <v>3</v>
      </c>
      <c r="AI20" s="189">
        <f t="shared" si="1"/>
        <v>87100</v>
      </c>
      <c r="AJ20" s="191">
        <f t="shared" si="11"/>
        <v>24.592941176470589</v>
      </c>
      <c r="AK20" s="190">
        <v>10</v>
      </c>
      <c r="AL20" s="194"/>
      <c r="AM20" s="194"/>
    </row>
    <row r="21" spans="1:39" ht="36.950000000000003" customHeight="1">
      <c r="A21" s="36">
        <v>14</v>
      </c>
      <c r="B21" s="33" t="s">
        <v>46</v>
      </c>
      <c r="C21" s="34">
        <v>9652930046</v>
      </c>
      <c r="D21" s="35">
        <f>VLOOKUP(C21,'[25]Stock KVP'!B$8:F$27,5,0)</f>
        <v>14250</v>
      </c>
      <c r="E21" s="63">
        <f t="shared" si="10"/>
        <v>4.2749999999999995</v>
      </c>
      <c r="F21" s="204">
        <v>80000</v>
      </c>
      <c r="G21" s="35">
        <v>3333.3333333333335</v>
      </c>
      <c r="H21" s="35">
        <f>VLOOKUP(C21,'[17]10.6'!B$10:H$67,7,0)</f>
        <v>8760</v>
      </c>
      <c r="I21" s="35">
        <v>56782</v>
      </c>
      <c r="J21" s="68">
        <v>7841</v>
      </c>
      <c r="K21" s="68"/>
      <c r="L21" s="35">
        <f t="shared" si="2"/>
        <v>64623</v>
      </c>
      <c r="M21" s="35"/>
      <c r="N21" s="35">
        <v>0</v>
      </c>
      <c r="O21" s="68"/>
      <c r="P21" s="68"/>
      <c r="Q21" s="35">
        <f t="shared" si="3"/>
        <v>0</v>
      </c>
      <c r="R21" s="35">
        <v>859</v>
      </c>
      <c r="S21" s="68"/>
      <c r="T21" s="68"/>
      <c r="U21" s="68"/>
      <c r="V21" s="35">
        <f t="shared" si="4"/>
        <v>859</v>
      </c>
      <c r="W21" s="35">
        <v>36770</v>
      </c>
      <c r="X21" s="68"/>
      <c r="Y21" s="68"/>
      <c r="Z21" s="35">
        <f t="shared" si="5"/>
        <v>36770</v>
      </c>
      <c r="AA21" s="35"/>
      <c r="AB21" s="49">
        <f t="shared" si="6"/>
        <v>11.030999999999999</v>
      </c>
      <c r="AC21" s="49">
        <f t="shared" si="7"/>
        <v>4.1974885844748862</v>
      </c>
      <c r="AD21" s="236">
        <f t="shared" si="8"/>
        <v>51020</v>
      </c>
      <c r="AE21" s="221">
        <f t="shared" si="9"/>
        <v>15.305999999999999</v>
      </c>
      <c r="AF21" s="64">
        <f t="shared" si="0"/>
        <v>102252</v>
      </c>
      <c r="AG21" s="62">
        <v>7</v>
      </c>
      <c r="AH21" s="62">
        <v>3</v>
      </c>
      <c r="AI21" s="189">
        <f t="shared" si="1"/>
        <v>51020</v>
      </c>
      <c r="AJ21" s="191">
        <f t="shared" si="11"/>
        <v>15.305999999999997</v>
      </c>
      <c r="AK21" s="190">
        <v>10</v>
      </c>
    </row>
    <row r="22" spans="1:39" ht="36.950000000000003" customHeight="1">
      <c r="A22" s="32">
        <v>15</v>
      </c>
      <c r="B22" s="33" t="s">
        <v>22</v>
      </c>
      <c r="C22" s="34">
        <v>9124040035</v>
      </c>
      <c r="D22" s="35">
        <f>VLOOKUP(C22,'[25]Stock KVP'!B$8:F$27,5,0)</f>
        <v>20450</v>
      </c>
      <c r="E22" s="63">
        <f t="shared" si="10"/>
        <v>1.4520710059171598</v>
      </c>
      <c r="F22" s="204">
        <v>338000</v>
      </c>
      <c r="G22" s="35">
        <v>14083.333333333334</v>
      </c>
      <c r="H22" s="35">
        <f>VLOOKUP(C22,'[17]10.6'!B$10:H$67,7,0)</f>
        <v>15130</v>
      </c>
      <c r="I22" s="35">
        <v>3595</v>
      </c>
      <c r="J22" s="68"/>
      <c r="K22" s="68">
        <v>895</v>
      </c>
      <c r="L22" s="35">
        <f t="shared" si="2"/>
        <v>2700</v>
      </c>
      <c r="M22" s="35"/>
      <c r="N22" s="35">
        <v>19363</v>
      </c>
      <c r="O22" s="68">
        <v>1500</v>
      </c>
      <c r="P22" s="68"/>
      <c r="Q22" s="35">
        <f t="shared" si="3"/>
        <v>20863</v>
      </c>
      <c r="R22" s="35">
        <v>41164</v>
      </c>
      <c r="S22" s="68">
        <v>12000</v>
      </c>
      <c r="T22" s="68">
        <v>30</v>
      </c>
      <c r="U22" s="68">
        <v>13750</v>
      </c>
      <c r="V22" s="35">
        <f t="shared" si="4"/>
        <v>39384</v>
      </c>
      <c r="W22" s="35">
        <v>43000</v>
      </c>
      <c r="X22" s="68">
        <v>3750</v>
      </c>
      <c r="Y22" s="68">
        <v>16000</v>
      </c>
      <c r="Z22" s="35">
        <f t="shared" si="5"/>
        <v>30750</v>
      </c>
      <c r="AA22" s="35"/>
      <c r="AB22" s="49">
        <f t="shared" si="6"/>
        <v>2.1834319526627217</v>
      </c>
      <c r="AC22" s="49">
        <f t="shared" si="7"/>
        <v>2.0323859881031066</v>
      </c>
      <c r="AD22" s="236">
        <f t="shared" si="8"/>
        <v>51200</v>
      </c>
      <c r="AE22" s="221">
        <f t="shared" si="9"/>
        <v>3.6355029585798815</v>
      </c>
      <c r="AF22" s="64">
        <f t="shared" si="0"/>
        <v>93697</v>
      </c>
      <c r="AG22" s="62">
        <v>7</v>
      </c>
      <c r="AH22" s="62">
        <v>3</v>
      </c>
      <c r="AI22" s="189">
        <f t="shared" si="1"/>
        <v>51200</v>
      </c>
      <c r="AJ22" s="191">
        <f t="shared" si="11"/>
        <v>3.6355029585798815</v>
      </c>
      <c r="AK22" s="190">
        <v>10</v>
      </c>
    </row>
    <row r="23" spans="1:39" ht="36.950000000000003" customHeight="1">
      <c r="A23" s="36">
        <v>16</v>
      </c>
      <c r="B23" s="33" t="s">
        <v>42</v>
      </c>
      <c r="C23" s="34">
        <v>9124010058</v>
      </c>
      <c r="D23" s="35">
        <f>VLOOKUP(C23,'[25]Stock KVP'!B$8:F$27,5,0)</f>
        <v>7700</v>
      </c>
      <c r="E23" s="63">
        <f t="shared" si="10"/>
        <v>2.2536585365853661</v>
      </c>
      <c r="F23" s="204">
        <v>82000</v>
      </c>
      <c r="G23" s="35">
        <v>3416.6666666666665</v>
      </c>
      <c r="H23" s="35">
        <f>VLOOKUP(C23,'[17]10.6'!B$10:H$67,7,0)</f>
        <v>8760</v>
      </c>
      <c r="I23" s="35">
        <v>0</v>
      </c>
      <c r="J23" s="68"/>
      <c r="K23" s="68"/>
      <c r="L23" s="35">
        <f t="shared" si="2"/>
        <v>0</v>
      </c>
      <c r="M23" s="35"/>
      <c r="N23" s="35">
        <v>0</v>
      </c>
      <c r="O23" s="68"/>
      <c r="P23" s="68"/>
      <c r="Q23" s="35">
        <f t="shared" si="3"/>
        <v>0</v>
      </c>
      <c r="R23" s="35">
        <v>29350</v>
      </c>
      <c r="S23" s="68"/>
      <c r="T23" s="68"/>
      <c r="U23" s="68"/>
      <c r="V23" s="35">
        <f t="shared" si="4"/>
        <v>29350</v>
      </c>
      <c r="W23" s="35">
        <v>38200</v>
      </c>
      <c r="X23" s="68"/>
      <c r="Y23" s="68"/>
      <c r="Z23" s="35">
        <f t="shared" si="5"/>
        <v>38200</v>
      </c>
      <c r="AA23" s="35"/>
      <c r="AB23" s="49">
        <f t="shared" si="6"/>
        <v>11.18048780487805</v>
      </c>
      <c r="AC23" s="49">
        <f t="shared" si="7"/>
        <v>4.3607305936073057</v>
      </c>
      <c r="AD23" s="236">
        <f t="shared" si="8"/>
        <v>45900</v>
      </c>
      <c r="AE23" s="221">
        <f t="shared" si="9"/>
        <v>13.434146341463416</v>
      </c>
      <c r="AF23" s="64">
        <f t="shared" si="0"/>
        <v>67550</v>
      </c>
      <c r="AG23" s="62">
        <v>7</v>
      </c>
      <c r="AH23" s="62">
        <v>3</v>
      </c>
      <c r="AI23" s="189">
        <f t="shared" si="1"/>
        <v>45900</v>
      </c>
      <c r="AJ23" s="191">
        <f t="shared" si="11"/>
        <v>13.434146341463416</v>
      </c>
      <c r="AK23" s="190">
        <v>10</v>
      </c>
    </row>
    <row r="24" spans="1:39" ht="36.950000000000003" customHeight="1">
      <c r="A24" s="32">
        <v>17</v>
      </c>
      <c r="B24" s="33" t="s">
        <v>43</v>
      </c>
      <c r="C24" s="34">
        <v>9124010052</v>
      </c>
      <c r="D24" s="35">
        <f>VLOOKUP(C24,'[25]Stock KVP'!B$8:F$27,5,0)</f>
        <v>2000</v>
      </c>
      <c r="E24" s="63">
        <f t="shared" si="10"/>
        <v>0.39344262295081972</v>
      </c>
      <c r="F24" s="204">
        <v>122000</v>
      </c>
      <c r="G24" s="35">
        <v>5083.333333333333</v>
      </c>
      <c r="H24" s="35">
        <f>VLOOKUP(C24,'[17]10.6'!B$10:H$67,7,0)</f>
        <v>8760</v>
      </c>
      <c r="I24" s="35">
        <v>2801</v>
      </c>
      <c r="J24" s="68">
        <v>199</v>
      </c>
      <c r="K24" s="68"/>
      <c r="L24" s="35">
        <f t="shared" si="2"/>
        <v>3000</v>
      </c>
      <c r="M24" s="35"/>
      <c r="N24" s="35">
        <v>66327</v>
      </c>
      <c r="O24" s="68"/>
      <c r="P24" s="68">
        <v>8736</v>
      </c>
      <c r="Q24" s="35">
        <f t="shared" si="3"/>
        <v>57591</v>
      </c>
      <c r="R24" s="35">
        <v>73279</v>
      </c>
      <c r="S24" s="68">
        <v>8736</v>
      </c>
      <c r="T24" s="68"/>
      <c r="U24" s="68"/>
      <c r="V24" s="35">
        <f t="shared" si="4"/>
        <v>82015</v>
      </c>
      <c r="W24" s="35">
        <v>45800</v>
      </c>
      <c r="X24" s="68"/>
      <c r="Y24" s="68"/>
      <c r="Z24" s="35">
        <f t="shared" si="5"/>
        <v>45800</v>
      </c>
      <c r="AA24" s="35"/>
      <c r="AB24" s="49">
        <f t="shared" si="6"/>
        <v>9.0098360655737704</v>
      </c>
      <c r="AC24" s="49">
        <f t="shared" si="7"/>
        <v>5.2283105022831053</v>
      </c>
      <c r="AD24" s="236">
        <f t="shared" si="8"/>
        <v>47800</v>
      </c>
      <c r="AE24" s="221">
        <f t="shared" si="9"/>
        <v>9.4032786885245905</v>
      </c>
      <c r="AF24" s="64">
        <f t="shared" si="0"/>
        <v>188406</v>
      </c>
      <c r="AG24" s="62">
        <v>7</v>
      </c>
      <c r="AH24" s="62">
        <v>3</v>
      </c>
      <c r="AI24" s="189">
        <f t="shared" si="1"/>
        <v>47800</v>
      </c>
      <c r="AJ24" s="191">
        <f t="shared" si="11"/>
        <v>9.4032786885245905</v>
      </c>
      <c r="AK24" s="190">
        <v>10</v>
      </c>
    </row>
    <row r="25" spans="1:39" ht="36.950000000000003" customHeight="1">
      <c r="A25" s="36">
        <v>18</v>
      </c>
      <c r="B25" s="33" t="s">
        <v>44</v>
      </c>
      <c r="C25" s="34">
        <v>9651930022</v>
      </c>
      <c r="D25" s="35">
        <f>VLOOKUP(C25,'[25]Stock KVP'!B$8:F$27,5,0)</f>
        <v>15100</v>
      </c>
      <c r="E25" s="63">
        <f t="shared" si="10"/>
        <v>4.263529411764706</v>
      </c>
      <c r="F25" s="204">
        <v>85000</v>
      </c>
      <c r="G25" s="35">
        <v>3541.6666666666665</v>
      </c>
      <c r="H25" s="35">
        <f>VLOOKUP(C25,'[17]10.6'!B$10:H$67,7,0)</f>
        <v>8760</v>
      </c>
      <c r="I25" s="35">
        <v>2995</v>
      </c>
      <c r="J25" s="68"/>
      <c r="K25" s="68"/>
      <c r="L25" s="35">
        <f t="shared" si="2"/>
        <v>2995</v>
      </c>
      <c r="M25" s="35"/>
      <c r="N25" s="35">
        <v>69887</v>
      </c>
      <c r="O25" s="68"/>
      <c r="P25" s="68"/>
      <c r="Q25" s="35">
        <f t="shared" si="3"/>
        <v>69887</v>
      </c>
      <c r="R25" s="35">
        <v>60758</v>
      </c>
      <c r="S25" s="68"/>
      <c r="T25" s="68"/>
      <c r="U25" s="68"/>
      <c r="V25" s="35">
        <f t="shared" si="4"/>
        <v>60758</v>
      </c>
      <c r="W25" s="35">
        <v>31600</v>
      </c>
      <c r="X25" s="68"/>
      <c r="Y25" s="68"/>
      <c r="Z25" s="35">
        <f t="shared" si="5"/>
        <v>31600</v>
      </c>
      <c r="AA25" s="35"/>
      <c r="AB25" s="49">
        <f t="shared" si="6"/>
        <v>8.9223529411764702</v>
      </c>
      <c r="AC25" s="49">
        <f t="shared" si="7"/>
        <v>3.6073059360730593</v>
      </c>
      <c r="AD25" s="236">
        <f t="shared" si="8"/>
        <v>46700</v>
      </c>
      <c r="AE25" s="221">
        <f t="shared" si="9"/>
        <v>13.185882352941176</v>
      </c>
      <c r="AF25" s="64">
        <f t="shared" si="0"/>
        <v>165240</v>
      </c>
      <c r="AG25" s="62">
        <v>7</v>
      </c>
      <c r="AH25" s="62">
        <v>3</v>
      </c>
      <c r="AI25" s="189">
        <f t="shared" si="1"/>
        <v>46700</v>
      </c>
      <c r="AJ25" s="191">
        <f t="shared" si="11"/>
        <v>13.185882352941176</v>
      </c>
      <c r="AK25" s="190">
        <v>10</v>
      </c>
    </row>
    <row r="26" spans="1:39" ht="36.950000000000003" customHeight="1">
      <c r="A26" s="32">
        <v>19</v>
      </c>
      <c r="B26" s="33" t="s">
        <v>45</v>
      </c>
      <c r="C26" s="34">
        <v>9651930026</v>
      </c>
      <c r="D26" s="35">
        <f>VLOOKUP(C26,'[25]Stock KVP'!B$8:F$27,5,0)</f>
        <v>14150</v>
      </c>
      <c r="E26" s="63">
        <f t="shared" si="10"/>
        <v>4.2450000000000001</v>
      </c>
      <c r="F26" s="204">
        <v>80000</v>
      </c>
      <c r="G26" s="35">
        <v>3333.3333333333335</v>
      </c>
      <c r="H26" s="35">
        <f>VLOOKUP(C26,'[17]10.6'!B$10:H$67,7,0)</f>
        <v>8760</v>
      </c>
      <c r="I26" s="35">
        <v>0</v>
      </c>
      <c r="J26" s="68">
        <v>3000</v>
      </c>
      <c r="K26" s="68"/>
      <c r="L26" s="35">
        <f t="shared" si="2"/>
        <v>3000</v>
      </c>
      <c r="M26" s="35"/>
      <c r="N26" s="35">
        <v>148207</v>
      </c>
      <c r="O26" s="68"/>
      <c r="P26" s="68"/>
      <c r="Q26" s="35">
        <f t="shared" si="3"/>
        <v>148207</v>
      </c>
      <c r="R26" s="35">
        <v>53537</v>
      </c>
      <c r="S26" s="68"/>
      <c r="T26" s="68">
        <v>39</v>
      </c>
      <c r="U26" s="68">
        <v>6700</v>
      </c>
      <c r="V26" s="35">
        <f t="shared" si="4"/>
        <v>46798</v>
      </c>
      <c r="W26" s="35">
        <v>30700</v>
      </c>
      <c r="X26" s="68">
        <v>6700</v>
      </c>
      <c r="Y26" s="68"/>
      <c r="Z26" s="35">
        <f>W26+X26-Y26</f>
        <v>37400</v>
      </c>
      <c r="AA26" s="35"/>
      <c r="AB26" s="49">
        <f t="shared" si="6"/>
        <v>11.219999999999999</v>
      </c>
      <c r="AC26" s="49">
        <f t="shared" si="7"/>
        <v>4.269406392694064</v>
      </c>
      <c r="AD26" s="236">
        <f t="shared" si="8"/>
        <v>51550</v>
      </c>
      <c r="AE26" s="221">
        <f t="shared" si="9"/>
        <v>15.465</v>
      </c>
      <c r="AF26" s="64">
        <f t="shared" si="0"/>
        <v>235405</v>
      </c>
      <c r="AG26" s="62">
        <v>7</v>
      </c>
      <c r="AH26" s="62">
        <v>3</v>
      </c>
      <c r="AI26" s="189">
        <f t="shared" si="1"/>
        <v>51550</v>
      </c>
      <c r="AJ26" s="191">
        <f t="shared" si="11"/>
        <v>15.465</v>
      </c>
      <c r="AK26" s="190">
        <v>10</v>
      </c>
    </row>
    <row r="27" spans="1:39" ht="36.950000000000003" customHeight="1">
      <c r="A27" s="36">
        <v>20</v>
      </c>
      <c r="B27" s="33" t="s">
        <v>13</v>
      </c>
      <c r="C27" s="34">
        <v>9124040011</v>
      </c>
      <c r="D27" s="35">
        <f>VLOOKUP(C27,'[25]Stock KVP'!B$8:F$27,5,0)</f>
        <v>4596</v>
      </c>
      <c r="E27" s="63">
        <f t="shared" si="10"/>
        <v>2.7576000000000001</v>
      </c>
      <c r="F27" s="204">
        <v>40000</v>
      </c>
      <c r="G27" s="35">
        <v>1666.6666666666667</v>
      </c>
      <c r="H27" s="35">
        <f>VLOOKUP(C27,'[17]10.6'!B$10:H$67,7,0)</f>
        <v>15130</v>
      </c>
      <c r="I27" s="35">
        <v>33952</v>
      </c>
      <c r="J27" s="68"/>
      <c r="K27" s="68">
        <v>2966</v>
      </c>
      <c r="L27" s="35">
        <f t="shared" si="2"/>
        <v>30986</v>
      </c>
      <c r="M27" s="35"/>
      <c r="N27" s="35">
        <v>7358</v>
      </c>
      <c r="O27" s="68"/>
      <c r="P27" s="68"/>
      <c r="Q27" s="35">
        <f t="shared" si="3"/>
        <v>7358</v>
      </c>
      <c r="R27" s="35">
        <v>32</v>
      </c>
      <c r="S27" s="68"/>
      <c r="T27" s="68"/>
      <c r="U27" s="68"/>
      <c r="V27" s="35">
        <f t="shared" si="4"/>
        <v>32</v>
      </c>
      <c r="W27" s="35">
        <v>55250</v>
      </c>
      <c r="X27" s="68"/>
      <c r="Y27" s="68"/>
      <c r="Z27" s="35">
        <f t="shared" si="5"/>
        <v>55250</v>
      </c>
      <c r="AA27" s="35"/>
      <c r="AB27" s="49">
        <f t="shared" si="6"/>
        <v>33.15</v>
      </c>
      <c r="AC27" s="49">
        <f t="shared" si="7"/>
        <v>3.6516853932584268</v>
      </c>
      <c r="AD27" s="236">
        <f t="shared" si="8"/>
        <v>59846</v>
      </c>
      <c r="AE27" s="221">
        <f t="shared" si="9"/>
        <v>35.907599999999995</v>
      </c>
      <c r="AF27" s="64">
        <f t="shared" si="0"/>
        <v>93626</v>
      </c>
      <c r="AG27" s="62">
        <v>7</v>
      </c>
      <c r="AH27" s="62">
        <v>3</v>
      </c>
      <c r="AI27" s="189">
        <f t="shared" si="1"/>
        <v>59846</v>
      </c>
      <c r="AJ27" s="191">
        <f t="shared" si="11"/>
        <v>35.907600000000002</v>
      </c>
      <c r="AK27" s="190">
        <v>10</v>
      </c>
    </row>
    <row r="28" spans="1:39" ht="36.950000000000003" customHeight="1" thickBot="1">
      <c r="A28" s="55">
        <v>21</v>
      </c>
      <c r="B28" s="56" t="s">
        <v>0</v>
      </c>
      <c r="C28" s="57">
        <v>9145020111</v>
      </c>
      <c r="D28" s="58">
        <f>VLOOKUP(C28,'[25]Stock KVP'!B$8:F$27,5,0)</f>
        <v>0</v>
      </c>
      <c r="E28" s="102">
        <f t="shared" si="10"/>
        <v>0</v>
      </c>
      <c r="F28" s="207">
        <v>2550</v>
      </c>
      <c r="G28" s="58">
        <v>106.25</v>
      </c>
      <c r="H28" s="58"/>
      <c r="I28" s="58">
        <v>0</v>
      </c>
      <c r="J28" s="69"/>
      <c r="K28" s="69"/>
      <c r="L28" s="58">
        <f t="shared" si="2"/>
        <v>0</v>
      </c>
      <c r="M28" s="58"/>
      <c r="N28" s="58">
        <v>0</v>
      </c>
      <c r="O28" s="69"/>
      <c r="P28" s="69"/>
      <c r="Q28" s="58">
        <f t="shared" si="3"/>
        <v>0</v>
      </c>
      <c r="R28" s="58">
        <v>0</v>
      </c>
      <c r="S28" s="69"/>
      <c r="T28" s="69"/>
      <c r="U28" s="69"/>
      <c r="V28" s="58">
        <f t="shared" si="4"/>
        <v>0</v>
      </c>
      <c r="W28" s="58">
        <v>6879</v>
      </c>
      <c r="X28" s="69"/>
      <c r="Y28" s="69"/>
      <c r="Z28" s="58">
        <f t="shared" si="5"/>
        <v>6879</v>
      </c>
      <c r="AA28" s="58"/>
      <c r="AB28" s="59">
        <f t="shared" si="6"/>
        <v>64.743529411764712</v>
      </c>
      <c r="AC28" s="59"/>
      <c r="AD28" s="207">
        <f t="shared" si="8"/>
        <v>6879</v>
      </c>
      <c r="AE28" s="59">
        <f t="shared" si="9"/>
        <v>64.743529411764712</v>
      </c>
      <c r="AF28" s="65">
        <f t="shared" si="0"/>
        <v>6879</v>
      </c>
      <c r="AG28" s="62">
        <v>7</v>
      </c>
      <c r="AH28" s="62">
        <v>3</v>
      </c>
      <c r="AI28" s="189">
        <f t="shared" si="1"/>
        <v>6879</v>
      </c>
      <c r="AJ28" s="191">
        <f t="shared" si="11"/>
        <v>64.743529411764712</v>
      </c>
      <c r="AK28" s="190">
        <v>10</v>
      </c>
    </row>
    <row r="29" spans="1:39" ht="2.25" hidden="1" customHeight="1" thickTop="1">
      <c r="A29" s="40"/>
      <c r="B29" s="40"/>
      <c r="C29" s="40"/>
      <c r="D29" s="40"/>
      <c r="E29" s="40"/>
      <c r="F29" s="208"/>
      <c r="G29" s="40"/>
      <c r="H29" s="40"/>
      <c r="I29" s="40"/>
      <c r="J29" s="40"/>
      <c r="K29" s="40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0"/>
      <c r="X29" s="40"/>
      <c r="Y29" s="42"/>
      <c r="Z29" s="40"/>
      <c r="AA29" s="40"/>
      <c r="AB29" s="123"/>
      <c r="AC29" s="50"/>
      <c r="AD29" s="208"/>
      <c r="AE29" s="50"/>
      <c r="AF29" s="40"/>
      <c r="AK29" s="190">
        <v>10</v>
      </c>
    </row>
    <row r="30" spans="1:39" ht="12.75" hidden="1" customHeight="1">
      <c r="A30" s="275" t="s">
        <v>53</v>
      </c>
      <c r="B30" s="276"/>
      <c r="C30" s="276"/>
      <c r="D30" s="276"/>
      <c r="E30" s="276"/>
      <c r="F30" s="276"/>
      <c r="G30" s="276"/>
      <c r="H30" s="276"/>
      <c r="I30" s="276"/>
      <c r="J30" s="276"/>
      <c r="K30" s="276"/>
      <c r="L30" s="276"/>
      <c r="M30" s="237"/>
      <c r="N30" s="88"/>
      <c r="O30" s="275" t="s">
        <v>41</v>
      </c>
      <c r="P30" s="276"/>
      <c r="Q30" s="276"/>
      <c r="R30" s="276"/>
      <c r="S30" s="276"/>
      <c r="T30" s="276"/>
      <c r="U30" s="276"/>
      <c r="V30" s="276"/>
      <c r="W30" s="276"/>
      <c r="X30" s="276"/>
      <c r="Y30" s="276"/>
      <c r="Z30" s="276"/>
      <c r="AA30" s="276"/>
      <c r="AB30" s="276"/>
      <c r="AC30" s="276"/>
      <c r="AD30" s="276"/>
      <c r="AE30" s="276"/>
      <c r="AF30" s="285"/>
      <c r="AK30" s="190">
        <v>10</v>
      </c>
    </row>
    <row r="31" spans="1:39" ht="16.5" thickTop="1">
      <c r="A31" s="40"/>
      <c r="B31" s="40"/>
      <c r="C31" s="40"/>
      <c r="D31" s="40"/>
      <c r="E31" s="40"/>
      <c r="F31" s="208"/>
      <c r="G31" s="40"/>
      <c r="H31" s="40"/>
      <c r="I31" s="40"/>
      <c r="J31" s="40"/>
      <c r="K31" s="40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0"/>
      <c r="X31" s="40"/>
      <c r="Y31" s="42"/>
      <c r="Z31" s="40"/>
      <c r="AA31" s="40"/>
      <c r="AB31" s="123"/>
      <c r="AC31" s="50"/>
      <c r="AD31" s="208"/>
      <c r="AE31" s="50"/>
      <c r="AF31" s="40"/>
    </row>
    <row r="32" spans="1:39" ht="22.5">
      <c r="A32" s="40"/>
      <c r="B32" s="40"/>
      <c r="C32" s="43"/>
      <c r="D32" s="218" t="s">
        <v>85</v>
      </c>
      <c r="E32" s="43"/>
      <c r="F32" s="209"/>
      <c r="G32" s="43"/>
      <c r="H32" s="43"/>
      <c r="I32" s="43"/>
      <c r="J32" s="43"/>
      <c r="K32" s="43"/>
      <c r="L32" s="44"/>
      <c r="M32" s="44"/>
      <c r="N32" s="44"/>
      <c r="O32" s="218" t="s">
        <v>84</v>
      </c>
      <c r="P32" s="44"/>
      <c r="Q32" s="44"/>
      <c r="R32" s="44"/>
      <c r="S32" s="44"/>
      <c r="T32" s="44"/>
      <c r="U32" s="44"/>
      <c r="V32" s="44"/>
      <c r="W32" s="43"/>
      <c r="X32" s="40"/>
      <c r="Y32" s="42"/>
      <c r="Z32" s="228" t="s">
        <v>91</v>
      </c>
      <c r="AA32" s="40"/>
      <c r="AB32" s="123"/>
      <c r="AC32" s="50"/>
      <c r="AD32" s="208"/>
      <c r="AE32" s="50"/>
      <c r="AF32" s="40"/>
    </row>
    <row r="33" spans="1:32">
      <c r="A33" s="40"/>
      <c r="B33" s="40"/>
      <c r="C33" s="43"/>
      <c r="D33" s="43"/>
      <c r="E33" s="43"/>
      <c r="F33" s="209"/>
      <c r="G33" s="43"/>
      <c r="H33" s="43"/>
      <c r="I33" s="43"/>
      <c r="J33" s="43"/>
      <c r="K33" s="43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3"/>
      <c r="X33" s="40"/>
      <c r="Y33" s="42"/>
      <c r="Z33" s="40"/>
      <c r="AA33" s="40"/>
      <c r="AB33" s="123"/>
      <c r="AC33" s="50"/>
      <c r="AD33" s="208"/>
      <c r="AE33" s="50"/>
      <c r="AF33" s="40"/>
    </row>
    <row r="34" spans="1:32">
      <c r="A34" s="40"/>
      <c r="B34" s="40"/>
      <c r="C34" s="43"/>
      <c r="D34" s="43"/>
      <c r="E34" s="43"/>
      <c r="F34" s="209"/>
      <c r="G34" s="43"/>
      <c r="H34" s="43"/>
      <c r="I34" s="43"/>
      <c r="J34" s="43"/>
      <c r="K34" s="43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3"/>
      <c r="X34" s="40"/>
      <c r="Y34" s="42"/>
      <c r="Z34" s="40"/>
      <c r="AA34" s="40"/>
      <c r="AB34" s="123"/>
      <c r="AC34" s="50"/>
      <c r="AD34" s="208"/>
      <c r="AE34" s="50"/>
      <c r="AF34" s="40"/>
    </row>
    <row r="35" spans="1:32">
      <c r="A35" s="40"/>
      <c r="B35" s="40"/>
      <c r="C35" s="43"/>
      <c r="D35" s="43"/>
      <c r="E35" s="43"/>
      <c r="F35" s="209"/>
      <c r="G35" s="43"/>
      <c r="H35" s="43"/>
      <c r="I35" s="43"/>
      <c r="J35" s="43"/>
      <c r="K35" s="43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3"/>
      <c r="X35" s="40"/>
      <c r="Y35" s="42"/>
      <c r="Z35" s="40"/>
      <c r="AA35" s="40"/>
      <c r="AB35" s="123"/>
      <c r="AC35" s="50"/>
      <c r="AD35" s="208"/>
      <c r="AE35" s="50"/>
      <c r="AF35" s="40"/>
    </row>
    <row r="36" spans="1:32">
      <c r="A36" s="40"/>
      <c r="B36" s="40"/>
      <c r="C36" s="43"/>
      <c r="D36" s="43"/>
      <c r="E36" s="43"/>
      <c r="F36" s="209"/>
      <c r="G36" s="43"/>
      <c r="H36" s="43"/>
      <c r="I36" s="43"/>
      <c r="J36" s="43"/>
      <c r="K36" s="43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3"/>
      <c r="X36" s="40"/>
      <c r="Y36" s="42"/>
      <c r="Z36" s="40"/>
      <c r="AA36" s="40"/>
      <c r="AB36" s="123"/>
      <c r="AC36" s="50"/>
      <c r="AD36" s="208"/>
      <c r="AE36" s="50"/>
      <c r="AF36" s="40"/>
    </row>
    <row r="37" spans="1:32">
      <c r="A37" s="40"/>
      <c r="B37" s="40"/>
      <c r="C37" s="43"/>
      <c r="D37" s="43"/>
      <c r="E37" s="43"/>
      <c r="F37" s="209"/>
      <c r="G37" s="43"/>
      <c r="H37" s="43"/>
      <c r="I37" s="43"/>
      <c r="J37" s="43"/>
      <c r="K37" s="43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3"/>
      <c r="X37" s="40"/>
      <c r="Y37" s="42"/>
      <c r="Z37" s="40"/>
      <c r="AA37" s="40"/>
      <c r="AB37" s="123"/>
      <c r="AC37" s="50"/>
      <c r="AD37" s="208"/>
      <c r="AE37" s="50"/>
      <c r="AF37" s="40"/>
    </row>
    <row r="38" spans="1:32">
      <c r="A38" s="40"/>
      <c r="B38" s="40"/>
      <c r="C38" s="43"/>
      <c r="D38" s="43"/>
      <c r="E38" s="43"/>
      <c r="F38" s="209"/>
      <c r="G38" s="43"/>
      <c r="H38" s="43"/>
      <c r="I38" s="43"/>
      <c r="J38" s="43"/>
      <c r="K38" s="43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3"/>
      <c r="X38" s="40"/>
      <c r="Y38" s="42"/>
      <c r="Z38" s="40"/>
      <c r="AA38" s="40"/>
      <c r="AB38" s="123"/>
      <c r="AC38" s="50"/>
      <c r="AD38" s="208"/>
      <c r="AE38" s="50"/>
      <c r="AF38" s="40"/>
    </row>
    <row r="39" spans="1:32">
      <c r="A39" s="40"/>
      <c r="B39" s="40"/>
      <c r="C39" s="43"/>
      <c r="D39" s="43"/>
      <c r="E39" s="43"/>
      <c r="F39" s="209"/>
      <c r="G39" s="43"/>
      <c r="H39" s="43"/>
      <c r="I39" s="43"/>
      <c r="J39" s="43"/>
      <c r="K39" s="43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3"/>
      <c r="X39" s="40"/>
      <c r="Y39" s="42"/>
      <c r="Z39" s="40"/>
      <c r="AA39" s="40"/>
      <c r="AB39" s="123"/>
      <c r="AC39" s="50"/>
      <c r="AD39" s="208"/>
      <c r="AE39" s="50"/>
      <c r="AF39" s="40"/>
    </row>
    <row r="40" spans="1:32">
      <c r="A40" s="40"/>
      <c r="B40" s="40"/>
      <c r="C40" s="43"/>
      <c r="D40" s="43"/>
      <c r="E40" s="43"/>
      <c r="F40" s="209"/>
      <c r="G40" s="43"/>
      <c r="H40" s="43"/>
      <c r="I40" s="43"/>
      <c r="J40" s="43"/>
      <c r="K40" s="43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3"/>
      <c r="X40" s="40"/>
      <c r="Y40" s="42"/>
      <c r="Z40" s="40"/>
      <c r="AA40" s="40"/>
      <c r="AB40" s="123"/>
      <c r="AC40" s="50"/>
      <c r="AD40" s="208"/>
      <c r="AE40" s="50"/>
      <c r="AF40" s="40"/>
    </row>
    <row r="41" spans="1:32">
      <c r="A41" s="40"/>
      <c r="B41" s="40"/>
      <c r="C41" s="43"/>
      <c r="D41" s="43"/>
      <c r="E41" s="43"/>
      <c r="F41" s="209"/>
      <c r="G41" s="43"/>
      <c r="H41" s="43"/>
      <c r="I41" s="43"/>
      <c r="J41" s="43"/>
      <c r="K41" s="43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3"/>
      <c r="X41" s="40"/>
      <c r="Y41" s="42"/>
      <c r="Z41" s="40"/>
      <c r="AA41" s="40"/>
      <c r="AB41" s="123"/>
      <c r="AC41" s="50"/>
      <c r="AD41" s="208"/>
      <c r="AE41" s="50"/>
      <c r="AF41" s="40"/>
    </row>
    <row r="42" spans="1:32">
      <c r="A42" s="40"/>
      <c r="B42" s="40"/>
      <c r="C42" s="43"/>
      <c r="D42" s="43"/>
      <c r="E42" s="43"/>
      <c r="F42" s="209"/>
      <c r="G42" s="43"/>
      <c r="H42" s="43"/>
      <c r="I42" s="43"/>
      <c r="J42" s="43"/>
      <c r="K42" s="43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3"/>
      <c r="X42" s="40"/>
      <c r="Y42" s="42"/>
      <c r="Z42" s="40"/>
      <c r="AA42" s="40"/>
      <c r="AB42" s="123"/>
      <c r="AC42" s="50"/>
      <c r="AD42" s="208"/>
      <c r="AE42" s="50"/>
      <c r="AF42" s="40"/>
    </row>
    <row r="43" spans="1:32">
      <c r="A43" s="40"/>
      <c r="B43" s="40"/>
      <c r="C43" s="43"/>
      <c r="D43" s="43"/>
      <c r="E43" s="43"/>
      <c r="F43" s="209"/>
      <c r="G43" s="43"/>
      <c r="H43" s="43"/>
      <c r="I43" s="43"/>
      <c r="J43" s="43"/>
      <c r="K43" s="43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3"/>
      <c r="X43" s="40"/>
      <c r="Y43" s="42"/>
      <c r="Z43" s="40"/>
      <c r="AA43" s="40"/>
      <c r="AB43" s="123"/>
      <c r="AC43" s="50"/>
      <c r="AD43" s="208"/>
      <c r="AE43" s="50"/>
      <c r="AF43" s="40"/>
    </row>
    <row r="44" spans="1:32">
      <c r="A44" s="40"/>
      <c r="B44" s="40"/>
      <c r="C44" s="43"/>
      <c r="D44" s="43"/>
      <c r="E44" s="43"/>
      <c r="F44" s="209"/>
      <c r="G44" s="43"/>
      <c r="H44" s="43"/>
      <c r="I44" s="43"/>
      <c r="J44" s="43"/>
      <c r="K44" s="43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3"/>
      <c r="X44" s="40"/>
      <c r="Y44" s="42"/>
      <c r="Z44" s="40"/>
      <c r="AA44" s="40"/>
      <c r="AB44" s="123"/>
      <c r="AC44" s="50"/>
      <c r="AD44" s="208"/>
      <c r="AE44" s="50"/>
      <c r="AF44" s="40"/>
    </row>
    <row r="45" spans="1:32">
      <c r="A45" s="40"/>
      <c r="B45" s="40"/>
      <c r="C45" s="43"/>
      <c r="D45" s="43"/>
      <c r="E45" s="43"/>
      <c r="F45" s="209"/>
      <c r="G45" s="43"/>
      <c r="H45" s="43"/>
      <c r="I45" s="43"/>
      <c r="J45" s="43"/>
      <c r="K45" s="43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3"/>
      <c r="X45" s="43"/>
      <c r="Y45" s="45"/>
      <c r="Z45" s="43"/>
      <c r="AA45" s="43"/>
      <c r="AB45" s="124"/>
      <c r="AC45" s="51"/>
      <c r="AD45" s="209"/>
      <c r="AE45" s="51"/>
      <c r="AF45" s="43"/>
    </row>
    <row r="46" spans="1:32">
      <c r="A46" s="40"/>
      <c r="B46" s="40"/>
      <c r="C46" s="43"/>
      <c r="D46" s="43"/>
      <c r="E46" s="43"/>
      <c r="F46" s="209"/>
      <c r="G46" s="43"/>
      <c r="H46" s="43"/>
      <c r="I46" s="43"/>
      <c r="J46" s="43"/>
      <c r="K46" s="43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3"/>
      <c r="X46" s="43"/>
      <c r="Y46" s="45"/>
      <c r="Z46" s="43"/>
      <c r="AA46" s="43"/>
      <c r="AB46" s="124"/>
      <c r="AC46" s="51"/>
      <c r="AD46" s="209"/>
      <c r="AE46" s="51"/>
      <c r="AF46" s="43"/>
    </row>
    <row r="47" spans="1:32">
      <c r="A47" s="40"/>
      <c r="B47" s="40"/>
      <c r="C47" s="43"/>
      <c r="D47" s="43"/>
      <c r="E47" s="43"/>
      <c r="F47" s="209"/>
      <c r="G47" s="43"/>
      <c r="H47" s="43"/>
      <c r="I47" s="43"/>
      <c r="J47" s="43"/>
      <c r="K47" s="43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3"/>
      <c r="X47" s="43"/>
      <c r="Y47" s="45"/>
      <c r="Z47" s="43"/>
      <c r="AA47" s="43"/>
      <c r="AB47" s="124"/>
      <c r="AC47" s="51"/>
      <c r="AD47" s="209"/>
      <c r="AE47" s="51"/>
      <c r="AF47" s="43"/>
    </row>
  </sheetData>
  <mergeCells count="17">
    <mergeCell ref="A30:L30"/>
    <mergeCell ref="O30:AF30"/>
    <mergeCell ref="A1:W3"/>
    <mergeCell ref="A5:A7"/>
    <mergeCell ref="B5:B7"/>
    <mergeCell ref="C5:C7"/>
    <mergeCell ref="D5:D7"/>
    <mergeCell ref="E5:E7"/>
    <mergeCell ref="G5:G7"/>
    <mergeCell ref="H5:H7"/>
    <mergeCell ref="I5:L6"/>
    <mergeCell ref="N5:V5"/>
    <mergeCell ref="W5:AC5"/>
    <mergeCell ref="AD5:AE6"/>
    <mergeCell ref="AF5:AF7"/>
    <mergeCell ref="N6:Q6"/>
    <mergeCell ref="R6:V6"/>
  </mergeCells>
  <conditionalFormatting sqref="AB8:AE28">
    <cfRule type="cellIs" dxfId="0" priority="1" operator="lessThan">
      <formula>7</formula>
    </cfRule>
  </conditionalFormatting>
  <printOptions horizontalCentered="1" verticalCentered="1"/>
  <pageMargins left="0.143700787" right="0.17" top="0.16" bottom="0.2" header="0.16" footer="0"/>
  <pageSetup paperSize="9" scale="34" orientation="landscape" r:id="rId1"/>
  <headerFooter alignWithMargins="0">
    <oddHeader>&amp;R&amp;P/&amp;N</oddHeader>
    <oddFooter>&amp;R</oddFooter>
  </headerFooter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I24"/>
  <sheetViews>
    <sheetView workbookViewId="0">
      <pane xSplit="2" ySplit="2" topLeftCell="C15" activePane="bottomRight" state="frozen"/>
      <selection activeCell="J4" sqref="J4"/>
      <selection pane="topRight" activeCell="J4" sqref="J4"/>
      <selection pane="bottomLeft" activeCell="J4" sqref="J4"/>
      <selection pane="bottomRight" activeCell="I3" sqref="I3:I23"/>
    </sheetView>
  </sheetViews>
  <sheetFormatPr defaultRowHeight="16.5"/>
  <cols>
    <col min="1" max="1" width="18.5" customWidth="1"/>
    <col min="2" max="2" width="11" customWidth="1"/>
    <col min="3" max="3" width="10.5" customWidth="1"/>
    <col min="4" max="4" width="9.75" customWidth="1"/>
    <col min="5" max="5" width="10.625" customWidth="1"/>
    <col min="6" max="6" width="8.625" customWidth="1"/>
    <col min="7" max="7" width="10.625" customWidth="1"/>
    <col min="8" max="8" width="12.625" customWidth="1"/>
  </cols>
  <sheetData>
    <row r="1" spans="1:9" ht="52.5" customHeight="1" thickTop="1">
      <c r="A1" s="277" t="s">
        <v>37</v>
      </c>
      <c r="B1" s="277" t="s">
        <v>38</v>
      </c>
      <c r="C1" s="90" t="s">
        <v>73</v>
      </c>
      <c r="D1" s="91" t="s">
        <v>54</v>
      </c>
      <c r="E1" s="89" t="s">
        <v>66</v>
      </c>
      <c r="F1" s="89" t="s">
        <v>67</v>
      </c>
      <c r="G1" s="89" t="s">
        <v>68</v>
      </c>
      <c r="H1" s="89" t="s">
        <v>69</v>
      </c>
    </row>
    <row r="2" spans="1:9" ht="20.25" customHeight="1">
      <c r="A2" s="279"/>
      <c r="B2" s="279"/>
      <c r="C2" s="81"/>
      <c r="D2" s="81"/>
      <c r="E2" s="81"/>
      <c r="F2" s="81"/>
      <c r="G2" s="130"/>
      <c r="H2" s="81"/>
      <c r="I2" t="s">
        <v>97</v>
      </c>
    </row>
    <row r="3" spans="1:9" ht="20.45" customHeight="1">
      <c r="A3" s="73" t="s">
        <v>20</v>
      </c>
      <c r="B3" s="74">
        <v>9124040020</v>
      </c>
      <c r="C3" s="92"/>
      <c r="D3" s="128">
        <v>8551</v>
      </c>
      <c r="E3" s="129">
        <v>8611</v>
      </c>
      <c r="F3" s="93">
        <v>8611</v>
      </c>
      <c r="G3" s="93">
        <f>10098+2770</f>
        <v>12868</v>
      </c>
      <c r="H3" s="93">
        <f>2520+2450</f>
        <v>4970</v>
      </c>
      <c r="I3" s="101">
        <f>25+39</f>
        <v>64</v>
      </c>
    </row>
    <row r="4" spans="1:9" ht="20.45" customHeight="1">
      <c r="A4" s="75" t="s">
        <v>21</v>
      </c>
      <c r="B4" s="76">
        <v>9662930010</v>
      </c>
      <c r="C4" s="92"/>
      <c r="D4" s="93">
        <v>6598</v>
      </c>
      <c r="E4" s="129">
        <v>6598</v>
      </c>
      <c r="F4" s="128">
        <v>6598</v>
      </c>
      <c r="G4" s="93">
        <f>3798+2800</f>
        <v>6598</v>
      </c>
      <c r="H4" s="93">
        <f>4400+7200</f>
        <v>11600</v>
      </c>
      <c r="I4" s="101">
        <f>21+19</f>
        <v>40</v>
      </c>
    </row>
    <row r="5" spans="1:9" ht="20.45" customHeight="1">
      <c r="A5" s="73" t="s">
        <v>0</v>
      </c>
      <c r="B5" s="76">
        <v>9145020057</v>
      </c>
      <c r="C5" s="92"/>
      <c r="D5" s="93"/>
      <c r="E5" s="92"/>
      <c r="F5" s="93"/>
      <c r="G5" s="93"/>
      <c r="H5" s="93"/>
    </row>
    <row r="6" spans="1:9" ht="20.45" customHeight="1">
      <c r="A6" s="77" t="s">
        <v>1</v>
      </c>
      <c r="B6" s="74">
        <v>9591930012</v>
      </c>
      <c r="C6" s="92">
        <v>3240</v>
      </c>
      <c r="D6" s="93">
        <v>3234</v>
      </c>
      <c r="E6" s="92">
        <v>3234</v>
      </c>
      <c r="F6" s="93"/>
      <c r="G6" s="93"/>
      <c r="H6" s="93"/>
    </row>
    <row r="7" spans="1:9" ht="20.45" customHeight="1">
      <c r="A7" s="78" t="s">
        <v>2</v>
      </c>
      <c r="B7" s="74">
        <v>9471930059</v>
      </c>
      <c r="C7" s="129">
        <v>9306</v>
      </c>
      <c r="D7" s="132">
        <f>9394+1265</f>
        <v>10659</v>
      </c>
      <c r="E7" s="129">
        <v>9394</v>
      </c>
      <c r="F7" s="128">
        <v>9394</v>
      </c>
      <c r="G7" s="93">
        <f>5619+3775</f>
        <v>9394</v>
      </c>
      <c r="H7" s="93">
        <f>3000+3700</f>
        <v>6700</v>
      </c>
      <c r="I7">
        <f>79+43</f>
        <v>122</v>
      </c>
    </row>
    <row r="8" spans="1:9" ht="20.45" customHeight="1">
      <c r="A8" s="73" t="s">
        <v>51</v>
      </c>
      <c r="B8" s="74">
        <v>9124010068</v>
      </c>
      <c r="C8" s="92"/>
      <c r="D8" s="93"/>
      <c r="E8" s="92"/>
      <c r="F8" s="93"/>
      <c r="G8" s="93"/>
      <c r="H8" s="93"/>
    </row>
    <row r="9" spans="1:9" ht="20.45" customHeight="1">
      <c r="A9" s="73" t="s">
        <v>50</v>
      </c>
      <c r="B9" s="74">
        <v>9652930043</v>
      </c>
      <c r="C9" s="92"/>
      <c r="D9" s="93"/>
      <c r="E9" s="92"/>
      <c r="F9" s="93"/>
      <c r="G9" s="93"/>
      <c r="H9" s="93"/>
    </row>
    <row r="10" spans="1:9" ht="20.45" customHeight="1">
      <c r="A10" s="73" t="s">
        <v>3</v>
      </c>
      <c r="B10" s="74">
        <v>9472930030</v>
      </c>
      <c r="C10" s="92">
        <v>11933</v>
      </c>
      <c r="D10" s="93"/>
      <c r="E10" s="92"/>
      <c r="F10" s="93"/>
      <c r="G10" s="93"/>
      <c r="H10" s="93">
        <v>4500</v>
      </c>
      <c r="I10">
        <v>64</v>
      </c>
    </row>
    <row r="11" spans="1:9" ht="20.45" customHeight="1">
      <c r="A11" s="73" t="s">
        <v>49</v>
      </c>
      <c r="B11" s="74">
        <v>9124010054</v>
      </c>
      <c r="C11" s="92">
        <v>7957</v>
      </c>
      <c r="D11" s="93">
        <v>2176</v>
      </c>
      <c r="E11" s="129">
        <v>2176</v>
      </c>
      <c r="F11" s="93">
        <v>2176</v>
      </c>
      <c r="G11" s="93">
        <v>2176</v>
      </c>
      <c r="H11" s="93">
        <v>2000</v>
      </c>
      <c r="I11" s="101">
        <v>139</v>
      </c>
    </row>
    <row r="12" spans="1:9" ht="20.45" customHeight="1">
      <c r="A12" s="73" t="s">
        <v>48</v>
      </c>
      <c r="B12" s="74">
        <v>9124010060</v>
      </c>
      <c r="C12" s="92">
        <v>7209</v>
      </c>
      <c r="D12" s="93">
        <v>3000</v>
      </c>
      <c r="E12" s="92">
        <v>3000</v>
      </c>
      <c r="F12" s="93">
        <v>3000</v>
      </c>
      <c r="G12" s="93">
        <v>3000</v>
      </c>
      <c r="H12" s="93">
        <v>700</v>
      </c>
      <c r="I12" s="101">
        <v>62</v>
      </c>
    </row>
    <row r="13" spans="1:9" ht="20.45" customHeight="1">
      <c r="A13" s="73" t="s">
        <v>40</v>
      </c>
      <c r="B13" s="74">
        <v>9352931030</v>
      </c>
      <c r="C13" s="92">
        <v>8000</v>
      </c>
      <c r="D13" s="93">
        <v>2000</v>
      </c>
      <c r="E13" s="92">
        <v>2000</v>
      </c>
      <c r="F13" s="93"/>
      <c r="G13" s="93"/>
      <c r="H13" s="93"/>
    </row>
    <row r="14" spans="1:9" ht="20.45" customHeight="1">
      <c r="A14" s="73" t="s">
        <v>39</v>
      </c>
      <c r="B14" s="74">
        <v>9425040105</v>
      </c>
      <c r="C14" s="92"/>
      <c r="D14" s="93"/>
      <c r="E14" s="92"/>
      <c r="F14" s="93"/>
      <c r="G14" s="93"/>
      <c r="H14" s="93"/>
    </row>
    <row r="15" spans="1:9" ht="20.45" customHeight="1">
      <c r="A15" s="73" t="s">
        <v>47</v>
      </c>
      <c r="B15" s="74">
        <v>9652930042</v>
      </c>
      <c r="C15" s="92"/>
      <c r="D15" s="93">
        <v>2687</v>
      </c>
      <c r="E15" s="131">
        <v>2687</v>
      </c>
      <c r="F15" s="93">
        <v>2687</v>
      </c>
      <c r="G15" s="93">
        <v>2687</v>
      </c>
      <c r="H15" s="93">
        <v>4000</v>
      </c>
      <c r="I15" s="101">
        <v>211</v>
      </c>
    </row>
    <row r="16" spans="1:9" ht="20.45" customHeight="1">
      <c r="A16" s="73" t="s">
        <v>46</v>
      </c>
      <c r="B16" s="74">
        <v>9652930046</v>
      </c>
      <c r="C16" s="92">
        <v>7841</v>
      </c>
      <c r="D16" s="93"/>
      <c r="E16" s="92"/>
      <c r="F16" s="93"/>
      <c r="G16" s="93"/>
      <c r="H16" s="93"/>
    </row>
    <row r="17" spans="1:9" ht="20.45" customHeight="1">
      <c r="A17" s="73" t="s">
        <v>22</v>
      </c>
      <c r="B17" s="74">
        <v>9124040035</v>
      </c>
      <c r="C17" s="92"/>
      <c r="D17" s="93"/>
      <c r="E17" s="129">
        <v>1500</v>
      </c>
      <c r="F17" s="93"/>
      <c r="G17" s="132">
        <f>8000+4000</f>
        <v>12000</v>
      </c>
      <c r="H17" s="93">
        <f>11500+2250</f>
        <v>13750</v>
      </c>
      <c r="I17" s="243">
        <v>30</v>
      </c>
    </row>
    <row r="18" spans="1:9" ht="20.45" customHeight="1">
      <c r="A18" s="73" t="s">
        <v>42</v>
      </c>
      <c r="B18" s="74">
        <v>9124010058</v>
      </c>
      <c r="C18" s="92"/>
      <c r="D18" s="93"/>
      <c r="E18" s="92"/>
      <c r="F18" s="93"/>
      <c r="G18" s="93"/>
      <c r="H18" s="93"/>
    </row>
    <row r="19" spans="1:9" ht="20.45" customHeight="1">
      <c r="A19" s="73" t="s">
        <v>43</v>
      </c>
      <c r="B19" s="74">
        <v>9124010052</v>
      </c>
      <c r="C19" s="92">
        <v>226</v>
      </c>
      <c r="D19" s="93"/>
      <c r="E19" s="131"/>
      <c r="F19" s="93">
        <v>8736</v>
      </c>
      <c r="G19" s="93">
        <f>2775+5961</f>
        <v>8736</v>
      </c>
      <c r="H19" s="93"/>
    </row>
    <row r="20" spans="1:9" ht="20.45" customHeight="1">
      <c r="A20" s="73" t="s">
        <v>44</v>
      </c>
      <c r="B20" s="74">
        <v>9124010022</v>
      </c>
      <c r="C20" s="92"/>
      <c r="D20" s="93"/>
      <c r="E20" s="92"/>
      <c r="F20" s="93"/>
      <c r="G20" s="93"/>
      <c r="H20" s="93"/>
    </row>
    <row r="21" spans="1:9" ht="20.45" customHeight="1">
      <c r="A21" s="73" t="s">
        <v>45</v>
      </c>
      <c r="B21" s="74">
        <v>9124010026</v>
      </c>
      <c r="C21" s="92">
        <v>2920</v>
      </c>
      <c r="D21" s="93"/>
      <c r="E21" s="92"/>
      <c r="F21" s="93"/>
      <c r="G21" s="93"/>
      <c r="H21" s="93">
        <f>3500+3200</f>
        <v>6700</v>
      </c>
      <c r="I21">
        <f>25+14</f>
        <v>39</v>
      </c>
    </row>
    <row r="22" spans="1:9" ht="20.45" customHeight="1">
      <c r="A22" s="73" t="s">
        <v>13</v>
      </c>
      <c r="B22" s="74">
        <v>9124040011</v>
      </c>
      <c r="C22" s="92"/>
      <c r="D22" s="93"/>
      <c r="E22" s="92"/>
      <c r="F22" s="93"/>
      <c r="G22" s="93"/>
      <c r="H22" s="93"/>
    </row>
    <row r="23" spans="1:9" ht="20.45" customHeight="1" thickBot="1">
      <c r="A23" s="79" t="s">
        <v>0</v>
      </c>
      <c r="B23" s="80">
        <v>9145020111</v>
      </c>
      <c r="C23" s="94"/>
      <c r="D23" s="95"/>
      <c r="E23" s="94"/>
      <c r="F23" s="95"/>
      <c r="G23" s="95"/>
      <c r="H23" s="95"/>
    </row>
    <row r="24" spans="1:9" ht="17.25" thickTop="1"/>
  </sheetData>
  <mergeCells count="2">
    <mergeCell ref="A1:A2"/>
    <mergeCell ref="B1:B2"/>
  </mergeCells>
  <pageMargins left="0.7" right="0.7" top="0.75" bottom="0.75" header="0.3" footer="0.3"/>
  <pageSetup paperSize="9" scale="8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21" sqref="J21"/>
    </sheetView>
  </sheetViews>
  <sheetFormatPr defaultRowHeight="16.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6">
    <pageSetUpPr fitToPage="1"/>
  </sheetPr>
  <dimension ref="A1:CD47"/>
  <sheetViews>
    <sheetView zoomScale="52" zoomScaleNormal="52" zoomScaleSheetLayoutView="50" zoomScalePageLayoutView="10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AA11" sqref="AA11"/>
    </sheetView>
  </sheetViews>
  <sheetFormatPr defaultColWidth="8.875" defaultRowHeight="15.75"/>
  <cols>
    <col min="1" max="1" width="5.5" style="29" customWidth="1"/>
    <col min="2" max="2" width="30.5" style="29" customWidth="1"/>
    <col min="3" max="3" width="16.75" style="29" customWidth="1"/>
    <col min="4" max="4" width="14.875" style="29" customWidth="1"/>
    <col min="5" max="5" width="11.25" style="29" customWidth="1"/>
    <col min="6" max="6" width="20" style="210" hidden="1" customWidth="1"/>
    <col min="7" max="7" width="12.875" style="29" customWidth="1"/>
    <col min="8" max="8" width="14.25" style="29" customWidth="1"/>
    <col min="9" max="9" width="11.875" style="29" customWidth="1"/>
    <col min="10" max="10" width="12.75" style="29" customWidth="1"/>
    <col min="11" max="11" width="12.25" style="29" customWidth="1"/>
    <col min="12" max="12" width="13.75" style="46" customWidth="1"/>
    <col min="13" max="13" width="13.25" style="46" hidden="1" customWidth="1"/>
    <col min="14" max="14" width="12.5" style="46" customWidth="1"/>
    <col min="15" max="15" width="12.375" style="46" customWidth="1"/>
    <col min="16" max="16" width="11.625" style="46" customWidth="1"/>
    <col min="17" max="17" width="13.375" style="46" customWidth="1"/>
    <col min="18" max="18" width="11.625" style="46" customWidth="1"/>
    <col min="19" max="19" width="12.5" style="46" customWidth="1"/>
    <col min="20" max="20" width="12.375" style="46" customWidth="1"/>
    <col min="21" max="21" width="12.875" style="46" customWidth="1"/>
    <col min="22" max="22" width="12.75" style="29" customWidth="1"/>
    <col min="23" max="23" width="12" style="29" customWidth="1"/>
    <col min="24" max="24" width="12.75" style="47" customWidth="1"/>
    <col min="25" max="25" width="13.75" style="29" customWidth="1"/>
    <col min="26" max="26" width="11.25" style="29" hidden="1" customWidth="1"/>
    <col min="27" max="27" width="11.25" style="125" customWidth="1"/>
    <col min="28" max="28" width="10.25" style="52" customWidth="1"/>
    <col min="29" max="29" width="16.875" style="29" customWidth="1"/>
    <col min="30" max="30" width="20.125" style="29" customWidth="1"/>
    <col min="31" max="31" width="8.875" style="29" customWidth="1"/>
    <col min="32" max="32" width="22" style="187" customWidth="1"/>
    <col min="33" max="33" width="22" style="190" customWidth="1"/>
    <col min="34" max="34" width="14.5" style="190" customWidth="1"/>
    <col min="35" max="36" width="8.875" style="190"/>
    <col min="37" max="16384" width="8.875" style="29"/>
  </cols>
  <sheetData>
    <row r="1" spans="1:82" ht="22.5" customHeight="1">
      <c r="A1" s="286" t="s">
        <v>55</v>
      </c>
      <c r="B1" s="286"/>
      <c r="C1" s="286"/>
      <c r="D1" s="286"/>
      <c r="E1" s="286"/>
      <c r="F1" s="286"/>
      <c r="G1" s="286"/>
      <c r="H1" s="286"/>
      <c r="I1" s="286"/>
      <c r="J1" s="286"/>
      <c r="K1" s="286"/>
      <c r="L1" s="286"/>
      <c r="M1" s="286"/>
      <c r="N1" s="286"/>
      <c r="O1" s="286"/>
      <c r="P1" s="286"/>
      <c r="Q1" s="286"/>
      <c r="R1" s="286"/>
      <c r="S1" s="286"/>
      <c r="T1" s="286"/>
      <c r="U1" s="286"/>
      <c r="V1" s="286"/>
      <c r="W1" s="60"/>
      <c r="X1" s="28"/>
      <c r="Y1" s="28"/>
      <c r="Z1" s="28"/>
      <c r="AA1" s="120"/>
      <c r="AB1" s="61"/>
      <c r="AC1" s="28"/>
    </row>
    <row r="2" spans="1:82" ht="22.5" customHeight="1">
      <c r="A2" s="286"/>
      <c r="B2" s="286"/>
      <c r="C2" s="286"/>
      <c r="D2" s="286"/>
      <c r="E2" s="286"/>
      <c r="F2" s="286"/>
      <c r="G2" s="286"/>
      <c r="H2" s="286"/>
      <c r="I2" s="286"/>
      <c r="J2" s="286"/>
      <c r="K2" s="286"/>
      <c r="L2" s="286"/>
      <c r="M2" s="286"/>
      <c r="N2" s="286"/>
      <c r="O2" s="286"/>
      <c r="P2" s="286"/>
      <c r="Q2" s="286"/>
      <c r="R2" s="286"/>
      <c r="S2" s="286"/>
      <c r="T2" s="286"/>
      <c r="U2" s="286"/>
      <c r="V2" s="286"/>
      <c r="W2" s="60"/>
      <c r="X2" s="28"/>
      <c r="Y2" s="28"/>
      <c r="Z2" s="28"/>
      <c r="AA2" s="120"/>
      <c r="AB2" s="61"/>
      <c r="AC2" s="28"/>
    </row>
    <row r="3" spans="1:82" ht="22.5" customHeight="1">
      <c r="A3" s="286"/>
      <c r="B3" s="286"/>
      <c r="C3" s="286"/>
      <c r="D3" s="286"/>
      <c r="E3" s="286"/>
      <c r="F3" s="286"/>
      <c r="G3" s="286"/>
      <c r="H3" s="286"/>
      <c r="I3" s="286"/>
      <c r="J3" s="286"/>
      <c r="K3" s="286"/>
      <c r="L3" s="286"/>
      <c r="M3" s="286"/>
      <c r="N3" s="286"/>
      <c r="O3" s="286"/>
      <c r="P3" s="286"/>
      <c r="Q3" s="286"/>
      <c r="R3" s="286"/>
      <c r="S3" s="286"/>
      <c r="T3" s="286"/>
      <c r="U3" s="286"/>
      <c r="V3" s="286"/>
      <c r="W3" s="60"/>
      <c r="X3" s="28"/>
      <c r="Y3" s="28"/>
      <c r="Z3" s="28"/>
      <c r="AA3" s="120"/>
      <c r="AB3" s="61"/>
      <c r="AC3" s="28"/>
    </row>
    <row r="4" spans="1:82" ht="45" customHeight="1" thickBot="1">
      <c r="A4" s="30"/>
      <c r="B4" s="98" t="s">
        <v>81</v>
      </c>
      <c r="C4" s="12">
        <v>0.41666666666666669</v>
      </c>
      <c r="D4" s="12"/>
      <c r="E4" s="12"/>
      <c r="F4" s="199"/>
      <c r="G4" s="12"/>
      <c r="H4" s="12"/>
      <c r="I4" s="12"/>
      <c r="J4" s="12"/>
      <c r="K4" s="12"/>
      <c r="L4" s="31" t="s">
        <v>28</v>
      </c>
      <c r="M4" s="31"/>
      <c r="N4" s="31"/>
      <c r="O4" s="31" t="s">
        <v>29</v>
      </c>
      <c r="P4" s="31"/>
      <c r="Q4" s="31"/>
      <c r="R4" s="30"/>
      <c r="S4" s="31"/>
      <c r="T4" s="30"/>
      <c r="U4" s="31"/>
      <c r="V4" s="30"/>
      <c r="W4" s="30"/>
      <c r="X4" s="30"/>
      <c r="Y4" s="30"/>
      <c r="Z4" s="30"/>
      <c r="AA4" s="121"/>
      <c r="AB4" s="48"/>
      <c r="AC4" s="30"/>
    </row>
    <row r="5" spans="1:82" ht="38.25" customHeight="1" thickTop="1">
      <c r="A5" s="287" t="s">
        <v>4</v>
      </c>
      <c r="B5" s="277" t="s">
        <v>37</v>
      </c>
      <c r="C5" s="277" t="s">
        <v>38</v>
      </c>
      <c r="D5" s="277" t="s">
        <v>32</v>
      </c>
      <c r="E5" s="277" t="s">
        <v>34</v>
      </c>
      <c r="F5" s="200"/>
      <c r="G5" s="290" t="s">
        <v>78</v>
      </c>
      <c r="H5" s="303" t="s">
        <v>77</v>
      </c>
      <c r="I5" s="294" t="s">
        <v>59</v>
      </c>
      <c r="J5" s="295"/>
      <c r="K5" s="295"/>
      <c r="L5" s="296"/>
      <c r="M5" s="67" t="s">
        <v>71</v>
      </c>
      <c r="N5" s="283" t="s">
        <v>58</v>
      </c>
      <c r="O5" s="284"/>
      <c r="P5" s="284"/>
      <c r="Q5" s="284"/>
      <c r="R5" s="284"/>
      <c r="S5" s="284"/>
      <c r="T5" s="284"/>
      <c r="U5" s="293"/>
      <c r="V5" s="283" t="s">
        <v>64</v>
      </c>
      <c r="W5" s="284"/>
      <c r="X5" s="284"/>
      <c r="Y5" s="284"/>
      <c r="Z5" s="284"/>
      <c r="AA5" s="284"/>
      <c r="AB5" s="284"/>
      <c r="AC5" s="280" t="s">
        <v>52</v>
      </c>
    </row>
    <row r="6" spans="1:82" ht="38.25" customHeight="1">
      <c r="A6" s="288"/>
      <c r="B6" s="278"/>
      <c r="C6" s="278"/>
      <c r="D6" s="278"/>
      <c r="E6" s="278"/>
      <c r="F6" s="201"/>
      <c r="G6" s="291"/>
      <c r="H6" s="304"/>
      <c r="I6" s="297"/>
      <c r="J6" s="298"/>
      <c r="K6" s="298"/>
      <c r="L6" s="299"/>
      <c r="M6" s="97"/>
      <c r="N6" s="300" t="s">
        <v>75</v>
      </c>
      <c r="O6" s="301"/>
      <c r="P6" s="301"/>
      <c r="Q6" s="301"/>
      <c r="R6" s="300" t="s">
        <v>74</v>
      </c>
      <c r="S6" s="301"/>
      <c r="T6" s="301"/>
      <c r="U6" s="302"/>
      <c r="V6" s="96"/>
      <c r="W6" s="97"/>
      <c r="X6" s="97"/>
      <c r="Y6" s="97"/>
      <c r="Z6" s="97"/>
      <c r="AA6" s="122"/>
      <c r="AB6" s="97"/>
      <c r="AC6" s="281"/>
    </row>
    <row r="7" spans="1:82" s="72" customFormat="1" ht="68.25" customHeight="1">
      <c r="A7" s="289"/>
      <c r="B7" s="279"/>
      <c r="C7" s="279"/>
      <c r="D7" s="279"/>
      <c r="E7" s="279"/>
      <c r="F7" s="202"/>
      <c r="G7" s="292"/>
      <c r="H7" s="305"/>
      <c r="I7" s="70" t="s">
        <v>56</v>
      </c>
      <c r="J7" s="70" t="s">
        <v>73</v>
      </c>
      <c r="K7" s="70" t="s">
        <v>65</v>
      </c>
      <c r="L7" s="71" t="s">
        <v>62</v>
      </c>
      <c r="M7" s="82"/>
      <c r="N7" s="70" t="s">
        <v>57</v>
      </c>
      <c r="O7" s="70" t="s">
        <v>76</v>
      </c>
      <c r="P7" s="70" t="s">
        <v>67</v>
      </c>
      <c r="Q7" s="71" t="s">
        <v>61</v>
      </c>
      <c r="R7" s="70" t="s">
        <v>60</v>
      </c>
      <c r="S7" s="70" t="s">
        <v>68</v>
      </c>
      <c r="T7" s="70" t="s">
        <v>69</v>
      </c>
      <c r="U7" s="71" t="s">
        <v>63</v>
      </c>
      <c r="V7" s="70" t="s">
        <v>35</v>
      </c>
      <c r="W7" s="70" t="s">
        <v>70</v>
      </c>
      <c r="X7" s="70" t="s">
        <v>30</v>
      </c>
      <c r="Y7" s="71" t="s">
        <v>36</v>
      </c>
      <c r="Z7" s="70" t="s">
        <v>31</v>
      </c>
      <c r="AA7" s="126" t="s">
        <v>79</v>
      </c>
      <c r="AB7" s="127" t="s">
        <v>33</v>
      </c>
      <c r="AC7" s="282"/>
      <c r="AF7" s="187" t="s">
        <v>87</v>
      </c>
      <c r="AG7" s="188" t="s">
        <v>88</v>
      </c>
      <c r="AH7" s="188"/>
      <c r="AI7" s="188" t="s">
        <v>72</v>
      </c>
      <c r="AJ7" s="188"/>
    </row>
    <row r="8" spans="1:82" ht="28.5" customHeight="1">
      <c r="A8" s="32">
        <v>1</v>
      </c>
      <c r="B8" s="99" t="s">
        <v>20</v>
      </c>
      <c r="C8" s="34">
        <v>9124040020</v>
      </c>
      <c r="D8" s="35">
        <f>VLOOKUP(C8,'[20]Stock KVP'!B$8:F$26,5,0)</f>
        <v>25870</v>
      </c>
      <c r="E8" s="100">
        <f>D8/G8</f>
        <v>1.65568</v>
      </c>
      <c r="F8" s="203">
        <v>375000</v>
      </c>
      <c r="G8" s="35">
        <v>15625</v>
      </c>
      <c r="H8" s="35">
        <f>VLOOKUP(C8,'[17]10.6'!B$10:H$67,7,0)</f>
        <v>15130</v>
      </c>
      <c r="I8" s="35">
        <v>55346</v>
      </c>
      <c r="J8" s="68">
        <f>Data.2!C3</f>
        <v>15528</v>
      </c>
      <c r="K8" s="68">
        <f>Data.2!D3</f>
        <v>8845</v>
      </c>
      <c r="L8" s="35">
        <f>I8+J8-K8</f>
        <v>62029</v>
      </c>
      <c r="M8" s="35"/>
      <c r="N8" s="35">
        <v>0</v>
      </c>
      <c r="O8" s="68">
        <f>Data.2!E3</f>
        <v>10725</v>
      </c>
      <c r="P8" s="68">
        <f>Data.2!F3</f>
        <v>8863</v>
      </c>
      <c r="Q8" s="35">
        <f>N8+O8-P8</f>
        <v>1862</v>
      </c>
      <c r="R8" s="35">
        <v>33761</v>
      </c>
      <c r="S8" s="68">
        <f>Data.2!G3</f>
        <v>8863</v>
      </c>
      <c r="T8" s="68">
        <f>Data.2!H3</f>
        <v>11130</v>
      </c>
      <c r="U8" s="35">
        <f>R8+S8-T8</f>
        <v>31494</v>
      </c>
      <c r="V8" s="35">
        <v>82289</v>
      </c>
      <c r="W8" s="68">
        <v>11130</v>
      </c>
      <c r="X8" s="68">
        <v>15540</v>
      </c>
      <c r="Y8" s="35">
        <f>V8+W8-X8</f>
        <v>77879</v>
      </c>
      <c r="Z8" s="35">
        <f>Y8-X8</f>
        <v>62339</v>
      </c>
      <c r="AA8" s="49">
        <f>Y8/G8</f>
        <v>4.9842560000000002</v>
      </c>
      <c r="AB8" s="49">
        <f>Y8/H8</f>
        <v>5.1473231989424981</v>
      </c>
      <c r="AC8" s="64">
        <f t="shared" ref="AC8:AC28" si="0">L8+Q8+U8+Y8</f>
        <v>173264</v>
      </c>
      <c r="AD8" s="62">
        <v>7</v>
      </c>
      <c r="AE8" s="62">
        <v>3</v>
      </c>
      <c r="AF8" s="189">
        <f t="shared" ref="AF8:AF28" si="1">D8+Y8</f>
        <v>103749</v>
      </c>
      <c r="AG8" s="191">
        <f>AA8+E8</f>
        <v>6.6399360000000005</v>
      </c>
      <c r="AH8" s="190">
        <v>10</v>
      </c>
    </row>
    <row r="9" spans="1:82" ht="28.5" customHeight="1">
      <c r="A9" s="36">
        <v>2</v>
      </c>
      <c r="B9" s="37" t="s">
        <v>21</v>
      </c>
      <c r="C9" s="38">
        <v>9662930010</v>
      </c>
      <c r="D9" s="35">
        <f>VLOOKUP(C9,'[20]Stock KVP'!B$8:F$26,5,0)</f>
        <v>15370</v>
      </c>
      <c r="E9" s="63">
        <f>D9/G9</f>
        <v>1.4755200000000002</v>
      </c>
      <c r="F9" s="204">
        <v>250000</v>
      </c>
      <c r="G9" s="35">
        <v>10416.666666666666</v>
      </c>
      <c r="H9" s="35">
        <f>VLOOKUP(C9,'[17]10.6'!B$10:H$67,7,0)</f>
        <v>9460</v>
      </c>
      <c r="I9" s="35">
        <v>60058</v>
      </c>
      <c r="J9" s="68">
        <f>Data.2!C4</f>
        <v>10532</v>
      </c>
      <c r="K9" s="68">
        <f>Data.2!D4</f>
        <v>3200</v>
      </c>
      <c r="L9" s="35">
        <f t="shared" ref="L9:L28" si="2">I9+J9-K9</f>
        <v>67390</v>
      </c>
      <c r="M9" s="35"/>
      <c r="N9" s="35">
        <v>0</v>
      </c>
      <c r="O9" s="68">
        <f>Data.2!E4</f>
        <v>3200</v>
      </c>
      <c r="P9" s="68">
        <f>Data.2!F4</f>
        <v>3200</v>
      </c>
      <c r="Q9" s="35">
        <f t="shared" ref="Q9:Q28" si="3">N9+O9-P9</f>
        <v>0</v>
      </c>
      <c r="R9" s="35">
        <v>50453</v>
      </c>
      <c r="S9" s="68">
        <f>Data.2!G4</f>
        <v>3200</v>
      </c>
      <c r="T9" s="68">
        <f>Data.2!H4</f>
        <v>0</v>
      </c>
      <c r="U9" s="35">
        <f t="shared" ref="U9:U28" si="4">R9+S9-T9</f>
        <v>53653</v>
      </c>
      <c r="V9" s="35">
        <v>19500</v>
      </c>
      <c r="W9" s="68"/>
      <c r="X9" s="68">
        <v>10000</v>
      </c>
      <c r="Y9" s="35">
        <f t="shared" ref="Y9:Y28" si="5">V9+W9-X9</f>
        <v>9500</v>
      </c>
      <c r="Z9" s="35"/>
      <c r="AA9" s="49">
        <f t="shared" ref="AA9:AA28" si="6">Y9/G9</f>
        <v>0.91200000000000003</v>
      </c>
      <c r="AB9" s="49">
        <f t="shared" ref="AB9:AB27" si="7">Y9/H9</f>
        <v>1.0042283298097252</v>
      </c>
      <c r="AC9" s="64">
        <f t="shared" si="0"/>
        <v>130543</v>
      </c>
      <c r="AD9" s="62">
        <v>7</v>
      </c>
      <c r="AE9" s="62">
        <v>3</v>
      </c>
      <c r="AF9" s="189">
        <f t="shared" si="1"/>
        <v>24870</v>
      </c>
      <c r="AG9" s="191">
        <f>AA9+E9</f>
        <v>2.3875200000000003</v>
      </c>
      <c r="AH9" s="190">
        <v>10</v>
      </c>
    </row>
    <row r="10" spans="1:82" s="85" customFormat="1" ht="28.5" customHeight="1">
      <c r="A10" s="83">
        <v>3</v>
      </c>
      <c r="B10" s="33" t="s">
        <v>0</v>
      </c>
      <c r="C10" s="38">
        <v>9145020057</v>
      </c>
      <c r="D10" s="35"/>
      <c r="E10" s="63"/>
      <c r="F10" s="204"/>
      <c r="G10" s="35">
        <v>0</v>
      </c>
      <c r="H10" s="35"/>
      <c r="I10" s="35">
        <v>0</v>
      </c>
      <c r="J10" s="68">
        <f>Data.2!C5</f>
        <v>0</v>
      </c>
      <c r="K10" s="68">
        <f>Data.2!D5</f>
        <v>0</v>
      </c>
      <c r="L10" s="35">
        <f t="shared" si="2"/>
        <v>0</v>
      </c>
      <c r="M10" s="35"/>
      <c r="N10" s="35">
        <v>32483</v>
      </c>
      <c r="O10" s="68">
        <f>Data.2!E5</f>
        <v>0</v>
      </c>
      <c r="P10" s="68">
        <f>Data.2!F5</f>
        <v>0</v>
      </c>
      <c r="Q10" s="35">
        <f t="shared" si="3"/>
        <v>32483</v>
      </c>
      <c r="R10" s="35">
        <v>0</v>
      </c>
      <c r="S10" s="68">
        <f>Data.2!G5</f>
        <v>0</v>
      </c>
      <c r="T10" s="68">
        <f>Data.2!H5</f>
        <v>0</v>
      </c>
      <c r="U10" s="35">
        <f t="shared" si="4"/>
        <v>0</v>
      </c>
      <c r="V10" s="35">
        <v>13654</v>
      </c>
      <c r="W10" s="68"/>
      <c r="X10" s="68"/>
      <c r="Y10" s="35">
        <f t="shared" si="5"/>
        <v>13654</v>
      </c>
      <c r="Z10" s="35"/>
      <c r="AA10" s="49"/>
      <c r="AB10" s="49"/>
      <c r="AC10" s="64">
        <f t="shared" si="0"/>
        <v>46137</v>
      </c>
      <c r="AD10" s="84">
        <v>7</v>
      </c>
      <c r="AE10" s="84">
        <v>3</v>
      </c>
      <c r="AF10" s="189">
        <f t="shared" si="1"/>
        <v>13654</v>
      </c>
      <c r="AG10" s="191"/>
      <c r="AH10" s="190">
        <v>10</v>
      </c>
      <c r="AI10" s="190"/>
      <c r="AJ10" s="190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</row>
    <row r="11" spans="1:82" s="87" customFormat="1" ht="28.5" customHeight="1">
      <c r="A11" s="86">
        <v>4</v>
      </c>
      <c r="B11" s="39" t="s">
        <v>1</v>
      </c>
      <c r="C11" s="34">
        <v>9591930012</v>
      </c>
      <c r="D11" s="35">
        <f>VLOOKUP(C11,'[20]Stock KVP'!B$8:F$26,5,0)</f>
        <v>16920</v>
      </c>
      <c r="E11" s="63">
        <f t="shared" ref="E11:E28" si="8">D11/G11</f>
        <v>2.6437499999999998</v>
      </c>
      <c r="F11" s="204">
        <v>153600</v>
      </c>
      <c r="G11" s="35">
        <v>6400</v>
      </c>
      <c r="H11" s="35">
        <f>VLOOKUP(C11,'[17]10.6'!B$10:H$67,7,0)</f>
        <v>6742</v>
      </c>
      <c r="I11" s="35">
        <v>0</v>
      </c>
      <c r="J11" s="68">
        <f>Data.2!C6</f>
        <v>7560</v>
      </c>
      <c r="K11" s="68">
        <f>Data.2!D6</f>
        <v>4500</v>
      </c>
      <c r="L11" s="35">
        <f t="shared" si="2"/>
        <v>3060</v>
      </c>
      <c r="M11" s="35"/>
      <c r="N11" s="35">
        <v>0</v>
      </c>
      <c r="O11" s="68">
        <f>Data.2!E6</f>
        <v>4500</v>
      </c>
      <c r="P11" s="68">
        <f>Data.2!F6</f>
        <v>4500</v>
      </c>
      <c r="Q11" s="35">
        <f t="shared" si="3"/>
        <v>0</v>
      </c>
      <c r="R11" s="35">
        <v>0</v>
      </c>
      <c r="S11" s="68">
        <f>Data.2!G6</f>
        <v>4500</v>
      </c>
      <c r="T11" s="68">
        <f>Data.2!H6</f>
        <v>4340</v>
      </c>
      <c r="U11" s="35">
        <f t="shared" si="4"/>
        <v>160</v>
      </c>
      <c r="V11" s="35">
        <v>26486</v>
      </c>
      <c r="W11" s="68">
        <v>4340</v>
      </c>
      <c r="X11" s="68">
        <v>7080</v>
      </c>
      <c r="Y11" s="35">
        <f t="shared" si="5"/>
        <v>23746</v>
      </c>
      <c r="Z11" s="35"/>
      <c r="AA11" s="49">
        <f t="shared" si="6"/>
        <v>3.7103125000000001</v>
      </c>
      <c r="AB11" s="49">
        <f t="shared" si="7"/>
        <v>3.5221002669830912</v>
      </c>
      <c r="AC11" s="64">
        <f t="shared" si="0"/>
        <v>26966</v>
      </c>
      <c r="AD11" s="84">
        <v>7</v>
      </c>
      <c r="AE11" s="84">
        <v>3</v>
      </c>
      <c r="AF11" s="189">
        <f t="shared" si="1"/>
        <v>40666</v>
      </c>
      <c r="AG11" s="191">
        <f t="shared" ref="AG11:AG28" si="9">AA11+E11</f>
        <v>6.3540624999999995</v>
      </c>
      <c r="AH11" s="190">
        <v>10</v>
      </c>
      <c r="AI11" s="190"/>
      <c r="AJ11" s="190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</row>
    <row r="12" spans="1:82" s="111" customFormat="1" ht="28.5" customHeight="1">
      <c r="A12" s="103">
        <v>5</v>
      </c>
      <c r="B12" s="104" t="s">
        <v>2</v>
      </c>
      <c r="C12" s="105">
        <v>9471930059</v>
      </c>
      <c r="D12" s="35">
        <f>VLOOKUP(C12,'[20]Stock KVP'!B$8:F$26,5,0)</f>
        <v>25000</v>
      </c>
      <c r="E12" s="107">
        <f t="shared" si="8"/>
        <v>2.2222222222222223</v>
      </c>
      <c r="F12" s="205">
        <v>270000</v>
      </c>
      <c r="G12" s="35">
        <v>11250</v>
      </c>
      <c r="H12" s="35">
        <f>VLOOKUP(C12,'[17]10.6'!B$10:H$67,7,0)</f>
        <v>14400</v>
      </c>
      <c r="I12" s="106">
        <v>387</v>
      </c>
      <c r="J12" s="108">
        <f>Data.2!C7</f>
        <v>16432</v>
      </c>
      <c r="K12" s="68">
        <f>Data.2!D7</f>
        <v>16819</v>
      </c>
      <c r="L12" s="106">
        <f t="shared" si="2"/>
        <v>0</v>
      </c>
      <c r="M12" s="106"/>
      <c r="N12" s="106">
        <v>4032</v>
      </c>
      <c r="O12" s="108">
        <f>Data.2!E7</f>
        <v>17455</v>
      </c>
      <c r="P12" s="108">
        <f>Data.2!F7</f>
        <v>16855</v>
      </c>
      <c r="Q12" s="106">
        <f t="shared" si="3"/>
        <v>4632</v>
      </c>
      <c r="R12" s="106">
        <v>3700</v>
      </c>
      <c r="S12" s="108">
        <f>Data.2!G7</f>
        <v>16855</v>
      </c>
      <c r="T12" s="108">
        <f>Data.2!H7</f>
        <v>14600</v>
      </c>
      <c r="U12" s="106">
        <f t="shared" si="4"/>
        <v>5955</v>
      </c>
      <c r="V12" s="106">
        <v>122075</v>
      </c>
      <c r="W12" s="108">
        <v>14600</v>
      </c>
      <c r="X12" s="108">
        <v>15000</v>
      </c>
      <c r="Y12" s="106">
        <f>V12+W12-X12</f>
        <v>121675</v>
      </c>
      <c r="Z12" s="106"/>
      <c r="AA12" s="49">
        <f t="shared" si="6"/>
        <v>10.815555555555555</v>
      </c>
      <c r="AB12" s="49">
        <f t="shared" si="7"/>
        <v>8.4496527777777786</v>
      </c>
      <c r="AC12" s="109">
        <f t="shared" si="0"/>
        <v>132262</v>
      </c>
      <c r="AD12" s="110">
        <v>7</v>
      </c>
      <c r="AE12" s="110">
        <v>3</v>
      </c>
      <c r="AF12" s="189">
        <f t="shared" si="1"/>
        <v>146675</v>
      </c>
      <c r="AG12" s="191">
        <f t="shared" si="9"/>
        <v>13.037777777777777</v>
      </c>
      <c r="AH12" s="190">
        <v>10</v>
      </c>
      <c r="AI12" s="192"/>
      <c r="AJ12" s="192"/>
    </row>
    <row r="13" spans="1:82" s="87" customFormat="1" ht="33" customHeight="1">
      <c r="A13" s="86">
        <v>6</v>
      </c>
      <c r="B13" s="33" t="s">
        <v>51</v>
      </c>
      <c r="C13" s="34">
        <v>9124010068</v>
      </c>
      <c r="D13" s="35">
        <f>VLOOKUP(C13,'[20]Stock KVP'!B$8:F$26,5,0)</f>
        <v>5100</v>
      </c>
      <c r="E13" s="63">
        <f t="shared" si="8"/>
        <v>3.2210526315789476</v>
      </c>
      <c r="F13" s="204">
        <v>38000</v>
      </c>
      <c r="G13" s="35">
        <v>1583.3333333333333</v>
      </c>
      <c r="H13" s="35">
        <f>VLOOKUP(C13,'[17]10.6'!B$10:H$67,7,0)</f>
        <v>8760</v>
      </c>
      <c r="I13" s="35">
        <v>0</v>
      </c>
      <c r="J13" s="68">
        <f>Data.2!C8</f>
        <v>0</v>
      </c>
      <c r="K13" s="68">
        <f>Data.2!D8</f>
        <v>0</v>
      </c>
      <c r="L13" s="35">
        <f t="shared" si="2"/>
        <v>0</v>
      </c>
      <c r="M13" s="35"/>
      <c r="N13" s="35">
        <v>66399</v>
      </c>
      <c r="O13" s="68">
        <f>Data.2!E8</f>
        <v>0</v>
      </c>
      <c r="P13" s="68">
        <f>Data.2!F8</f>
        <v>4080</v>
      </c>
      <c r="Q13" s="35">
        <f t="shared" si="3"/>
        <v>62319</v>
      </c>
      <c r="R13" s="35">
        <v>32651</v>
      </c>
      <c r="S13" s="68">
        <f>Data.2!G8</f>
        <v>4080</v>
      </c>
      <c r="T13" s="68">
        <f>Data.2!H8</f>
        <v>0</v>
      </c>
      <c r="U13" s="35">
        <f t="shared" si="4"/>
        <v>36731</v>
      </c>
      <c r="V13" s="35">
        <v>22600</v>
      </c>
      <c r="W13" s="68"/>
      <c r="X13" s="68"/>
      <c r="Y13" s="35">
        <f t="shared" si="5"/>
        <v>22600</v>
      </c>
      <c r="Z13" s="35"/>
      <c r="AA13" s="49">
        <f t="shared" si="6"/>
        <v>14.273684210526316</v>
      </c>
      <c r="AB13" s="49">
        <f t="shared" si="7"/>
        <v>2.5799086757990866</v>
      </c>
      <c r="AC13" s="64">
        <f t="shared" si="0"/>
        <v>121650</v>
      </c>
      <c r="AD13" s="84">
        <v>7</v>
      </c>
      <c r="AE13" s="84">
        <v>3</v>
      </c>
      <c r="AF13" s="189">
        <f t="shared" si="1"/>
        <v>27700</v>
      </c>
      <c r="AG13" s="191">
        <f t="shared" si="9"/>
        <v>17.494736842105262</v>
      </c>
      <c r="AH13" s="190">
        <v>10</v>
      </c>
      <c r="AI13" s="190"/>
      <c r="AJ13" s="190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</row>
    <row r="14" spans="1:82" s="87" customFormat="1" ht="28.5" customHeight="1">
      <c r="A14" s="83">
        <v>7</v>
      </c>
      <c r="B14" s="33" t="s">
        <v>50</v>
      </c>
      <c r="C14" s="34">
        <v>9652930043</v>
      </c>
      <c r="D14" s="35">
        <f>VLOOKUP(C14,'[20]Stock KVP'!B$8:F$26,5,0)</f>
        <v>3000</v>
      </c>
      <c r="E14" s="63">
        <f t="shared" si="8"/>
        <v>1.7999999999999998</v>
      </c>
      <c r="F14" s="204">
        <v>40000</v>
      </c>
      <c r="G14" s="35">
        <v>1666.6666666666667</v>
      </c>
      <c r="H14" s="35">
        <f>VLOOKUP(C14,'[17]10.6'!B$10:H$67,7,0)</f>
        <v>8760</v>
      </c>
      <c r="I14" s="35">
        <v>3308</v>
      </c>
      <c r="J14" s="68">
        <f>Data.2!C9</f>
        <v>0</v>
      </c>
      <c r="K14" s="68">
        <f>Data.2!D9</f>
        <v>0</v>
      </c>
      <c r="L14" s="35">
        <f t="shared" si="2"/>
        <v>3308</v>
      </c>
      <c r="M14" s="35"/>
      <c r="N14" s="35">
        <v>0</v>
      </c>
      <c r="O14" s="68">
        <f>Data.2!E9</f>
        <v>0</v>
      </c>
      <c r="P14" s="68">
        <f>Data.2!F9</f>
        <v>0</v>
      </c>
      <c r="Q14" s="35">
        <f t="shared" si="3"/>
        <v>0</v>
      </c>
      <c r="R14" s="35">
        <v>480</v>
      </c>
      <c r="S14" s="68">
        <f>Data.2!G9</f>
        <v>0</v>
      </c>
      <c r="T14" s="68">
        <f>Data.2!H9</f>
        <v>0</v>
      </c>
      <c r="U14" s="35">
        <f t="shared" si="4"/>
        <v>480</v>
      </c>
      <c r="V14" s="35">
        <v>34250</v>
      </c>
      <c r="W14" s="68"/>
      <c r="X14" s="68"/>
      <c r="Y14" s="35">
        <f t="shared" si="5"/>
        <v>34250</v>
      </c>
      <c r="Z14" s="35"/>
      <c r="AA14" s="49">
        <f t="shared" si="6"/>
        <v>20.55</v>
      </c>
      <c r="AB14" s="49">
        <f t="shared" si="7"/>
        <v>3.9098173515981736</v>
      </c>
      <c r="AC14" s="64">
        <f t="shared" si="0"/>
        <v>38038</v>
      </c>
      <c r="AD14" s="84">
        <v>7</v>
      </c>
      <c r="AE14" s="84">
        <v>3</v>
      </c>
      <c r="AF14" s="189">
        <f t="shared" si="1"/>
        <v>37250</v>
      </c>
      <c r="AG14" s="191">
        <f t="shared" si="9"/>
        <v>22.35</v>
      </c>
      <c r="AH14" s="190">
        <v>10</v>
      </c>
      <c r="AI14" s="190"/>
      <c r="AJ14" s="190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</row>
    <row r="15" spans="1:82" s="87" customFormat="1" ht="28.5" customHeight="1">
      <c r="A15" s="86">
        <v>8</v>
      </c>
      <c r="B15" s="33" t="s">
        <v>3</v>
      </c>
      <c r="C15" s="34">
        <v>9472930030</v>
      </c>
      <c r="D15" s="35">
        <f>VLOOKUP(C15,'[20]Stock KVP'!B$8:F$26,5,0)</f>
        <v>71000</v>
      </c>
      <c r="E15" s="63">
        <f t="shared" si="8"/>
        <v>5.0865671641791046</v>
      </c>
      <c r="F15" s="204">
        <v>335000</v>
      </c>
      <c r="G15" s="35">
        <v>13958.333333333334</v>
      </c>
      <c r="H15" s="35">
        <f>VLOOKUP(C15,'[17]10.6'!B$10:H$67,7,0)</f>
        <v>14400</v>
      </c>
      <c r="I15" s="35">
        <v>9130</v>
      </c>
      <c r="J15" s="68">
        <f>Data.2!C10</f>
        <v>6300</v>
      </c>
      <c r="K15" s="68">
        <f>Data.2!D10</f>
        <v>0</v>
      </c>
      <c r="L15" s="35">
        <f t="shared" si="2"/>
        <v>15430</v>
      </c>
      <c r="M15" s="35"/>
      <c r="N15" s="35">
        <v>76409</v>
      </c>
      <c r="O15" s="68">
        <f>Data.2!E10</f>
        <v>0</v>
      </c>
      <c r="P15" s="68">
        <f>Data.2!F10</f>
        <v>76409</v>
      </c>
      <c r="Q15" s="35">
        <f t="shared" si="3"/>
        <v>0</v>
      </c>
      <c r="R15" s="35">
        <v>6081</v>
      </c>
      <c r="S15" s="68">
        <f>Data.2!G10</f>
        <v>76409</v>
      </c>
      <c r="T15" s="68">
        <f>Data.2!H10</f>
        <v>72500</v>
      </c>
      <c r="U15" s="35">
        <f t="shared" si="4"/>
        <v>9990</v>
      </c>
      <c r="V15" s="35">
        <v>96000</v>
      </c>
      <c r="W15" s="68">
        <v>72500</v>
      </c>
      <c r="X15" s="68">
        <v>40000</v>
      </c>
      <c r="Y15" s="35">
        <f>V15+W15-X15</f>
        <v>128500</v>
      </c>
      <c r="Z15" s="35"/>
      <c r="AA15" s="49">
        <f t="shared" si="6"/>
        <v>9.2059701492537318</v>
      </c>
      <c r="AB15" s="49">
        <f t="shared" si="7"/>
        <v>8.9236111111111107</v>
      </c>
      <c r="AC15" s="64">
        <f t="shared" si="0"/>
        <v>153920</v>
      </c>
      <c r="AD15" s="84">
        <v>7</v>
      </c>
      <c r="AE15" s="84">
        <v>3</v>
      </c>
      <c r="AF15" s="189">
        <f t="shared" si="1"/>
        <v>199500</v>
      </c>
      <c r="AG15" s="191">
        <f t="shared" si="9"/>
        <v>14.292537313432836</v>
      </c>
      <c r="AH15" s="190">
        <v>10</v>
      </c>
      <c r="AI15" s="190"/>
      <c r="AJ15" s="190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</row>
    <row r="16" spans="1:82" s="119" customFormat="1" ht="28.5" customHeight="1">
      <c r="A16" s="112">
        <v>9</v>
      </c>
      <c r="B16" s="113" t="s">
        <v>49</v>
      </c>
      <c r="C16" s="114">
        <v>9124010054</v>
      </c>
      <c r="D16" s="35">
        <f>VLOOKUP(C16,'[20]Stock KVP'!B$8:F$26,5,0)</f>
        <v>26500</v>
      </c>
      <c r="E16" s="116">
        <f t="shared" si="8"/>
        <v>5.6785714285714279</v>
      </c>
      <c r="F16" s="206">
        <v>112000</v>
      </c>
      <c r="G16" s="35">
        <v>4666.666666666667</v>
      </c>
      <c r="H16" s="35">
        <f>VLOOKUP(C16,'[17]10.6'!B$10:H$67,7,0)</f>
        <v>8760</v>
      </c>
      <c r="I16" s="115">
        <v>23640</v>
      </c>
      <c r="J16" s="68">
        <f>Data.2!C11</f>
        <v>4565</v>
      </c>
      <c r="K16" s="68">
        <f>Data.2!D11</f>
        <v>0</v>
      </c>
      <c r="L16" s="115">
        <f t="shared" si="2"/>
        <v>28205</v>
      </c>
      <c r="M16" s="115"/>
      <c r="N16" s="115">
        <v>0</v>
      </c>
      <c r="O16" s="68">
        <f>Data.2!E11</f>
        <v>0</v>
      </c>
      <c r="P16" s="68">
        <f>Data.2!F11</f>
        <v>0</v>
      </c>
      <c r="Q16" s="115">
        <f t="shared" si="3"/>
        <v>0</v>
      </c>
      <c r="R16" s="115">
        <v>155</v>
      </c>
      <c r="S16" s="108">
        <f>Data.2!G11</f>
        <v>0</v>
      </c>
      <c r="T16" s="108">
        <f>Data.2!H11</f>
        <v>0</v>
      </c>
      <c r="U16" s="115">
        <f t="shared" si="4"/>
        <v>155</v>
      </c>
      <c r="V16" s="115">
        <v>27800</v>
      </c>
      <c r="W16" s="108"/>
      <c r="X16" s="108">
        <v>10000</v>
      </c>
      <c r="Y16" s="115">
        <f t="shared" si="5"/>
        <v>17800</v>
      </c>
      <c r="Z16" s="115"/>
      <c r="AA16" s="49">
        <f t="shared" si="6"/>
        <v>3.8142857142857141</v>
      </c>
      <c r="AB16" s="49">
        <f t="shared" si="7"/>
        <v>2.0319634703196345</v>
      </c>
      <c r="AC16" s="117">
        <f t="shared" si="0"/>
        <v>46160</v>
      </c>
      <c r="AD16" s="118">
        <v>7</v>
      </c>
      <c r="AE16" s="118">
        <v>3</v>
      </c>
      <c r="AF16" s="189">
        <f t="shared" si="1"/>
        <v>44300</v>
      </c>
      <c r="AG16" s="191">
        <f t="shared" si="9"/>
        <v>9.492857142857142</v>
      </c>
      <c r="AH16" s="190">
        <v>10</v>
      </c>
      <c r="AI16" s="193"/>
      <c r="AJ16" s="193"/>
    </row>
    <row r="17" spans="1:36" s="87" customFormat="1" ht="28.5" customHeight="1">
      <c r="A17" s="86">
        <v>10</v>
      </c>
      <c r="B17" s="33" t="s">
        <v>48</v>
      </c>
      <c r="C17" s="34">
        <v>9124010060</v>
      </c>
      <c r="D17" s="35">
        <f>VLOOKUP(C17,'[20]Stock KVP'!B$8:F$26,5,0)</f>
        <v>23150</v>
      </c>
      <c r="E17" s="63">
        <f t="shared" si="8"/>
        <v>6.7756097560975617</v>
      </c>
      <c r="F17" s="204">
        <v>82000</v>
      </c>
      <c r="G17" s="35">
        <v>3416.6666666666665</v>
      </c>
      <c r="H17" s="35">
        <f>VLOOKUP(C17,'[17]10.6'!B$10:H$67,7,0)</f>
        <v>8760</v>
      </c>
      <c r="I17" s="35">
        <v>18032</v>
      </c>
      <c r="J17" s="68">
        <f>Data.2!C12</f>
        <v>0</v>
      </c>
      <c r="K17" s="68">
        <f>Data.2!D12</f>
        <v>0</v>
      </c>
      <c r="L17" s="35">
        <f t="shared" si="2"/>
        <v>18032</v>
      </c>
      <c r="M17" s="35"/>
      <c r="N17" s="35">
        <v>0</v>
      </c>
      <c r="O17" s="68">
        <f>Data.2!E12</f>
        <v>0</v>
      </c>
      <c r="P17" s="68">
        <f>Data.2!F12</f>
        <v>0</v>
      </c>
      <c r="Q17" s="35">
        <f t="shared" si="3"/>
        <v>0</v>
      </c>
      <c r="R17" s="35">
        <v>670</v>
      </c>
      <c r="S17" s="68">
        <f>Data.2!G12</f>
        <v>0</v>
      </c>
      <c r="T17" s="68">
        <f>Data.2!H12</f>
        <v>0</v>
      </c>
      <c r="U17" s="35">
        <f t="shared" si="4"/>
        <v>670</v>
      </c>
      <c r="V17" s="35">
        <v>34500</v>
      </c>
      <c r="W17" s="68"/>
      <c r="X17" s="68">
        <v>10000</v>
      </c>
      <c r="Y17" s="35">
        <f t="shared" si="5"/>
        <v>24500</v>
      </c>
      <c r="Z17" s="35"/>
      <c r="AA17" s="49">
        <f t="shared" si="6"/>
        <v>7.1707317073170733</v>
      </c>
      <c r="AB17" s="49">
        <f t="shared" si="7"/>
        <v>2.7968036529680367</v>
      </c>
      <c r="AC17" s="64">
        <f t="shared" si="0"/>
        <v>43202</v>
      </c>
      <c r="AD17" s="84">
        <v>7</v>
      </c>
      <c r="AE17" s="84">
        <v>3</v>
      </c>
      <c r="AF17" s="189">
        <f t="shared" si="1"/>
        <v>47650</v>
      </c>
      <c r="AG17" s="191">
        <f t="shared" si="9"/>
        <v>13.946341463414635</v>
      </c>
      <c r="AH17" s="190">
        <v>10</v>
      </c>
      <c r="AI17" s="194"/>
      <c r="AJ17" s="194"/>
    </row>
    <row r="18" spans="1:36" s="87" customFormat="1" ht="28.5" customHeight="1">
      <c r="A18" s="83">
        <v>11</v>
      </c>
      <c r="B18" s="33" t="s">
        <v>40</v>
      </c>
      <c r="C18" s="34">
        <v>9352931030</v>
      </c>
      <c r="D18" s="35">
        <f>VLOOKUP(C18,'[20]Stock KVP'!B$8:F$26,5,0)</f>
        <v>18000</v>
      </c>
      <c r="E18" s="63">
        <f t="shared" si="8"/>
        <v>3.2977099236641223</v>
      </c>
      <c r="F18" s="204">
        <v>131000</v>
      </c>
      <c r="G18" s="35">
        <v>5458.333333333333</v>
      </c>
      <c r="H18" s="35">
        <f>VLOOKUP(C18,'[17]10.6'!B$10:H$67,7,0)</f>
        <v>9370</v>
      </c>
      <c r="I18" s="35">
        <v>0</v>
      </c>
      <c r="J18" s="68">
        <f>Data.2!C13</f>
        <v>0</v>
      </c>
      <c r="K18" s="68">
        <f>Data.2!D13</f>
        <v>0</v>
      </c>
      <c r="L18" s="35">
        <f>I18+J18-K18</f>
        <v>0</v>
      </c>
      <c r="M18" s="35"/>
      <c r="N18" s="35">
        <v>0</v>
      </c>
      <c r="O18" s="68">
        <f>Data.2!E13</f>
        <v>71</v>
      </c>
      <c r="P18" s="68">
        <f>Data.2!F13</f>
        <v>0</v>
      </c>
      <c r="Q18" s="35">
        <f t="shared" si="3"/>
        <v>71</v>
      </c>
      <c r="R18" s="35">
        <v>199</v>
      </c>
      <c r="S18" s="68">
        <f>Data.2!G13</f>
        <v>0</v>
      </c>
      <c r="T18" s="68">
        <f>Data.2!H13</f>
        <v>0</v>
      </c>
      <c r="U18" s="35">
        <f t="shared" si="4"/>
        <v>199</v>
      </c>
      <c r="V18" s="35">
        <v>115250</v>
      </c>
      <c r="W18" s="68"/>
      <c r="X18" s="68">
        <v>16000</v>
      </c>
      <c r="Y18" s="35">
        <f t="shared" si="5"/>
        <v>99250</v>
      </c>
      <c r="Z18" s="35"/>
      <c r="AA18" s="49">
        <f t="shared" si="6"/>
        <v>18.18320610687023</v>
      </c>
      <c r="AB18" s="49">
        <f t="shared" si="7"/>
        <v>10.592315901814301</v>
      </c>
      <c r="AC18" s="64">
        <f t="shared" si="0"/>
        <v>99520</v>
      </c>
      <c r="AD18" s="84">
        <v>7</v>
      </c>
      <c r="AE18" s="84">
        <v>3</v>
      </c>
      <c r="AF18" s="189">
        <f t="shared" si="1"/>
        <v>117250</v>
      </c>
      <c r="AG18" s="191">
        <f t="shared" si="9"/>
        <v>21.480916030534353</v>
      </c>
      <c r="AH18" s="190">
        <v>10</v>
      </c>
      <c r="AI18" s="194"/>
      <c r="AJ18" s="194"/>
    </row>
    <row r="19" spans="1:36" s="87" customFormat="1" ht="28.5" customHeight="1">
      <c r="A19" s="86">
        <v>12</v>
      </c>
      <c r="B19" s="33" t="s">
        <v>39</v>
      </c>
      <c r="C19" s="34">
        <v>9425040105</v>
      </c>
      <c r="D19" s="35">
        <f>VLOOKUP(C19,'[20]Stock KVP'!B$8:F$26,5,0)</f>
        <v>14000</v>
      </c>
      <c r="E19" s="63">
        <f t="shared" si="8"/>
        <v>3.1111111111111112</v>
      </c>
      <c r="F19" s="204">
        <v>108000</v>
      </c>
      <c r="G19" s="35">
        <v>4500</v>
      </c>
      <c r="H19" s="35">
        <f>VLOOKUP(C19,'[17]10.6'!B$10:H$67,7,0)</f>
        <v>9370</v>
      </c>
      <c r="I19" s="35">
        <v>0</v>
      </c>
      <c r="J19" s="68">
        <f>Data.2!C14</f>
        <v>14000</v>
      </c>
      <c r="K19" s="68">
        <f>Data.2!D14</f>
        <v>4000</v>
      </c>
      <c r="L19" s="35">
        <f t="shared" si="2"/>
        <v>10000</v>
      </c>
      <c r="M19" s="35"/>
      <c r="N19" s="35">
        <v>95753</v>
      </c>
      <c r="O19" s="68">
        <f>Data.2!E14</f>
        <v>4791</v>
      </c>
      <c r="P19" s="68">
        <f>Data.2!F14</f>
        <v>20000</v>
      </c>
      <c r="Q19" s="35">
        <f t="shared" si="3"/>
        <v>80544</v>
      </c>
      <c r="R19" s="35">
        <v>721</v>
      </c>
      <c r="S19" s="68">
        <f>Data.2!G14</f>
        <v>20000</v>
      </c>
      <c r="T19" s="68">
        <f>Data.2!H14</f>
        <v>19500</v>
      </c>
      <c r="U19" s="35">
        <f t="shared" si="4"/>
        <v>1221</v>
      </c>
      <c r="V19" s="35">
        <v>70250</v>
      </c>
      <c r="W19" s="68">
        <v>19500</v>
      </c>
      <c r="X19" s="68"/>
      <c r="Y19" s="35">
        <f t="shared" si="5"/>
        <v>89750</v>
      </c>
      <c r="Z19" s="35"/>
      <c r="AA19" s="49">
        <f t="shared" si="6"/>
        <v>19.944444444444443</v>
      </c>
      <c r="AB19" s="49">
        <f t="shared" si="7"/>
        <v>9.5784418356456769</v>
      </c>
      <c r="AC19" s="64">
        <f t="shared" si="0"/>
        <v>181515</v>
      </c>
      <c r="AD19" s="84">
        <v>7</v>
      </c>
      <c r="AE19" s="84">
        <v>3</v>
      </c>
      <c r="AF19" s="189">
        <f t="shared" si="1"/>
        <v>103750</v>
      </c>
      <c r="AG19" s="191">
        <f t="shared" si="9"/>
        <v>23.055555555555554</v>
      </c>
      <c r="AH19" s="190">
        <v>10</v>
      </c>
      <c r="AI19" s="194"/>
      <c r="AJ19" s="194"/>
    </row>
    <row r="20" spans="1:36" s="87" customFormat="1" ht="28.5" customHeight="1">
      <c r="A20" s="83">
        <v>13</v>
      </c>
      <c r="B20" s="33" t="s">
        <v>47</v>
      </c>
      <c r="C20" s="34">
        <v>9652930042</v>
      </c>
      <c r="D20" s="35">
        <f>VLOOKUP(C20,'[20]Stock KVP'!B$8:F$26,5,0)</f>
        <v>24500</v>
      </c>
      <c r="E20" s="63">
        <f t="shared" si="8"/>
        <v>6.9176470588235297</v>
      </c>
      <c r="F20" s="204">
        <v>85000</v>
      </c>
      <c r="G20" s="35">
        <v>3541.6666666666665</v>
      </c>
      <c r="H20" s="35">
        <f>VLOOKUP(C20,'[17]10.6'!B$10:H$67,7,0)</f>
        <v>8760</v>
      </c>
      <c r="I20" s="35">
        <v>19006</v>
      </c>
      <c r="J20" s="68">
        <f>Data.2!C15</f>
        <v>8550</v>
      </c>
      <c r="K20" s="68">
        <f>Data.2!D15</f>
        <v>7182</v>
      </c>
      <c r="L20" s="35">
        <f t="shared" si="2"/>
        <v>20374</v>
      </c>
      <c r="M20" s="35"/>
      <c r="N20" s="35">
        <v>0</v>
      </c>
      <c r="O20" s="68">
        <f>Data.2!E15</f>
        <v>7182</v>
      </c>
      <c r="P20" s="68">
        <f>Data.2!F15</f>
        <v>7182</v>
      </c>
      <c r="Q20" s="35">
        <f t="shared" si="3"/>
        <v>0</v>
      </c>
      <c r="R20" s="35">
        <v>530</v>
      </c>
      <c r="S20" s="68">
        <f>Data.2!G15</f>
        <v>7182</v>
      </c>
      <c r="T20" s="68">
        <f>Data.2!H15</f>
        <v>5600</v>
      </c>
      <c r="U20" s="35">
        <f t="shared" si="4"/>
        <v>2112</v>
      </c>
      <c r="V20" s="35">
        <v>55600</v>
      </c>
      <c r="W20" s="68">
        <v>5600</v>
      </c>
      <c r="X20" s="68"/>
      <c r="Y20" s="35">
        <f t="shared" si="5"/>
        <v>61200</v>
      </c>
      <c r="Z20" s="35"/>
      <c r="AA20" s="49">
        <f t="shared" si="6"/>
        <v>17.28</v>
      </c>
      <c r="AB20" s="49">
        <f t="shared" si="7"/>
        <v>6.9863013698630141</v>
      </c>
      <c r="AC20" s="64">
        <f t="shared" si="0"/>
        <v>83686</v>
      </c>
      <c r="AD20" s="84">
        <v>7</v>
      </c>
      <c r="AE20" s="84">
        <v>3</v>
      </c>
      <c r="AF20" s="189">
        <f t="shared" si="1"/>
        <v>85700</v>
      </c>
      <c r="AG20" s="191">
        <f t="shared" si="9"/>
        <v>24.197647058823531</v>
      </c>
      <c r="AH20" s="190">
        <v>10</v>
      </c>
      <c r="AI20" s="194"/>
      <c r="AJ20" s="194"/>
    </row>
    <row r="21" spans="1:36" ht="28.5" customHeight="1">
      <c r="A21" s="36">
        <v>14</v>
      </c>
      <c r="B21" s="33" t="s">
        <v>46</v>
      </c>
      <c r="C21" s="34">
        <v>9652930046</v>
      </c>
      <c r="D21" s="35">
        <f>VLOOKUP(C21,'[20]Stock KVP'!B$8:F$26,5,0)</f>
        <v>12600</v>
      </c>
      <c r="E21" s="63">
        <f t="shared" si="8"/>
        <v>3.78</v>
      </c>
      <c r="F21" s="204">
        <v>80000</v>
      </c>
      <c r="G21" s="35">
        <v>3333.3333333333335</v>
      </c>
      <c r="H21" s="35">
        <f>VLOOKUP(C21,'[17]10.6'!B$10:H$67,7,0)</f>
        <v>8760</v>
      </c>
      <c r="I21" s="35">
        <v>12180</v>
      </c>
      <c r="J21" s="68">
        <f>Data.2!C16</f>
        <v>5751</v>
      </c>
      <c r="K21" s="68">
        <f>Data.2!D16</f>
        <v>4373</v>
      </c>
      <c r="L21" s="35">
        <f t="shared" si="2"/>
        <v>13558</v>
      </c>
      <c r="M21" s="35"/>
      <c r="N21" s="35">
        <v>0</v>
      </c>
      <c r="O21" s="68">
        <f>Data.2!E16</f>
        <v>5210</v>
      </c>
      <c r="P21" s="68">
        <f>Data.2!F16</f>
        <v>5210</v>
      </c>
      <c r="Q21" s="35">
        <f t="shared" si="3"/>
        <v>0</v>
      </c>
      <c r="R21" s="35">
        <v>3736</v>
      </c>
      <c r="S21" s="68">
        <f>Data.2!G16</f>
        <v>5201</v>
      </c>
      <c r="T21" s="68">
        <f>Data.2!H16</f>
        <v>7500</v>
      </c>
      <c r="U21" s="35">
        <f t="shared" si="4"/>
        <v>1437</v>
      </c>
      <c r="V21" s="35">
        <v>37020</v>
      </c>
      <c r="W21" s="68">
        <v>7500</v>
      </c>
      <c r="X21" s="68"/>
      <c r="Y21" s="35">
        <f t="shared" si="5"/>
        <v>44520</v>
      </c>
      <c r="Z21" s="35"/>
      <c r="AA21" s="49">
        <f t="shared" si="6"/>
        <v>13.356</v>
      </c>
      <c r="AB21" s="49">
        <f t="shared" si="7"/>
        <v>5.0821917808219181</v>
      </c>
      <c r="AC21" s="64">
        <f t="shared" si="0"/>
        <v>59515</v>
      </c>
      <c r="AD21" s="62">
        <v>7</v>
      </c>
      <c r="AE21" s="62">
        <v>3</v>
      </c>
      <c r="AF21" s="189">
        <f t="shared" si="1"/>
        <v>57120</v>
      </c>
      <c r="AG21" s="191">
        <f t="shared" si="9"/>
        <v>17.135999999999999</v>
      </c>
      <c r="AH21" s="190">
        <v>10</v>
      </c>
    </row>
    <row r="22" spans="1:36" ht="28.5" customHeight="1">
      <c r="A22" s="32">
        <v>15</v>
      </c>
      <c r="B22" s="33" t="s">
        <v>22</v>
      </c>
      <c r="C22" s="34">
        <v>9124040035</v>
      </c>
      <c r="D22" s="35">
        <f>VLOOKUP(C22,'[20]Stock KVP'!B$8:F$26,5,0)</f>
        <v>21250</v>
      </c>
      <c r="E22" s="63">
        <f t="shared" si="8"/>
        <v>1.5088757396449703</v>
      </c>
      <c r="F22" s="204">
        <v>338000</v>
      </c>
      <c r="G22" s="35">
        <v>14083.333333333334</v>
      </c>
      <c r="H22" s="35">
        <f>VLOOKUP(C22,'[17]10.6'!B$10:H$67,7,0)</f>
        <v>15130</v>
      </c>
      <c r="I22" s="35">
        <v>9857</v>
      </c>
      <c r="J22" s="68">
        <f>Data.2!C17</f>
        <v>7857</v>
      </c>
      <c r="K22" s="68">
        <f>Data.2!D17</f>
        <v>7557</v>
      </c>
      <c r="L22" s="35">
        <f t="shared" si="2"/>
        <v>10157</v>
      </c>
      <c r="M22" s="35"/>
      <c r="N22" s="35">
        <v>0</v>
      </c>
      <c r="O22" s="68">
        <f>Data.2!E17</f>
        <v>7657</v>
      </c>
      <c r="P22" s="68">
        <f>Data.2!F17</f>
        <v>7657</v>
      </c>
      <c r="Q22" s="35">
        <f t="shared" si="3"/>
        <v>0</v>
      </c>
      <c r="R22" s="35">
        <v>164</v>
      </c>
      <c r="S22" s="68">
        <f>Data.2!G17</f>
        <v>37157</v>
      </c>
      <c r="T22" s="68">
        <f>Data.2!H17</f>
        <v>27750</v>
      </c>
      <c r="U22" s="35">
        <f t="shared" si="4"/>
        <v>9571</v>
      </c>
      <c r="V22" s="35">
        <v>132000</v>
      </c>
      <c r="W22" s="68">
        <v>-1750</v>
      </c>
      <c r="X22" s="68">
        <v>16000</v>
      </c>
      <c r="Y22" s="35">
        <f t="shared" si="5"/>
        <v>114250</v>
      </c>
      <c r="Z22" s="35"/>
      <c r="AA22" s="49">
        <f t="shared" si="6"/>
        <v>8.112426035502958</v>
      </c>
      <c r="AB22" s="49">
        <f t="shared" si="7"/>
        <v>7.5512227362855251</v>
      </c>
      <c r="AC22" s="64">
        <f t="shared" si="0"/>
        <v>133978</v>
      </c>
      <c r="AD22" s="62">
        <v>7</v>
      </c>
      <c r="AE22" s="62">
        <v>3</v>
      </c>
      <c r="AF22" s="189">
        <f t="shared" si="1"/>
        <v>135500</v>
      </c>
      <c r="AG22" s="191">
        <f t="shared" si="9"/>
        <v>9.6213017751479288</v>
      </c>
      <c r="AH22" s="190">
        <v>10</v>
      </c>
    </row>
    <row r="23" spans="1:36" ht="28.5" customHeight="1">
      <c r="A23" s="36">
        <v>16</v>
      </c>
      <c r="B23" s="33" t="s">
        <v>42</v>
      </c>
      <c r="C23" s="34">
        <v>9124010058</v>
      </c>
      <c r="D23" s="35">
        <f>VLOOKUP(C23,'[20]Stock KVP'!B$8:F$26,5,0)</f>
        <v>21100</v>
      </c>
      <c r="E23" s="63">
        <f t="shared" si="8"/>
        <v>6.1756097560975611</v>
      </c>
      <c r="F23" s="204">
        <v>82000</v>
      </c>
      <c r="G23" s="35">
        <v>3416.6666666666665</v>
      </c>
      <c r="H23" s="35">
        <f>VLOOKUP(C23,'[17]10.6'!B$10:H$67,7,0)</f>
        <v>8760</v>
      </c>
      <c r="I23" s="35">
        <v>0</v>
      </c>
      <c r="J23" s="68">
        <f>Data.2!C18</f>
        <v>0</v>
      </c>
      <c r="K23" s="68">
        <f>Data.2!D18</f>
        <v>0</v>
      </c>
      <c r="L23" s="35">
        <f t="shared" si="2"/>
        <v>0</v>
      </c>
      <c r="M23" s="35"/>
      <c r="N23" s="35">
        <v>18401</v>
      </c>
      <c r="O23" s="68">
        <f>Data.2!E18</f>
        <v>0</v>
      </c>
      <c r="P23" s="68">
        <f>Data.2!F18</f>
        <v>0</v>
      </c>
      <c r="Q23" s="35">
        <f t="shared" si="3"/>
        <v>18401</v>
      </c>
      <c r="R23" s="35">
        <v>43049</v>
      </c>
      <c r="S23" s="68">
        <f>Data.2!G18</f>
        <v>0</v>
      </c>
      <c r="T23" s="68">
        <f>Data.2!H18</f>
        <v>4600</v>
      </c>
      <c r="U23" s="35">
        <f t="shared" si="4"/>
        <v>38449</v>
      </c>
      <c r="V23" s="35">
        <v>21100</v>
      </c>
      <c r="W23" s="68">
        <v>4600</v>
      </c>
      <c r="X23" s="68">
        <v>10000</v>
      </c>
      <c r="Y23" s="35">
        <f t="shared" si="5"/>
        <v>15700</v>
      </c>
      <c r="Z23" s="35"/>
      <c r="AA23" s="49">
        <f t="shared" si="6"/>
        <v>4.5951219512195127</v>
      </c>
      <c r="AB23" s="49">
        <f t="shared" si="7"/>
        <v>1.7922374429223744</v>
      </c>
      <c r="AC23" s="64">
        <f t="shared" si="0"/>
        <v>72550</v>
      </c>
      <c r="AD23" s="62">
        <v>7</v>
      </c>
      <c r="AE23" s="62">
        <v>3</v>
      </c>
      <c r="AF23" s="189">
        <f t="shared" si="1"/>
        <v>36800</v>
      </c>
      <c r="AG23" s="191">
        <f t="shared" si="9"/>
        <v>10.770731707317074</v>
      </c>
      <c r="AH23" s="190">
        <v>10</v>
      </c>
    </row>
    <row r="24" spans="1:36" ht="28.5" customHeight="1">
      <c r="A24" s="32">
        <v>17</v>
      </c>
      <c r="B24" s="33" t="s">
        <v>43</v>
      </c>
      <c r="C24" s="34">
        <v>9124010052</v>
      </c>
      <c r="D24" s="35">
        <f>VLOOKUP(C24,'[20]Stock KVP'!B$8:F$26,5,0)</f>
        <v>23600</v>
      </c>
      <c r="E24" s="63">
        <f t="shared" si="8"/>
        <v>4.6426229508196721</v>
      </c>
      <c r="F24" s="204">
        <v>122000</v>
      </c>
      <c r="G24" s="35">
        <v>5083.333333333333</v>
      </c>
      <c r="H24" s="35">
        <f>VLOOKUP(C24,'[17]10.6'!B$10:H$67,7,0)</f>
        <v>8760</v>
      </c>
      <c r="I24" s="35">
        <v>8981</v>
      </c>
      <c r="J24" s="68">
        <f>Data.2!C19</f>
        <v>5271</v>
      </c>
      <c r="K24" s="68">
        <f>Data.2!D19</f>
        <v>1700</v>
      </c>
      <c r="L24" s="35">
        <f t="shared" si="2"/>
        <v>12552</v>
      </c>
      <c r="M24" s="35"/>
      <c r="N24" s="35">
        <v>51206</v>
      </c>
      <c r="O24" s="68">
        <f>Data.2!E19</f>
        <v>1700</v>
      </c>
      <c r="P24" s="68">
        <f>Data.2!F19</f>
        <v>12251</v>
      </c>
      <c r="Q24" s="35">
        <f t="shared" si="3"/>
        <v>40655</v>
      </c>
      <c r="R24" s="35">
        <v>56620</v>
      </c>
      <c r="S24" s="68">
        <f>Data.2!G19</f>
        <v>12251</v>
      </c>
      <c r="T24" s="68">
        <f>Data.2!H19</f>
        <v>1900</v>
      </c>
      <c r="U24" s="35">
        <f t="shared" si="4"/>
        <v>66971</v>
      </c>
      <c r="V24" s="35">
        <v>44700</v>
      </c>
      <c r="W24" s="68">
        <v>1900</v>
      </c>
      <c r="X24" s="68">
        <v>10000</v>
      </c>
      <c r="Y24" s="35">
        <f t="shared" si="5"/>
        <v>36600</v>
      </c>
      <c r="Z24" s="35"/>
      <c r="AA24" s="49">
        <f t="shared" si="6"/>
        <v>7.2</v>
      </c>
      <c r="AB24" s="49">
        <f t="shared" si="7"/>
        <v>4.1780821917808222</v>
      </c>
      <c r="AC24" s="64">
        <f t="shared" si="0"/>
        <v>156778</v>
      </c>
      <c r="AD24" s="62">
        <v>7</v>
      </c>
      <c r="AE24" s="62">
        <v>3</v>
      </c>
      <c r="AF24" s="189">
        <f t="shared" si="1"/>
        <v>60200</v>
      </c>
      <c r="AG24" s="191">
        <f t="shared" si="9"/>
        <v>11.842622950819672</v>
      </c>
      <c r="AH24" s="190">
        <v>10</v>
      </c>
    </row>
    <row r="25" spans="1:36" ht="28.5" customHeight="1">
      <c r="A25" s="36">
        <v>18</v>
      </c>
      <c r="B25" s="33" t="s">
        <v>44</v>
      </c>
      <c r="C25" s="34">
        <v>9651930022</v>
      </c>
      <c r="D25" s="35">
        <f>VLOOKUP(C25,'[20]Stock KVP'!B$8:F$26,5,0)</f>
        <v>17800</v>
      </c>
      <c r="E25" s="63">
        <f t="shared" si="8"/>
        <v>5.0258823529411769</v>
      </c>
      <c r="F25" s="204">
        <v>85000</v>
      </c>
      <c r="G25" s="35">
        <v>3541.6666666666665</v>
      </c>
      <c r="H25" s="35">
        <f>VLOOKUP(C25,'[17]10.6'!B$10:H$67,7,0)</f>
        <v>8760</v>
      </c>
      <c r="I25" s="35">
        <v>8195</v>
      </c>
      <c r="J25" s="68">
        <f>Data.2!C20</f>
        <v>7975</v>
      </c>
      <c r="K25" s="68">
        <f>Data.2!D20</f>
        <v>2987</v>
      </c>
      <c r="L25" s="35">
        <f t="shared" si="2"/>
        <v>13183</v>
      </c>
      <c r="M25" s="35"/>
      <c r="N25" s="35">
        <v>14984</v>
      </c>
      <c r="O25" s="68">
        <f>Data.2!E20</f>
        <v>2987</v>
      </c>
      <c r="P25" s="68">
        <f>Data.2!F20</f>
        <v>0</v>
      </c>
      <c r="Q25" s="35">
        <f t="shared" si="3"/>
        <v>17971</v>
      </c>
      <c r="R25" s="35">
        <v>60758</v>
      </c>
      <c r="S25" s="68">
        <f>Data.2!G20</f>
        <v>0</v>
      </c>
      <c r="T25" s="68">
        <f>Data.2!H20</f>
        <v>0</v>
      </c>
      <c r="U25" s="35">
        <f t="shared" si="4"/>
        <v>60758</v>
      </c>
      <c r="V25" s="35">
        <v>41700</v>
      </c>
      <c r="W25" s="68"/>
      <c r="X25" s="68"/>
      <c r="Y25" s="35">
        <f t="shared" si="5"/>
        <v>41700</v>
      </c>
      <c r="Z25" s="35"/>
      <c r="AA25" s="49">
        <f t="shared" si="6"/>
        <v>11.774117647058825</v>
      </c>
      <c r="AB25" s="49">
        <f t="shared" si="7"/>
        <v>4.7602739726027394</v>
      </c>
      <c r="AC25" s="64">
        <f t="shared" si="0"/>
        <v>133612</v>
      </c>
      <c r="AD25" s="62">
        <v>7</v>
      </c>
      <c r="AE25" s="62">
        <v>3</v>
      </c>
      <c r="AF25" s="189">
        <f t="shared" si="1"/>
        <v>59500</v>
      </c>
      <c r="AG25" s="191">
        <f t="shared" si="9"/>
        <v>16.8</v>
      </c>
      <c r="AH25" s="190">
        <v>10</v>
      </c>
    </row>
    <row r="26" spans="1:36" ht="35.25" customHeight="1">
      <c r="A26" s="32">
        <v>19</v>
      </c>
      <c r="B26" s="33" t="s">
        <v>45</v>
      </c>
      <c r="C26" s="34">
        <v>9651930026</v>
      </c>
      <c r="D26" s="35">
        <f>VLOOKUP(C26,'[20]Stock KVP'!B$8:F$26,5,0)</f>
        <v>16800</v>
      </c>
      <c r="E26" s="63">
        <f t="shared" si="8"/>
        <v>5.04</v>
      </c>
      <c r="F26" s="204">
        <v>80000</v>
      </c>
      <c r="G26" s="35">
        <v>3333.3333333333335</v>
      </c>
      <c r="H26" s="35">
        <f>VLOOKUP(C26,'[17]10.6'!B$10:H$67,7,0)</f>
        <v>8760</v>
      </c>
      <c r="I26" s="35">
        <v>8984</v>
      </c>
      <c r="J26" s="68">
        <f>Data.2!C21</f>
        <v>8283</v>
      </c>
      <c r="K26" s="68">
        <f>Data.2!D21</f>
        <v>6600</v>
      </c>
      <c r="L26" s="35">
        <f t="shared" si="2"/>
        <v>10667</v>
      </c>
      <c r="M26" s="35"/>
      <c r="N26" s="35">
        <v>90903</v>
      </c>
      <c r="O26" s="68">
        <f>Data.2!E21</f>
        <v>4612</v>
      </c>
      <c r="P26" s="68">
        <f>Data.2!F21</f>
        <v>0</v>
      </c>
      <c r="Q26" s="35">
        <f t="shared" si="3"/>
        <v>95515</v>
      </c>
      <c r="R26" s="35">
        <v>57013</v>
      </c>
      <c r="S26" s="68">
        <f>Data.2!G21</f>
        <v>0</v>
      </c>
      <c r="T26" s="68">
        <f>Data.2!H21</f>
        <v>0</v>
      </c>
      <c r="U26" s="35">
        <f t="shared" si="4"/>
        <v>57013</v>
      </c>
      <c r="V26" s="35">
        <v>37300</v>
      </c>
      <c r="W26" s="68"/>
      <c r="X26" s="68"/>
      <c r="Y26" s="35">
        <f>V26+W26-X26</f>
        <v>37300</v>
      </c>
      <c r="Z26" s="35"/>
      <c r="AA26" s="49">
        <f t="shared" si="6"/>
        <v>11.19</v>
      </c>
      <c r="AB26" s="49">
        <f t="shared" si="7"/>
        <v>4.2579908675799087</v>
      </c>
      <c r="AC26" s="64">
        <f t="shared" si="0"/>
        <v>200495</v>
      </c>
      <c r="AD26" s="62">
        <v>7</v>
      </c>
      <c r="AE26" s="62">
        <v>3</v>
      </c>
      <c r="AF26" s="189">
        <f t="shared" si="1"/>
        <v>54100</v>
      </c>
      <c r="AG26" s="191">
        <f t="shared" si="9"/>
        <v>16.23</v>
      </c>
      <c r="AH26" s="190">
        <v>10</v>
      </c>
    </row>
    <row r="27" spans="1:36" ht="28.5" customHeight="1">
      <c r="A27" s="36">
        <v>20</v>
      </c>
      <c r="B27" s="33" t="s">
        <v>13</v>
      </c>
      <c r="C27" s="34">
        <v>9124040011</v>
      </c>
      <c r="D27" s="35">
        <f>VLOOKUP(C27,'[20]Stock KVP'!B$8:F$26,5,0)</f>
        <v>3000</v>
      </c>
      <c r="E27" s="63">
        <f t="shared" si="8"/>
        <v>1.7999999999999998</v>
      </c>
      <c r="F27" s="204">
        <v>40000</v>
      </c>
      <c r="G27" s="35">
        <v>1666.6666666666667</v>
      </c>
      <c r="H27" s="35">
        <f>VLOOKUP(C27,'[17]10.6'!B$10:H$67,7,0)</f>
        <v>15130</v>
      </c>
      <c r="I27" s="35">
        <v>10929</v>
      </c>
      <c r="J27" s="68">
        <f>Data.2!C22</f>
        <v>1600</v>
      </c>
      <c r="K27" s="68">
        <f>Data.2!D22</f>
        <v>0</v>
      </c>
      <c r="L27" s="35">
        <f t="shared" si="2"/>
        <v>12529</v>
      </c>
      <c r="M27" s="35"/>
      <c r="N27" s="35">
        <v>0</v>
      </c>
      <c r="O27" s="68">
        <f>Data.2!E22</f>
        <v>0</v>
      </c>
      <c r="P27" s="68">
        <f>Data.2!F22</f>
        <v>0</v>
      </c>
      <c r="Q27" s="35">
        <f t="shared" si="3"/>
        <v>0</v>
      </c>
      <c r="R27" s="35">
        <v>32</v>
      </c>
      <c r="S27" s="68">
        <v>32</v>
      </c>
      <c r="T27" s="68">
        <f>Data.2!H22</f>
        <v>0</v>
      </c>
      <c r="U27" s="35">
        <f t="shared" si="4"/>
        <v>64</v>
      </c>
      <c r="V27" s="35">
        <v>55250</v>
      </c>
      <c r="W27" s="68"/>
      <c r="X27" s="68"/>
      <c r="Y27" s="35">
        <f t="shared" si="5"/>
        <v>55250</v>
      </c>
      <c r="Z27" s="35"/>
      <c r="AA27" s="49">
        <f t="shared" si="6"/>
        <v>33.15</v>
      </c>
      <c r="AB27" s="49">
        <f t="shared" si="7"/>
        <v>3.6516853932584268</v>
      </c>
      <c r="AC27" s="64">
        <f t="shared" si="0"/>
        <v>67843</v>
      </c>
      <c r="AD27" s="62">
        <v>7</v>
      </c>
      <c r="AE27" s="62">
        <v>3</v>
      </c>
      <c r="AF27" s="189">
        <f t="shared" si="1"/>
        <v>58250</v>
      </c>
      <c r="AG27" s="191">
        <f t="shared" si="9"/>
        <v>34.949999999999996</v>
      </c>
      <c r="AH27" s="190">
        <v>10</v>
      </c>
    </row>
    <row r="28" spans="1:36" ht="27" customHeight="1" thickBot="1">
      <c r="A28" s="55">
        <v>21</v>
      </c>
      <c r="B28" s="56" t="s">
        <v>0</v>
      </c>
      <c r="C28" s="57">
        <v>9145020111</v>
      </c>
      <c r="D28" s="58"/>
      <c r="E28" s="102">
        <f t="shared" si="8"/>
        <v>0</v>
      </c>
      <c r="F28" s="207">
        <v>2550</v>
      </c>
      <c r="G28" s="58">
        <v>106.25</v>
      </c>
      <c r="H28" s="58"/>
      <c r="I28" s="58">
        <v>0</v>
      </c>
      <c r="J28" s="69">
        <f>Data.2!C23</f>
        <v>0</v>
      </c>
      <c r="K28" s="69">
        <f>Data.2!D23</f>
        <v>0</v>
      </c>
      <c r="L28" s="58">
        <f t="shared" si="2"/>
        <v>0</v>
      </c>
      <c r="M28" s="58"/>
      <c r="N28" s="58">
        <v>0</v>
      </c>
      <c r="O28" s="69">
        <f>Data.2!E23</f>
        <v>0</v>
      </c>
      <c r="P28" s="69">
        <f>Data.2!F23</f>
        <v>0</v>
      </c>
      <c r="Q28" s="58">
        <f t="shared" si="3"/>
        <v>0</v>
      </c>
      <c r="R28" s="58">
        <v>0</v>
      </c>
      <c r="S28" s="69">
        <f>Data.2!G23</f>
        <v>0</v>
      </c>
      <c r="T28" s="69">
        <f>Data.2!H23</f>
        <v>0</v>
      </c>
      <c r="U28" s="58">
        <f t="shared" si="4"/>
        <v>0</v>
      </c>
      <c r="V28" s="58">
        <v>6879</v>
      </c>
      <c r="W28" s="69"/>
      <c r="X28" s="69"/>
      <c r="Y28" s="58">
        <f t="shared" si="5"/>
        <v>6879</v>
      </c>
      <c r="Z28" s="58"/>
      <c r="AA28" s="59">
        <f t="shared" si="6"/>
        <v>64.743529411764712</v>
      </c>
      <c r="AB28" s="59"/>
      <c r="AC28" s="65">
        <f t="shared" si="0"/>
        <v>6879</v>
      </c>
      <c r="AD28" s="62">
        <v>7</v>
      </c>
      <c r="AE28" s="62">
        <v>3</v>
      </c>
      <c r="AF28" s="189">
        <f t="shared" si="1"/>
        <v>6879</v>
      </c>
      <c r="AG28" s="191">
        <f t="shared" si="9"/>
        <v>64.743529411764712</v>
      </c>
      <c r="AH28" s="190">
        <v>10</v>
      </c>
    </row>
    <row r="29" spans="1:36" ht="2.25" hidden="1" customHeight="1" thickTop="1">
      <c r="A29" s="40"/>
      <c r="B29" s="40"/>
      <c r="C29" s="40"/>
      <c r="D29" s="40"/>
      <c r="E29" s="40"/>
      <c r="F29" s="208"/>
      <c r="G29" s="40"/>
      <c r="H29" s="40"/>
      <c r="I29" s="40"/>
      <c r="J29" s="40"/>
      <c r="K29" s="40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0"/>
      <c r="W29" s="40"/>
      <c r="X29" s="42"/>
      <c r="Y29" s="40"/>
      <c r="Z29" s="40"/>
      <c r="AA29" s="123"/>
      <c r="AB29" s="50"/>
      <c r="AC29" s="40"/>
      <c r="AH29" s="190">
        <v>10</v>
      </c>
    </row>
    <row r="30" spans="1:36" ht="12.75" hidden="1" customHeight="1">
      <c r="A30" s="275" t="s">
        <v>53</v>
      </c>
      <c r="B30" s="276"/>
      <c r="C30" s="276"/>
      <c r="D30" s="276"/>
      <c r="E30" s="276"/>
      <c r="F30" s="276"/>
      <c r="G30" s="276"/>
      <c r="H30" s="276"/>
      <c r="I30" s="276"/>
      <c r="J30" s="276"/>
      <c r="K30" s="276"/>
      <c r="L30" s="276"/>
      <c r="M30" s="66"/>
      <c r="N30" s="88"/>
      <c r="O30" s="275" t="s">
        <v>41</v>
      </c>
      <c r="P30" s="276"/>
      <c r="Q30" s="276"/>
      <c r="R30" s="276"/>
      <c r="S30" s="276"/>
      <c r="T30" s="276"/>
      <c r="U30" s="276"/>
      <c r="V30" s="276"/>
      <c r="W30" s="276"/>
      <c r="X30" s="276"/>
      <c r="Y30" s="276"/>
      <c r="Z30" s="276"/>
      <c r="AA30" s="276"/>
      <c r="AB30" s="276"/>
      <c r="AC30" s="285"/>
      <c r="AH30" s="190">
        <v>10</v>
      </c>
    </row>
    <row r="31" spans="1:36" ht="16.5" thickTop="1">
      <c r="A31" s="40"/>
      <c r="B31" s="40"/>
      <c r="C31" s="40"/>
      <c r="D31" s="40"/>
      <c r="E31" s="40"/>
      <c r="F31" s="208"/>
      <c r="G31" s="40"/>
      <c r="H31" s="40"/>
      <c r="I31" s="40"/>
      <c r="J31" s="40"/>
      <c r="K31" s="40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0"/>
      <c r="W31" s="40"/>
      <c r="X31" s="42"/>
      <c r="Y31" s="40"/>
      <c r="Z31" s="40"/>
      <c r="AA31" s="123"/>
      <c r="AB31" s="50"/>
      <c r="AC31" s="40"/>
    </row>
    <row r="32" spans="1:36">
      <c r="A32" s="40"/>
      <c r="B32" s="40"/>
      <c r="C32" s="43"/>
      <c r="D32" s="43" t="s">
        <v>84</v>
      </c>
      <c r="E32" s="43"/>
      <c r="F32" s="209"/>
      <c r="G32" s="43"/>
      <c r="H32" s="43"/>
      <c r="I32" s="43"/>
      <c r="J32" s="43"/>
      <c r="K32" s="43"/>
      <c r="L32" s="44"/>
      <c r="M32" s="44"/>
      <c r="N32" s="44"/>
      <c r="O32" s="44" t="s">
        <v>85</v>
      </c>
      <c r="P32" s="44"/>
      <c r="Q32" s="44"/>
      <c r="R32" s="44"/>
      <c r="S32" s="44"/>
      <c r="T32" s="44"/>
      <c r="U32" s="44"/>
      <c r="V32" s="43"/>
      <c r="W32" s="40"/>
      <c r="X32" s="42"/>
      <c r="Y32" s="40" t="s">
        <v>86</v>
      </c>
      <c r="Z32" s="40"/>
      <c r="AA32" s="123"/>
      <c r="AB32" s="50"/>
      <c r="AC32" s="40"/>
    </row>
    <row r="33" spans="1:29">
      <c r="A33" s="40"/>
      <c r="B33" s="40"/>
      <c r="C33" s="43"/>
      <c r="D33" s="43"/>
      <c r="E33" s="43"/>
      <c r="F33" s="209"/>
      <c r="G33" s="43"/>
      <c r="H33" s="43"/>
      <c r="I33" s="43"/>
      <c r="J33" s="43"/>
      <c r="K33" s="43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3"/>
      <c r="W33" s="40"/>
      <c r="X33" s="42"/>
      <c r="Y33" s="40"/>
      <c r="Z33" s="40"/>
      <c r="AA33" s="123"/>
      <c r="AB33" s="50"/>
      <c r="AC33" s="40"/>
    </row>
    <row r="34" spans="1:29">
      <c r="A34" s="40"/>
      <c r="B34" s="40"/>
      <c r="C34" s="43"/>
      <c r="D34" s="43"/>
      <c r="E34" s="43"/>
      <c r="F34" s="209"/>
      <c r="G34" s="43"/>
      <c r="H34" s="43"/>
      <c r="I34" s="43"/>
      <c r="J34" s="43"/>
      <c r="K34" s="43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3"/>
      <c r="W34" s="40"/>
      <c r="X34" s="42"/>
      <c r="Y34" s="40"/>
      <c r="Z34" s="40"/>
      <c r="AA34" s="123"/>
      <c r="AB34" s="50"/>
      <c r="AC34" s="40"/>
    </row>
    <row r="35" spans="1:29">
      <c r="A35" s="40"/>
      <c r="B35" s="40"/>
      <c r="C35" s="43"/>
      <c r="D35" s="43"/>
      <c r="E35" s="43"/>
      <c r="F35" s="209"/>
      <c r="G35" s="43"/>
      <c r="H35" s="43"/>
      <c r="I35" s="43"/>
      <c r="J35" s="43"/>
      <c r="K35" s="43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3"/>
      <c r="W35" s="40"/>
      <c r="X35" s="42"/>
      <c r="Y35" s="40"/>
      <c r="Z35" s="40"/>
      <c r="AA35" s="123"/>
      <c r="AB35" s="50"/>
      <c r="AC35" s="40"/>
    </row>
    <row r="36" spans="1:29">
      <c r="A36" s="40"/>
      <c r="B36" s="40"/>
      <c r="C36" s="43"/>
      <c r="D36" s="43"/>
      <c r="E36" s="43"/>
      <c r="F36" s="209"/>
      <c r="G36" s="43"/>
      <c r="H36" s="43"/>
      <c r="I36" s="43"/>
      <c r="J36" s="43"/>
      <c r="K36" s="43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3"/>
      <c r="W36" s="40"/>
      <c r="X36" s="42"/>
      <c r="Y36" s="40"/>
      <c r="Z36" s="40"/>
      <c r="AA36" s="123"/>
      <c r="AB36" s="50"/>
      <c r="AC36" s="40"/>
    </row>
    <row r="37" spans="1:29">
      <c r="A37" s="40"/>
      <c r="B37" s="40"/>
      <c r="C37" s="43"/>
      <c r="D37" s="43"/>
      <c r="E37" s="43"/>
      <c r="F37" s="209"/>
      <c r="G37" s="43"/>
      <c r="H37" s="43"/>
      <c r="I37" s="43"/>
      <c r="J37" s="43"/>
      <c r="K37" s="43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3"/>
      <c r="W37" s="40"/>
      <c r="X37" s="42"/>
      <c r="Y37" s="40"/>
      <c r="Z37" s="40"/>
      <c r="AA37" s="123"/>
      <c r="AB37" s="50"/>
      <c r="AC37" s="40"/>
    </row>
    <row r="38" spans="1:29">
      <c r="A38" s="40"/>
      <c r="B38" s="40"/>
      <c r="C38" s="43"/>
      <c r="D38" s="43"/>
      <c r="E38" s="43"/>
      <c r="F38" s="209"/>
      <c r="G38" s="43"/>
      <c r="H38" s="43"/>
      <c r="I38" s="43"/>
      <c r="J38" s="43"/>
      <c r="K38" s="43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3"/>
      <c r="W38" s="40"/>
      <c r="X38" s="42"/>
      <c r="Y38" s="40"/>
      <c r="Z38" s="40"/>
      <c r="AA38" s="123"/>
      <c r="AB38" s="50"/>
      <c r="AC38" s="40"/>
    </row>
    <row r="39" spans="1:29">
      <c r="A39" s="40"/>
      <c r="B39" s="40"/>
      <c r="C39" s="43"/>
      <c r="D39" s="43"/>
      <c r="E39" s="43"/>
      <c r="F39" s="209"/>
      <c r="G39" s="43"/>
      <c r="H39" s="43"/>
      <c r="I39" s="43"/>
      <c r="J39" s="43"/>
      <c r="K39" s="43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3"/>
      <c r="W39" s="40"/>
      <c r="X39" s="42"/>
      <c r="Y39" s="40"/>
      <c r="Z39" s="40"/>
      <c r="AA39" s="123"/>
      <c r="AB39" s="50"/>
      <c r="AC39" s="40"/>
    </row>
    <row r="40" spans="1:29">
      <c r="A40" s="40"/>
      <c r="B40" s="40"/>
      <c r="C40" s="43"/>
      <c r="D40" s="43"/>
      <c r="E40" s="43"/>
      <c r="F40" s="209"/>
      <c r="G40" s="43"/>
      <c r="H40" s="43"/>
      <c r="I40" s="43"/>
      <c r="J40" s="43"/>
      <c r="K40" s="43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3"/>
      <c r="W40" s="40"/>
      <c r="X40" s="42"/>
      <c r="Y40" s="40"/>
      <c r="Z40" s="40"/>
      <c r="AA40" s="123"/>
      <c r="AB40" s="50"/>
      <c r="AC40" s="40"/>
    </row>
    <row r="41" spans="1:29">
      <c r="A41" s="40"/>
      <c r="B41" s="40"/>
      <c r="C41" s="43"/>
      <c r="D41" s="43"/>
      <c r="E41" s="43"/>
      <c r="F41" s="209"/>
      <c r="G41" s="43"/>
      <c r="H41" s="43"/>
      <c r="I41" s="43"/>
      <c r="J41" s="43"/>
      <c r="K41" s="43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3"/>
      <c r="W41" s="40"/>
      <c r="X41" s="42"/>
      <c r="Y41" s="40"/>
      <c r="Z41" s="40"/>
      <c r="AA41" s="123"/>
      <c r="AB41" s="50"/>
      <c r="AC41" s="40"/>
    </row>
    <row r="42" spans="1:29">
      <c r="A42" s="40"/>
      <c r="B42" s="40"/>
      <c r="C42" s="43"/>
      <c r="D42" s="43"/>
      <c r="E42" s="43"/>
      <c r="F42" s="209"/>
      <c r="G42" s="43"/>
      <c r="H42" s="43"/>
      <c r="I42" s="43"/>
      <c r="J42" s="43"/>
      <c r="K42" s="43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3"/>
      <c r="W42" s="40"/>
      <c r="X42" s="42"/>
      <c r="Y42" s="40"/>
      <c r="Z42" s="40"/>
      <c r="AA42" s="123"/>
      <c r="AB42" s="50"/>
      <c r="AC42" s="40"/>
    </row>
    <row r="43" spans="1:29">
      <c r="A43" s="40"/>
      <c r="B43" s="40"/>
      <c r="C43" s="43"/>
      <c r="D43" s="43"/>
      <c r="E43" s="43"/>
      <c r="F43" s="209"/>
      <c r="G43" s="43"/>
      <c r="H43" s="43"/>
      <c r="I43" s="43"/>
      <c r="J43" s="43"/>
      <c r="K43" s="43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3"/>
      <c r="W43" s="40"/>
      <c r="X43" s="42"/>
      <c r="Y43" s="40"/>
      <c r="Z43" s="40"/>
      <c r="AA43" s="123"/>
      <c r="AB43" s="50"/>
      <c r="AC43" s="40"/>
    </row>
    <row r="44" spans="1:29">
      <c r="A44" s="40"/>
      <c r="B44" s="40"/>
      <c r="C44" s="43"/>
      <c r="D44" s="43"/>
      <c r="E44" s="43"/>
      <c r="F44" s="209"/>
      <c r="G44" s="43"/>
      <c r="H44" s="43"/>
      <c r="I44" s="43"/>
      <c r="J44" s="43"/>
      <c r="K44" s="43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3"/>
      <c r="W44" s="40"/>
      <c r="X44" s="42"/>
      <c r="Y44" s="40"/>
      <c r="Z44" s="40"/>
      <c r="AA44" s="123"/>
      <c r="AB44" s="50"/>
      <c r="AC44" s="40"/>
    </row>
    <row r="45" spans="1:29">
      <c r="A45" s="40"/>
      <c r="B45" s="40"/>
      <c r="C45" s="43"/>
      <c r="D45" s="43"/>
      <c r="E45" s="43"/>
      <c r="F45" s="209"/>
      <c r="G45" s="43"/>
      <c r="H45" s="43"/>
      <c r="I45" s="43"/>
      <c r="J45" s="43"/>
      <c r="K45" s="43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3"/>
      <c r="W45" s="43"/>
      <c r="X45" s="45"/>
      <c r="Y45" s="43"/>
      <c r="Z45" s="43"/>
      <c r="AA45" s="124"/>
      <c r="AB45" s="51"/>
      <c r="AC45" s="43"/>
    </row>
    <row r="46" spans="1:29">
      <c r="A46" s="40"/>
      <c r="B46" s="40"/>
      <c r="C46" s="43"/>
      <c r="D46" s="43"/>
      <c r="E46" s="43"/>
      <c r="F46" s="209"/>
      <c r="G46" s="43"/>
      <c r="H46" s="43"/>
      <c r="I46" s="43"/>
      <c r="J46" s="43"/>
      <c r="K46" s="43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3"/>
      <c r="W46" s="43"/>
      <c r="X46" s="45"/>
      <c r="Y46" s="43"/>
      <c r="Z46" s="43"/>
      <c r="AA46" s="124"/>
      <c r="AB46" s="51"/>
      <c r="AC46" s="43"/>
    </row>
    <row r="47" spans="1:29">
      <c r="A47" s="40"/>
      <c r="B47" s="40"/>
      <c r="C47" s="43"/>
      <c r="D47" s="43"/>
      <c r="E47" s="43"/>
      <c r="F47" s="209"/>
      <c r="G47" s="43"/>
      <c r="H47" s="43"/>
      <c r="I47" s="43"/>
      <c r="J47" s="43"/>
      <c r="K47" s="43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3"/>
      <c r="W47" s="43"/>
      <c r="X47" s="45"/>
      <c r="Y47" s="43"/>
      <c r="Z47" s="43"/>
      <c r="AA47" s="124"/>
      <c r="AB47" s="51"/>
      <c r="AC47" s="43"/>
    </row>
  </sheetData>
  <mergeCells count="16">
    <mergeCell ref="A1:V3"/>
    <mergeCell ref="A5:A7"/>
    <mergeCell ref="B5:B7"/>
    <mergeCell ref="C5:C7"/>
    <mergeCell ref="D5:D7"/>
    <mergeCell ref="G5:G7"/>
    <mergeCell ref="N5:U5"/>
    <mergeCell ref="I5:L6"/>
    <mergeCell ref="N6:Q6"/>
    <mergeCell ref="R6:U6"/>
    <mergeCell ref="H5:H7"/>
    <mergeCell ref="A30:L30"/>
    <mergeCell ref="E5:E7"/>
    <mergeCell ref="AC5:AC7"/>
    <mergeCell ref="V5:AB5"/>
    <mergeCell ref="O30:AC30"/>
  </mergeCells>
  <conditionalFormatting sqref="AA8:AB28">
    <cfRule type="cellIs" dxfId="7" priority="2" operator="lessThan">
      <formula>7</formula>
    </cfRule>
  </conditionalFormatting>
  <printOptions horizontalCentered="1" verticalCentered="1"/>
  <pageMargins left="0.143700787" right="0.17" top="0.16" bottom="0.2" header="0.16" footer="0"/>
  <pageSetup paperSize="9" scale="38" orientation="landscape" r:id="rId1"/>
  <headerFooter alignWithMargins="0">
    <oddHeader>&amp;R&amp;P/&amp;N</oddHeader>
    <oddFooter>&amp;R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7"/>
  <dimension ref="A1:L24"/>
  <sheetViews>
    <sheetView workbookViewId="0">
      <selection activeCell="H3" sqref="H3"/>
    </sheetView>
  </sheetViews>
  <sheetFormatPr defaultRowHeight="16.5"/>
  <cols>
    <col min="1" max="1" width="4.5" customWidth="1"/>
    <col min="2" max="2" width="21.75" customWidth="1"/>
    <col min="3" max="3" width="13.375" bestFit="1" customWidth="1"/>
    <col min="4" max="12" width="11.375" customWidth="1"/>
  </cols>
  <sheetData>
    <row r="1" spans="1:12" ht="17.25" thickBot="1">
      <c r="B1" s="54">
        <v>41353</v>
      </c>
    </row>
    <row r="2" spans="1:12" s="27" customFormat="1" ht="61.5" customHeight="1" thickTop="1">
      <c r="A2" s="24" t="s">
        <v>4</v>
      </c>
      <c r="B2" s="25" t="s">
        <v>5</v>
      </c>
      <c r="C2" s="25" t="s">
        <v>6</v>
      </c>
      <c r="D2" s="25" t="s">
        <v>25</v>
      </c>
      <c r="E2" s="25" t="s">
        <v>24</v>
      </c>
      <c r="F2" s="25" t="s">
        <v>7</v>
      </c>
      <c r="G2" s="25" t="s">
        <v>8</v>
      </c>
      <c r="H2" s="25" t="s">
        <v>9</v>
      </c>
      <c r="I2" s="25" t="s">
        <v>10</v>
      </c>
      <c r="J2" s="25" t="s">
        <v>11</v>
      </c>
      <c r="K2" s="25" t="s">
        <v>12</v>
      </c>
      <c r="L2" s="26" t="s">
        <v>23</v>
      </c>
    </row>
    <row r="3" spans="1:12" ht="18.75" customHeight="1">
      <c r="A3" s="10">
        <v>1</v>
      </c>
      <c r="B3" s="1" t="s">
        <v>1</v>
      </c>
      <c r="C3" s="2">
        <v>9591930012</v>
      </c>
      <c r="D3" s="3">
        <v>34051</v>
      </c>
      <c r="E3" s="9">
        <f t="shared" ref="E3:E23" si="0">D3/I3</f>
        <v>5.4832528180354263</v>
      </c>
      <c r="F3" s="3">
        <v>18599</v>
      </c>
      <c r="G3" s="3">
        <v>6510</v>
      </c>
      <c r="H3" s="3">
        <v>3749</v>
      </c>
      <c r="I3" s="4">
        <v>6210</v>
      </c>
      <c r="J3" s="5">
        <f>H3/I3</f>
        <v>0.60370370370370374</v>
      </c>
      <c r="K3" s="6">
        <v>7</v>
      </c>
      <c r="L3" s="13"/>
    </row>
    <row r="4" spans="1:12" ht="18.75" customHeight="1">
      <c r="A4" s="10">
        <v>2</v>
      </c>
      <c r="B4" s="1" t="s">
        <v>0</v>
      </c>
      <c r="C4" s="2">
        <v>9145020057</v>
      </c>
      <c r="D4" s="3">
        <v>0</v>
      </c>
      <c r="E4" s="9">
        <f t="shared" si="0"/>
        <v>0</v>
      </c>
      <c r="F4" s="9">
        <v>0</v>
      </c>
      <c r="G4" s="9">
        <v>0</v>
      </c>
      <c r="H4" s="7">
        <v>4700</v>
      </c>
      <c r="I4" s="4">
        <v>1583</v>
      </c>
      <c r="J4" s="5">
        <f t="shared" ref="J4:J23" si="1">H4/I4</f>
        <v>2.9690461149715728</v>
      </c>
      <c r="K4" s="6">
        <v>7</v>
      </c>
      <c r="L4" s="14"/>
    </row>
    <row r="5" spans="1:12" ht="18.75" customHeight="1">
      <c r="A5" s="10">
        <v>3</v>
      </c>
      <c r="B5" s="1" t="s">
        <v>0</v>
      </c>
      <c r="C5" s="2">
        <v>9145020111</v>
      </c>
      <c r="D5" s="3">
        <v>0</v>
      </c>
      <c r="E5" s="9">
        <f t="shared" si="0"/>
        <v>0</v>
      </c>
      <c r="F5" s="9">
        <v>0</v>
      </c>
      <c r="G5" s="9">
        <v>0</v>
      </c>
      <c r="H5" s="7">
        <v>562</v>
      </c>
      <c r="I5" s="4">
        <v>62.5</v>
      </c>
      <c r="J5" s="5">
        <f t="shared" si="1"/>
        <v>8.9920000000000009</v>
      </c>
      <c r="K5" s="6">
        <v>7</v>
      </c>
      <c r="L5" s="14"/>
    </row>
    <row r="6" spans="1:12" ht="18.75" customHeight="1">
      <c r="A6" s="10">
        <v>4</v>
      </c>
      <c r="B6" s="8" t="s">
        <v>26</v>
      </c>
      <c r="C6" s="2">
        <v>9352931030</v>
      </c>
      <c r="D6" s="3">
        <v>41601</v>
      </c>
      <c r="E6" s="9">
        <f t="shared" si="0"/>
        <v>7.3957333333333333</v>
      </c>
      <c r="F6" s="9">
        <v>0</v>
      </c>
      <c r="G6" s="3">
        <v>48121</v>
      </c>
      <c r="H6" s="3">
        <v>50750</v>
      </c>
      <c r="I6" s="4">
        <v>5625</v>
      </c>
      <c r="J6" s="5">
        <f t="shared" si="1"/>
        <v>9.0222222222222221</v>
      </c>
      <c r="K6" s="6">
        <v>7</v>
      </c>
      <c r="L6" s="14"/>
    </row>
    <row r="7" spans="1:12" ht="18.75" customHeight="1">
      <c r="A7" s="10">
        <v>5</v>
      </c>
      <c r="B7" s="8" t="s">
        <v>27</v>
      </c>
      <c r="C7" s="2">
        <v>9425040105</v>
      </c>
      <c r="D7" s="3">
        <v>32367</v>
      </c>
      <c r="E7" s="9">
        <f t="shared" si="0"/>
        <v>5.5489456540373734</v>
      </c>
      <c r="F7" s="9">
        <v>0</v>
      </c>
      <c r="G7" s="3">
        <v>39400</v>
      </c>
      <c r="H7" s="3">
        <v>23250</v>
      </c>
      <c r="I7" s="4">
        <v>5833</v>
      </c>
      <c r="J7" s="5">
        <f t="shared" si="1"/>
        <v>3.9859420538316477</v>
      </c>
      <c r="K7" s="6">
        <v>7</v>
      </c>
      <c r="L7" s="14"/>
    </row>
    <row r="8" spans="1:12" ht="18.75" customHeight="1">
      <c r="A8" s="10">
        <v>6</v>
      </c>
      <c r="B8" s="8" t="s">
        <v>14</v>
      </c>
      <c r="C8" s="2">
        <v>9124010052</v>
      </c>
      <c r="D8" s="3">
        <v>28136</v>
      </c>
      <c r="E8" s="9">
        <f t="shared" si="0"/>
        <v>5.1940188296104859</v>
      </c>
      <c r="F8" s="9">
        <v>0</v>
      </c>
      <c r="G8" s="3">
        <v>22020</v>
      </c>
      <c r="H8" s="3">
        <v>16200</v>
      </c>
      <c r="I8" s="4">
        <v>5417</v>
      </c>
      <c r="J8" s="5">
        <f t="shared" si="1"/>
        <v>2.9905851947572457</v>
      </c>
      <c r="K8" s="6">
        <v>7</v>
      </c>
      <c r="L8" s="14"/>
    </row>
    <row r="9" spans="1:12" ht="18.75" customHeight="1">
      <c r="A9" s="10">
        <v>7</v>
      </c>
      <c r="B9" s="8" t="s">
        <v>15</v>
      </c>
      <c r="C9" s="2">
        <v>9124010068</v>
      </c>
      <c r="D9" s="3">
        <v>33041</v>
      </c>
      <c r="E9" s="9">
        <f t="shared" si="0"/>
        <v>15.862217954872779</v>
      </c>
      <c r="F9" s="9">
        <v>0</v>
      </c>
      <c r="G9" s="3">
        <v>14600</v>
      </c>
      <c r="H9" s="7">
        <v>7700</v>
      </c>
      <c r="I9" s="4">
        <v>2083</v>
      </c>
      <c r="J9" s="5">
        <f t="shared" si="1"/>
        <v>3.6965914546327414</v>
      </c>
      <c r="K9" s="6">
        <v>7</v>
      </c>
      <c r="L9" s="14"/>
    </row>
    <row r="10" spans="1:12" ht="18.75" customHeight="1">
      <c r="A10" s="10">
        <v>8</v>
      </c>
      <c r="B10" s="8" t="s">
        <v>15</v>
      </c>
      <c r="C10" s="2">
        <v>9124010058</v>
      </c>
      <c r="D10" s="3">
        <v>11934</v>
      </c>
      <c r="E10" s="9">
        <f t="shared" si="0"/>
        <v>4.7736000000000001</v>
      </c>
      <c r="F10" s="9">
        <v>0</v>
      </c>
      <c r="G10" s="3">
        <v>12100</v>
      </c>
      <c r="H10" s="7">
        <v>31300</v>
      </c>
      <c r="I10" s="4">
        <v>2500</v>
      </c>
      <c r="J10" s="5">
        <f t="shared" si="1"/>
        <v>12.52</v>
      </c>
      <c r="K10" s="6">
        <v>7</v>
      </c>
      <c r="L10" s="14"/>
    </row>
    <row r="11" spans="1:12" ht="18.75" customHeight="1">
      <c r="A11" s="10">
        <v>9</v>
      </c>
      <c r="B11" s="8" t="s">
        <v>14</v>
      </c>
      <c r="C11" s="2">
        <v>9124010022</v>
      </c>
      <c r="D11" s="3">
        <v>24872</v>
      </c>
      <c r="E11" s="9">
        <f t="shared" si="0"/>
        <v>6.2839818089944419</v>
      </c>
      <c r="F11" s="9">
        <v>0</v>
      </c>
      <c r="G11" s="3">
        <v>33760</v>
      </c>
      <c r="H11" s="3">
        <v>12700</v>
      </c>
      <c r="I11" s="4">
        <v>3958</v>
      </c>
      <c r="J11" s="5">
        <f t="shared" si="1"/>
        <v>3.2086912582112177</v>
      </c>
      <c r="K11" s="6">
        <v>7</v>
      </c>
      <c r="L11" s="14"/>
    </row>
    <row r="12" spans="1:12" ht="18.75" customHeight="1">
      <c r="A12" s="10">
        <v>10</v>
      </c>
      <c r="B12" s="8" t="s">
        <v>15</v>
      </c>
      <c r="C12" s="2">
        <v>9124010026</v>
      </c>
      <c r="D12" s="3">
        <v>24920</v>
      </c>
      <c r="E12" s="9">
        <f t="shared" si="0"/>
        <v>6.2961091460333503</v>
      </c>
      <c r="F12" s="9">
        <v>0</v>
      </c>
      <c r="G12" s="3">
        <v>35100</v>
      </c>
      <c r="H12" s="3">
        <v>7200</v>
      </c>
      <c r="I12" s="4">
        <v>3958</v>
      </c>
      <c r="J12" s="5">
        <f t="shared" si="1"/>
        <v>1.8191005558362809</v>
      </c>
      <c r="K12" s="6">
        <v>7</v>
      </c>
      <c r="L12" s="14"/>
    </row>
    <row r="13" spans="1:12" ht="18.75" customHeight="1">
      <c r="A13" s="10">
        <v>11</v>
      </c>
      <c r="B13" s="8" t="s">
        <v>16</v>
      </c>
      <c r="C13" s="2">
        <v>9124010054</v>
      </c>
      <c r="D13" s="3">
        <v>29053</v>
      </c>
      <c r="E13" s="9">
        <f t="shared" si="0"/>
        <v>5.3633007199556948</v>
      </c>
      <c r="F13" s="9">
        <v>0</v>
      </c>
      <c r="G13" s="3">
        <v>17112</v>
      </c>
      <c r="H13" s="7">
        <v>27400</v>
      </c>
      <c r="I13" s="4">
        <v>5417</v>
      </c>
      <c r="J13" s="5">
        <f t="shared" si="1"/>
        <v>5.0581502676758356</v>
      </c>
      <c r="K13" s="6">
        <v>7</v>
      </c>
      <c r="L13" s="11"/>
    </row>
    <row r="14" spans="1:12" ht="18.75" customHeight="1">
      <c r="A14" s="10">
        <v>12</v>
      </c>
      <c r="B14" s="8" t="s">
        <v>17</v>
      </c>
      <c r="C14" s="2">
        <v>9124010060</v>
      </c>
      <c r="D14" s="3">
        <v>12877</v>
      </c>
      <c r="E14" s="9">
        <f t="shared" si="0"/>
        <v>5.1508000000000003</v>
      </c>
      <c r="F14" s="9">
        <v>0</v>
      </c>
      <c r="G14" s="3">
        <v>14015</v>
      </c>
      <c r="H14" s="3">
        <v>21443</v>
      </c>
      <c r="I14" s="4">
        <v>2500</v>
      </c>
      <c r="J14" s="5">
        <f t="shared" si="1"/>
        <v>8.5771999999999995</v>
      </c>
      <c r="K14" s="6">
        <v>7</v>
      </c>
      <c r="L14" s="13"/>
    </row>
    <row r="15" spans="1:12" ht="18.75" customHeight="1">
      <c r="A15" s="10">
        <v>13</v>
      </c>
      <c r="B15" s="8" t="s">
        <v>17</v>
      </c>
      <c r="C15" s="2">
        <v>9652930043</v>
      </c>
      <c r="D15" s="3">
        <v>29674</v>
      </c>
      <c r="E15" s="9">
        <f t="shared" si="0"/>
        <v>15.826133333333333</v>
      </c>
      <c r="F15" s="3">
        <v>12622</v>
      </c>
      <c r="G15" s="3">
        <v>7533</v>
      </c>
      <c r="H15" s="3">
        <v>6750</v>
      </c>
      <c r="I15" s="4">
        <v>1875</v>
      </c>
      <c r="J15" s="5">
        <f t="shared" si="1"/>
        <v>3.6</v>
      </c>
      <c r="K15" s="6">
        <v>7</v>
      </c>
      <c r="L15" s="13"/>
    </row>
    <row r="16" spans="1:12" ht="18.75" customHeight="1">
      <c r="A16" s="10">
        <v>14</v>
      </c>
      <c r="B16" s="8" t="s">
        <v>18</v>
      </c>
      <c r="C16" s="2">
        <v>9652930042</v>
      </c>
      <c r="D16" s="3">
        <v>27600</v>
      </c>
      <c r="E16" s="9">
        <f t="shared" si="0"/>
        <v>6.97321879737241</v>
      </c>
      <c r="F16" s="3">
        <v>9842</v>
      </c>
      <c r="G16" s="3">
        <v>2058</v>
      </c>
      <c r="H16" s="3">
        <v>21300</v>
      </c>
      <c r="I16" s="4">
        <v>3958</v>
      </c>
      <c r="J16" s="5">
        <f t="shared" si="1"/>
        <v>5.3815058110156642</v>
      </c>
      <c r="K16" s="6">
        <v>7</v>
      </c>
      <c r="L16" s="13"/>
    </row>
    <row r="17" spans="1:12" ht="18.75" customHeight="1">
      <c r="A17" s="10">
        <v>15</v>
      </c>
      <c r="B17" s="8" t="s">
        <v>19</v>
      </c>
      <c r="C17" s="2">
        <v>9652930046</v>
      </c>
      <c r="D17" s="3">
        <v>27199</v>
      </c>
      <c r="E17" s="9">
        <f t="shared" si="0"/>
        <v>6.8719050025265282</v>
      </c>
      <c r="F17" s="9">
        <v>0</v>
      </c>
      <c r="G17" s="9">
        <v>0</v>
      </c>
      <c r="H17" s="7">
        <v>6650</v>
      </c>
      <c r="I17" s="4">
        <v>3958</v>
      </c>
      <c r="J17" s="5">
        <f t="shared" si="1"/>
        <v>1.6801414855987873</v>
      </c>
      <c r="K17" s="6">
        <v>7</v>
      </c>
      <c r="L17" s="14"/>
    </row>
    <row r="18" spans="1:12" ht="18.75" customHeight="1">
      <c r="A18" s="10">
        <v>16</v>
      </c>
      <c r="B18" s="8" t="s">
        <v>2</v>
      </c>
      <c r="C18" s="2">
        <v>9471930059</v>
      </c>
      <c r="D18" s="3">
        <v>35090</v>
      </c>
      <c r="E18" s="9">
        <f t="shared" si="0"/>
        <v>2.3722282314764738</v>
      </c>
      <c r="F18" s="3">
        <v>7042</v>
      </c>
      <c r="G18" s="3">
        <v>11800</v>
      </c>
      <c r="H18" s="3">
        <v>32400</v>
      </c>
      <c r="I18" s="4">
        <v>14792</v>
      </c>
      <c r="J18" s="5">
        <f t="shared" si="1"/>
        <v>2.1903731746890212</v>
      </c>
      <c r="K18" s="6">
        <v>7</v>
      </c>
      <c r="L18" s="13"/>
    </row>
    <row r="19" spans="1:12" ht="18.75" customHeight="1">
      <c r="A19" s="10">
        <v>17</v>
      </c>
      <c r="B19" s="8" t="s">
        <v>3</v>
      </c>
      <c r="C19" s="2">
        <v>9472930030</v>
      </c>
      <c r="D19" s="3">
        <v>40672</v>
      </c>
      <c r="E19" s="9">
        <f t="shared" si="0"/>
        <v>2.7495943753380208</v>
      </c>
      <c r="F19" s="9">
        <v>0</v>
      </c>
      <c r="G19" s="3">
        <v>112000</v>
      </c>
      <c r="H19" s="3">
        <v>54800</v>
      </c>
      <c r="I19" s="4">
        <v>14792</v>
      </c>
      <c r="J19" s="5">
        <f t="shared" si="1"/>
        <v>3.7047052460789618</v>
      </c>
      <c r="K19" s="6">
        <v>7</v>
      </c>
      <c r="L19" s="13"/>
    </row>
    <row r="20" spans="1:12" ht="18.75" customHeight="1">
      <c r="A20" s="10">
        <v>18</v>
      </c>
      <c r="B20" s="8" t="s">
        <v>20</v>
      </c>
      <c r="C20" s="2">
        <v>9124040020</v>
      </c>
      <c r="D20" s="3">
        <v>19710</v>
      </c>
      <c r="E20" s="9">
        <f t="shared" si="0"/>
        <v>1.3106796116504855</v>
      </c>
      <c r="F20" s="3">
        <v>3180</v>
      </c>
      <c r="G20" s="3">
        <v>28080</v>
      </c>
      <c r="H20" s="3">
        <v>27930</v>
      </c>
      <c r="I20" s="4">
        <v>15038</v>
      </c>
      <c r="J20" s="5">
        <f t="shared" si="1"/>
        <v>1.8572948530389679</v>
      </c>
      <c r="K20" s="6">
        <v>7</v>
      </c>
      <c r="L20" s="14"/>
    </row>
    <row r="21" spans="1:12" ht="18.75" customHeight="1">
      <c r="A21" s="15">
        <v>19</v>
      </c>
      <c r="B21" s="8" t="s">
        <v>13</v>
      </c>
      <c r="C21" s="2">
        <v>9124040011</v>
      </c>
      <c r="D21" s="3">
        <v>13176</v>
      </c>
      <c r="E21" s="9">
        <f t="shared" si="0"/>
        <v>3.161987041036717</v>
      </c>
      <c r="F21" s="3">
        <f>1026+1294</f>
        <v>2320</v>
      </c>
      <c r="G21" s="3">
        <v>3787</v>
      </c>
      <c r="H21" s="3">
        <f>3350+1213</f>
        <v>4563</v>
      </c>
      <c r="I21" s="4">
        <v>4167</v>
      </c>
      <c r="J21" s="5">
        <f t="shared" si="1"/>
        <v>1.0950323974082072</v>
      </c>
      <c r="K21" s="6">
        <v>7</v>
      </c>
      <c r="L21" s="13"/>
    </row>
    <row r="22" spans="1:12" ht="18.75" customHeight="1">
      <c r="A22" s="10">
        <v>20</v>
      </c>
      <c r="B22" s="8" t="s">
        <v>22</v>
      </c>
      <c r="C22" s="2">
        <v>9124040035</v>
      </c>
      <c r="D22" s="3">
        <v>43129</v>
      </c>
      <c r="E22" s="9">
        <f t="shared" si="0"/>
        <v>3.2245981308411213</v>
      </c>
      <c r="F22" s="7">
        <v>37827</v>
      </c>
      <c r="G22" s="3">
        <v>2524</v>
      </c>
      <c r="H22" s="7">
        <v>3450</v>
      </c>
      <c r="I22" s="4">
        <v>13375</v>
      </c>
      <c r="J22" s="5">
        <f t="shared" si="1"/>
        <v>0.25794392523364484</v>
      </c>
      <c r="K22" s="6">
        <v>7</v>
      </c>
      <c r="L22" s="11"/>
    </row>
    <row r="23" spans="1:12" ht="18.75" customHeight="1" thickBot="1">
      <c r="A23" s="16">
        <v>21</v>
      </c>
      <c r="B23" s="17" t="s">
        <v>21</v>
      </c>
      <c r="C23" s="53">
        <v>9662930010</v>
      </c>
      <c r="D23" s="18">
        <v>29570</v>
      </c>
      <c r="E23" s="19">
        <f t="shared" si="0"/>
        <v>2.8386291638667562</v>
      </c>
      <c r="F23" s="20">
        <v>76559</v>
      </c>
      <c r="G23" s="18">
        <v>13800</v>
      </c>
      <c r="H23" s="20">
        <v>14000</v>
      </c>
      <c r="I23" s="21">
        <v>10417</v>
      </c>
      <c r="J23" s="5">
        <f t="shared" si="1"/>
        <v>1.3439569933762119</v>
      </c>
      <c r="K23" s="22">
        <v>7</v>
      </c>
      <c r="L23" s="23"/>
    </row>
    <row r="24" spans="1:12" ht="17.25" thickTop="1"/>
  </sheetData>
  <conditionalFormatting sqref="J3:K23">
    <cfRule type="cellIs" dxfId="6" priority="1" stopIfTrue="1" operator="lessThan">
      <formula>7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9"/>
  <dimension ref="A1:I24"/>
  <sheetViews>
    <sheetView workbookViewId="0">
      <pane xSplit="2" ySplit="2" topLeftCell="C3" activePane="bottomRight" state="frozen"/>
      <selection activeCell="J4" sqref="J4"/>
      <selection pane="topRight" activeCell="J4" sqref="J4"/>
      <selection pane="bottomLeft" activeCell="J4" sqref="J4"/>
      <selection pane="bottomRight" activeCell="J4" sqref="J4"/>
    </sheetView>
  </sheetViews>
  <sheetFormatPr defaultRowHeight="16.5"/>
  <cols>
    <col min="1" max="1" width="18.5" customWidth="1"/>
    <col min="2" max="2" width="11" customWidth="1"/>
    <col min="3" max="3" width="10.5" customWidth="1"/>
    <col min="4" max="4" width="9.75" customWidth="1"/>
    <col min="5" max="5" width="10.625" customWidth="1"/>
    <col min="6" max="6" width="8.625" customWidth="1"/>
    <col min="7" max="7" width="10.625" customWidth="1"/>
    <col min="8" max="8" width="12.625" customWidth="1"/>
  </cols>
  <sheetData>
    <row r="1" spans="1:9" ht="52.5" customHeight="1" thickTop="1">
      <c r="A1" s="277" t="s">
        <v>37</v>
      </c>
      <c r="B1" s="277" t="s">
        <v>38</v>
      </c>
      <c r="C1" s="90" t="s">
        <v>73</v>
      </c>
      <c r="D1" s="91" t="s">
        <v>54</v>
      </c>
      <c r="E1" s="89" t="s">
        <v>66</v>
      </c>
      <c r="F1" s="89" t="s">
        <v>67</v>
      </c>
      <c r="G1" s="89" t="s">
        <v>68</v>
      </c>
      <c r="H1" s="89" t="s">
        <v>69</v>
      </c>
    </row>
    <row r="2" spans="1:9" ht="20.25" customHeight="1">
      <c r="A2" s="279"/>
      <c r="B2" s="279"/>
      <c r="C2" s="81"/>
      <c r="D2" s="81"/>
      <c r="E2" s="81"/>
      <c r="F2" s="81"/>
      <c r="G2" s="130"/>
      <c r="H2" s="81"/>
    </row>
    <row r="3" spans="1:9" ht="20.45" customHeight="1">
      <c r="A3" s="73" t="s">
        <v>20</v>
      </c>
      <c r="B3" s="74">
        <v>9124040020</v>
      </c>
      <c r="C3" s="92">
        <v>15528</v>
      </c>
      <c r="D3" s="128">
        <v>8845</v>
      </c>
      <c r="E3" s="129">
        <v>10725</v>
      </c>
      <c r="F3" s="93">
        <v>8863</v>
      </c>
      <c r="G3" s="93">
        <f>2954+5909</f>
        <v>8863</v>
      </c>
      <c r="H3" s="93">
        <f>4900+3430+2800</f>
        <v>11130</v>
      </c>
    </row>
    <row r="4" spans="1:9" ht="20.45" customHeight="1">
      <c r="A4" s="75" t="s">
        <v>21</v>
      </c>
      <c r="B4" s="76">
        <v>9662930010</v>
      </c>
      <c r="C4" s="92">
        <v>10532</v>
      </c>
      <c r="D4" s="93">
        <v>3200</v>
      </c>
      <c r="E4" s="129">
        <v>3200</v>
      </c>
      <c r="F4" s="128">
        <v>3200</v>
      </c>
      <c r="G4" s="93">
        <v>3200</v>
      </c>
      <c r="H4" s="93"/>
      <c r="I4" s="101"/>
    </row>
    <row r="5" spans="1:9" ht="20.45" customHeight="1">
      <c r="A5" s="73" t="s">
        <v>0</v>
      </c>
      <c r="B5" s="76">
        <v>9145020057</v>
      </c>
      <c r="C5" s="92"/>
      <c r="D5" s="93"/>
      <c r="E5" s="92"/>
      <c r="F5" s="93"/>
      <c r="G5" s="93"/>
      <c r="H5" s="93"/>
    </row>
    <row r="6" spans="1:9" ht="20.45" customHeight="1">
      <c r="A6" s="77" t="s">
        <v>1</v>
      </c>
      <c r="B6" s="74">
        <v>9591930012</v>
      </c>
      <c r="C6" s="92">
        <v>7560</v>
      </c>
      <c r="D6" s="93">
        <v>4500</v>
      </c>
      <c r="E6" s="92">
        <v>4500</v>
      </c>
      <c r="F6" s="93">
        <v>4500</v>
      </c>
      <c r="G6" s="93">
        <f>3240+1260</f>
        <v>4500</v>
      </c>
      <c r="H6" s="93">
        <f>2520+1820</f>
        <v>4340</v>
      </c>
    </row>
    <row r="7" spans="1:9" ht="20.45" customHeight="1">
      <c r="A7" s="78" t="s">
        <v>2</v>
      </c>
      <c r="B7" s="74">
        <v>9471930059</v>
      </c>
      <c r="C7" s="133">
        <f>14287+2145</f>
        <v>16432</v>
      </c>
      <c r="D7" s="128">
        <v>16819</v>
      </c>
      <c r="E7" s="129">
        <v>17455</v>
      </c>
      <c r="F7" s="128">
        <v>16855</v>
      </c>
      <c r="G7" s="93">
        <f>6984+6528+3343</f>
        <v>16855</v>
      </c>
      <c r="H7" s="93">
        <f>4700+3600+6300</f>
        <v>14600</v>
      </c>
      <c r="I7" t="s">
        <v>82</v>
      </c>
    </row>
    <row r="8" spans="1:9" ht="20.45" customHeight="1">
      <c r="A8" s="73" t="s">
        <v>51</v>
      </c>
      <c r="B8" s="74">
        <v>9124010068</v>
      </c>
      <c r="C8" s="92"/>
      <c r="D8" s="93"/>
      <c r="E8" s="92"/>
      <c r="F8" s="93">
        <v>4080</v>
      </c>
      <c r="G8" s="93">
        <v>4080</v>
      </c>
      <c r="H8" s="93"/>
    </row>
    <row r="9" spans="1:9" ht="20.45" customHeight="1">
      <c r="A9" s="73" t="s">
        <v>50</v>
      </c>
      <c r="B9" s="74">
        <v>9652930043</v>
      </c>
      <c r="C9" s="92"/>
      <c r="D9" s="93"/>
      <c r="E9" s="92"/>
      <c r="F9" s="93"/>
      <c r="G9" s="93"/>
      <c r="H9" s="93"/>
    </row>
    <row r="10" spans="1:9" ht="20.45" customHeight="1">
      <c r="A10" s="73" t="s">
        <v>3</v>
      </c>
      <c r="B10" s="74">
        <v>9472930030</v>
      </c>
      <c r="C10" s="92">
        <v>6300</v>
      </c>
      <c r="D10" s="93"/>
      <c r="E10" s="92"/>
      <c r="F10" s="93">
        <v>76409</v>
      </c>
      <c r="G10" s="93">
        <f>48860+27549</f>
        <v>76409</v>
      </c>
      <c r="H10" s="93">
        <f>46500+24500+1500</f>
        <v>72500</v>
      </c>
    </row>
    <row r="11" spans="1:9" ht="20.45" customHeight="1">
      <c r="A11" s="73" t="s">
        <v>49</v>
      </c>
      <c r="B11" s="74">
        <v>9124010054</v>
      </c>
      <c r="C11" s="92">
        <v>4565</v>
      </c>
      <c r="D11" s="93"/>
      <c r="E11" s="129"/>
      <c r="F11" s="93"/>
      <c r="G11" s="93"/>
      <c r="H11" s="93"/>
    </row>
    <row r="12" spans="1:9" ht="20.45" customHeight="1">
      <c r="A12" s="73" t="s">
        <v>48</v>
      </c>
      <c r="B12" s="74">
        <v>9124010060</v>
      </c>
      <c r="C12" s="92"/>
      <c r="D12" s="93"/>
      <c r="E12" s="92"/>
      <c r="F12" s="93"/>
      <c r="G12" s="93"/>
      <c r="H12" s="93"/>
    </row>
    <row r="13" spans="1:9" ht="20.45" customHeight="1">
      <c r="A13" s="73" t="s">
        <v>40</v>
      </c>
      <c r="B13" s="74">
        <v>9352931030</v>
      </c>
      <c r="C13" s="92"/>
      <c r="D13" s="93"/>
      <c r="E13" s="92">
        <v>71</v>
      </c>
      <c r="F13" s="93"/>
      <c r="G13" s="93"/>
      <c r="H13" s="93"/>
    </row>
    <row r="14" spans="1:9" ht="20.45" customHeight="1">
      <c r="A14" s="73" t="s">
        <v>39</v>
      </c>
      <c r="B14" s="74">
        <v>9425040105</v>
      </c>
      <c r="C14" s="92">
        <v>14000</v>
      </c>
      <c r="D14" s="93">
        <v>4000</v>
      </c>
      <c r="E14" s="92">
        <v>4791</v>
      </c>
      <c r="F14" s="93">
        <v>20000</v>
      </c>
      <c r="G14" s="93">
        <f>8000+12000</f>
        <v>20000</v>
      </c>
      <c r="H14" s="93">
        <f>3500+16000</f>
        <v>19500</v>
      </c>
    </row>
    <row r="15" spans="1:9" ht="20.45" customHeight="1">
      <c r="A15" s="73" t="s">
        <v>47</v>
      </c>
      <c r="B15" s="74">
        <v>9652930042</v>
      </c>
      <c r="C15" s="92">
        <v>8550</v>
      </c>
      <c r="D15" s="93">
        <v>7182</v>
      </c>
      <c r="E15" s="131">
        <v>7182</v>
      </c>
      <c r="F15" s="93">
        <v>7182</v>
      </c>
      <c r="G15" s="93">
        <f>3417+3765</f>
        <v>7182</v>
      </c>
      <c r="H15" s="93">
        <f>2400+3200</f>
        <v>5600</v>
      </c>
    </row>
    <row r="16" spans="1:9" ht="20.45" customHeight="1">
      <c r="A16" s="73" t="s">
        <v>46</v>
      </c>
      <c r="B16" s="74">
        <v>9652930046</v>
      </c>
      <c r="C16" s="92">
        <v>5751</v>
      </c>
      <c r="D16" s="93">
        <v>4373</v>
      </c>
      <c r="E16" s="92">
        <v>5210</v>
      </c>
      <c r="F16" s="93">
        <v>5210</v>
      </c>
      <c r="G16" s="93">
        <v>5201</v>
      </c>
      <c r="H16" s="93">
        <v>7500</v>
      </c>
    </row>
    <row r="17" spans="1:9" ht="20.45" customHeight="1">
      <c r="A17" s="73" t="s">
        <v>22</v>
      </c>
      <c r="B17" s="74">
        <v>9124040035</v>
      </c>
      <c r="C17" s="92">
        <v>7857</v>
      </c>
      <c r="D17" s="93">
        <v>7557</v>
      </c>
      <c r="E17" s="129">
        <v>7657</v>
      </c>
      <c r="F17" s="93">
        <v>7657</v>
      </c>
      <c r="G17" s="132">
        <f>29500+7657</f>
        <v>37157</v>
      </c>
      <c r="H17" s="93">
        <f>18000+9750</f>
        <v>27750</v>
      </c>
      <c r="I17" t="s">
        <v>80</v>
      </c>
    </row>
    <row r="18" spans="1:9" ht="20.45" customHeight="1">
      <c r="A18" s="73" t="s">
        <v>42</v>
      </c>
      <c r="B18" s="74">
        <v>9124010058</v>
      </c>
      <c r="C18" s="92"/>
      <c r="D18" s="93"/>
      <c r="E18" s="92"/>
      <c r="F18" s="93"/>
      <c r="G18" s="93"/>
      <c r="H18" s="93">
        <f>2400+2200</f>
        <v>4600</v>
      </c>
    </row>
    <row r="19" spans="1:9" ht="20.45" customHeight="1">
      <c r="A19" s="73" t="s">
        <v>43</v>
      </c>
      <c r="B19" s="74">
        <v>9124010052</v>
      </c>
      <c r="C19" s="92">
        <v>5271</v>
      </c>
      <c r="D19" s="93">
        <v>1700</v>
      </c>
      <c r="E19" s="131">
        <v>1700</v>
      </c>
      <c r="F19" s="93">
        <v>12251</v>
      </c>
      <c r="G19" s="93">
        <f>2420+5331+4500</f>
        <v>12251</v>
      </c>
      <c r="H19" s="93">
        <f>1600+200+100</f>
        <v>1900</v>
      </c>
    </row>
    <row r="20" spans="1:9" ht="20.45" customHeight="1">
      <c r="A20" s="73" t="s">
        <v>44</v>
      </c>
      <c r="B20" s="74">
        <v>9124010022</v>
      </c>
      <c r="C20" s="92">
        <v>7975</v>
      </c>
      <c r="D20" s="93">
        <v>2987</v>
      </c>
      <c r="E20" s="92">
        <v>2987</v>
      </c>
      <c r="F20" s="93"/>
      <c r="G20" s="93"/>
      <c r="H20" s="93"/>
    </row>
    <row r="21" spans="1:9" ht="20.45" customHeight="1">
      <c r="A21" s="73" t="s">
        <v>45</v>
      </c>
      <c r="B21" s="74">
        <v>9124010026</v>
      </c>
      <c r="C21" s="92">
        <v>8283</v>
      </c>
      <c r="D21" s="93">
        <v>6600</v>
      </c>
      <c r="E21" s="92">
        <v>4612</v>
      </c>
      <c r="F21" s="93"/>
      <c r="G21" s="93"/>
      <c r="H21" s="93"/>
    </row>
    <row r="22" spans="1:9" ht="20.45" customHeight="1">
      <c r="A22" s="73" t="s">
        <v>13</v>
      </c>
      <c r="B22" s="74">
        <v>9124040011</v>
      </c>
      <c r="C22" s="92">
        <v>1600</v>
      </c>
      <c r="D22" s="93"/>
      <c r="E22" s="92"/>
      <c r="F22" s="93"/>
      <c r="G22" s="93"/>
      <c r="H22" s="93"/>
    </row>
    <row r="23" spans="1:9" ht="20.45" customHeight="1" thickBot="1">
      <c r="A23" s="79" t="s">
        <v>0</v>
      </c>
      <c r="B23" s="80">
        <v>9145020111</v>
      </c>
      <c r="C23" s="94"/>
      <c r="D23" s="95"/>
      <c r="E23" s="94"/>
      <c r="F23" s="95"/>
      <c r="G23" s="95"/>
      <c r="H23" s="95"/>
    </row>
    <row r="24" spans="1:9" ht="17.25" thickTop="1"/>
  </sheetData>
  <mergeCells count="2">
    <mergeCell ref="A1:A2"/>
    <mergeCell ref="B1:B2"/>
  </mergeCells>
  <pageMargins left="0.7" right="0.7" top="0.75" bottom="0.75" header="0.3" footer="0.3"/>
  <pageSetup paperSize="9" scale="8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D47"/>
  <sheetViews>
    <sheetView zoomScale="50" zoomScaleNormal="50" zoomScaleSheetLayoutView="50" zoomScalePageLayoutView="10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G62" sqref="G62"/>
    </sheetView>
  </sheetViews>
  <sheetFormatPr defaultColWidth="8.875" defaultRowHeight="15.75"/>
  <cols>
    <col min="1" max="1" width="5.5" style="29" customWidth="1"/>
    <col min="2" max="2" width="30.5" style="29" customWidth="1"/>
    <col min="3" max="3" width="16.75" style="29" customWidth="1"/>
    <col min="4" max="4" width="14.875" style="29" customWidth="1"/>
    <col min="5" max="5" width="11.25" style="29" customWidth="1"/>
    <col min="6" max="6" width="20" style="210" hidden="1" customWidth="1"/>
    <col min="7" max="7" width="12.875" style="29" customWidth="1"/>
    <col min="8" max="8" width="14.25" style="29" customWidth="1"/>
    <col min="9" max="9" width="11.875" style="29" customWidth="1"/>
    <col min="10" max="10" width="12.75" style="29" customWidth="1"/>
    <col min="11" max="11" width="12.25" style="29" customWidth="1"/>
    <col min="12" max="12" width="13.75" style="46" customWidth="1"/>
    <col min="13" max="13" width="13.25" style="46" hidden="1" customWidth="1"/>
    <col min="14" max="14" width="12.5" style="46" customWidth="1"/>
    <col min="15" max="15" width="12.375" style="46" customWidth="1"/>
    <col min="16" max="16" width="11.625" style="46" customWidth="1"/>
    <col min="17" max="17" width="13.375" style="46" customWidth="1"/>
    <col min="18" max="18" width="11.625" style="46" customWidth="1"/>
    <col min="19" max="19" width="12.5" style="46" customWidth="1"/>
    <col min="20" max="20" width="12.375" style="46" customWidth="1"/>
    <col min="21" max="21" width="12.875" style="46" customWidth="1"/>
    <col min="22" max="22" width="12.75" style="29" customWidth="1"/>
    <col min="23" max="23" width="12" style="29" customWidth="1"/>
    <col min="24" max="24" width="12.75" style="47" customWidth="1"/>
    <col min="25" max="25" width="13.75" style="29" customWidth="1"/>
    <col min="26" max="26" width="11.25" style="29" hidden="1" customWidth="1"/>
    <col min="27" max="27" width="11.25" style="125" customWidth="1"/>
    <col min="28" max="28" width="10.25" style="52" customWidth="1"/>
    <col min="29" max="29" width="16.875" style="29" customWidth="1"/>
    <col min="30" max="30" width="20.125" style="29" customWidth="1"/>
    <col min="31" max="31" width="8.875" style="29" customWidth="1"/>
    <col min="32" max="32" width="22" style="187" customWidth="1"/>
    <col min="33" max="33" width="22" style="190" customWidth="1"/>
    <col min="34" max="34" width="14.5" style="190" customWidth="1"/>
    <col min="35" max="36" width="8.875" style="190"/>
    <col min="37" max="16384" width="8.875" style="29"/>
  </cols>
  <sheetData>
    <row r="1" spans="1:82" ht="22.5" customHeight="1">
      <c r="A1" s="286" t="s">
        <v>55</v>
      </c>
      <c r="B1" s="286"/>
      <c r="C1" s="286"/>
      <c r="D1" s="286"/>
      <c r="E1" s="286"/>
      <c r="F1" s="286"/>
      <c r="G1" s="286"/>
      <c r="H1" s="286"/>
      <c r="I1" s="286"/>
      <c r="J1" s="286"/>
      <c r="K1" s="286"/>
      <c r="L1" s="286"/>
      <c r="M1" s="286"/>
      <c r="N1" s="286"/>
      <c r="O1" s="286"/>
      <c r="P1" s="286"/>
      <c r="Q1" s="286"/>
      <c r="R1" s="286"/>
      <c r="S1" s="286"/>
      <c r="T1" s="286"/>
      <c r="U1" s="286"/>
      <c r="V1" s="286"/>
      <c r="W1" s="60"/>
      <c r="X1" s="28"/>
      <c r="Y1" s="28"/>
      <c r="Z1" s="28"/>
      <c r="AA1" s="120"/>
      <c r="AB1" s="61"/>
      <c r="AC1" s="28"/>
    </row>
    <row r="2" spans="1:82" ht="22.5" customHeight="1">
      <c r="A2" s="286"/>
      <c r="B2" s="286"/>
      <c r="C2" s="286"/>
      <c r="D2" s="286"/>
      <c r="E2" s="286"/>
      <c r="F2" s="286"/>
      <c r="G2" s="286"/>
      <c r="H2" s="286"/>
      <c r="I2" s="286"/>
      <c r="J2" s="286"/>
      <c r="K2" s="286"/>
      <c r="L2" s="286"/>
      <c r="M2" s="286"/>
      <c r="N2" s="286"/>
      <c r="O2" s="286"/>
      <c r="P2" s="286"/>
      <c r="Q2" s="286"/>
      <c r="R2" s="286"/>
      <c r="S2" s="286"/>
      <c r="T2" s="286"/>
      <c r="U2" s="286"/>
      <c r="V2" s="286"/>
      <c r="W2" s="60"/>
      <c r="X2" s="28"/>
      <c r="Y2" s="28"/>
      <c r="Z2" s="28"/>
      <c r="AA2" s="120"/>
      <c r="AB2" s="61"/>
      <c r="AC2" s="28"/>
    </row>
    <row r="3" spans="1:82" ht="22.5" customHeight="1">
      <c r="A3" s="286"/>
      <c r="B3" s="286"/>
      <c r="C3" s="286"/>
      <c r="D3" s="286"/>
      <c r="E3" s="286"/>
      <c r="F3" s="286"/>
      <c r="G3" s="286"/>
      <c r="H3" s="286"/>
      <c r="I3" s="286"/>
      <c r="J3" s="286"/>
      <c r="K3" s="286"/>
      <c r="L3" s="286"/>
      <c r="M3" s="286"/>
      <c r="N3" s="286"/>
      <c r="O3" s="286"/>
      <c r="P3" s="286"/>
      <c r="Q3" s="286"/>
      <c r="R3" s="286"/>
      <c r="S3" s="286"/>
      <c r="T3" s="286"/>
      <c r="U3" s="286"/>
      <c r="V3" s="286"/>
      <c r="W3" s="60"/>
      <c r="X3" s="28"/>
      <c r="Y3" s="28"/>
      <c r="Z3" s="28"/>
      <c r="AA3" s="120"/>
      <c r="AB3" s="61"/>
      <c r="AC3" s="28"/>
    </row>
    <row r="4" spans="1:82" ht="45" customHeight="1" thickBot="1">
      <c r="A4" s="30"/>
      <c r="B4" s="98" t="s">
        <v>89</v>
      </c>
      <c r="C4" s="12">
        <v>0.41666666666666669</v>
      </c>
      <c r="D4" s="12"/>
      <c r="E4" s="12"/>
      <c r="F4" s="199"/>
      <c r="G4" s="12"/>
      <c r="H4" s="12"/>
      <c r="I4" s="12"/>
      <c r="J4" s="12"/>
      <c r="K4" s="12"/>
      <c r="L4" s="31" t="s">
        <v>28</v>
      </c>
      <c r="M4" s="31"/>
      <c r="N4" s="31"/>
      <c r="O4" s="31" t="s">
        <v>29</v>
      </c>
      <c r="P4" s="31"/>
      <c r="Q4" s="31"/>
      <c r="R4" s="30"/>
      <c r="S4" s="31"/>
      <c r="T4" s="30"/>
      <c r="U4" s="31"/>
      <c r="V4" s="30"/>
      <c r="W4" s="30"/>
      <c r="X4" s="30"/>
      <c r="Y4" s="30"/>
      <c r="Z4" s="30"/>
      <c r="AA4" s="121"/>
      <c r="AB4" s="48"/>
      <c r="AC4" s="30"/>
    </row>
    <row r="5" spans="1:82" ht="38.25" customHeight="1" thickTop="1">
      <c r="A5" s="287" t="s">
        <v>4</v>
      </c>
      <c r="B5" s="277" t="s">
        <v>37</v>
      </c>
      <c r="C5" s="277" t="s">
        <v>38</v>
      </c>
      <c r="D5" s="277" t="s">
        <v>32</v>
      </c>
      <c r="E5" s="277" t="s">
        <v>34</v>
      </c>
      <c r="F5" s="200"/>
      <c r="G5" s="290" t="s">
        <v>78</v>
      </c>
      <c r="H5" s="303" t="s">
        <v>77</v>
      </c>
      <c r="I5" s="294" t="s">
        <v>59</v>
      </c>
      <c r="J5" s="295"/>
      <c r="K5" s="295"/>
      <c r="L5" s="296"/>
      <c r="M5" s="195" t="s">
        <v>71</v>
      </c>
      <c r="N5" s="283" t="s">
        <v>58</v>
      </c>
      <c r="O5" s="284"/>
      <c r="P5" s="284"/>
      <c r="Q5" s="284"/>
      <c r="R5" s="284"/>
      <c r="S5" s="284"/>
      <c r="T5" s="284"/>
      <c r="U5" s="293"/>
      <c r="V5" s="283" t="s">
        <v>64</v>
      </c>
      <c r="W5" s="284"/>
      <c r="X5" s="284"/>
      <c r="Y5" s="284"/>
      <c r="Z5" s="284"/>
      <c r="AA5" s="284"/>
      <c r="AB5" s="284"/>
      <c r="AC5" s="280" t="s">
        <v>52</v>
      </c>
    </row>
    <row r="6" spans="1:82" ht="38.25" customHeight="1">
      <c r="A6" s="288"/>
      <c r="B6" s="278"/>
      <c r="C6" s="278"/>
      <c r="D6" s="278"/>
      <c r="E6" s="278"/>
      <c r="F6" s="201"/>
      <c r="G6" s="291"/>
      <c r="H6" s="304"/>
      <c r="I6" s="297"/>
      <c r="J6" s="298"/>
      <c r="K6" s="298"/>
      <c r="L6" s="299"/>
      <c r="M6" s="197"/>
      <c r="N6" s="300" t="s">
        <v>75</v>
      </c>
      <c r="O6" s="301"/>
      <c r="P6" s="301"/>
      <c r="Q6" s="301"/>
      <c r="R6" s="300" t="s">
        <v>74</v>
      </c>
      <c r="S6" s="301"/>
      <c r="T6" s="301"/>
      <c r="U6" s="302"/>
      <c r="V6" s="196"/>
      <c r="W6" s="197"/>
      <c r="X6" s="197"/>
      <c r="Y6" s="197"/>
      <c r="Z6" s="197"/>
      <c r="AA6" s="122"/>
      <c r="AB6" s="197"/>
      <c r="AC6" s="281"/>
    </row>
    <row r="7" spans="1:82" s="72" customFormat="1" ht="68.25" customHeight="1">
      <c r="A7" s="289"/>
      <c r="B7" s="279"/>
      <c r="C7" s="279"/>
      <c r="D7" s="279"/>
      <c r="E7" s="279"/>
      <c r="F7" s="202"/>
      <c r="G7" s="292"/>
      <c r="H7" s="305"/>
      <c r="I7" s="70" t="s">
        <v>56</v>
      </c>
      <c r="J7" s="70" t="s">
        <v>73</v>
      </c>
      <c r="K7" s="70" t="s">
        <v>65</v>
      </c>
      <c r="L7" s="71" t="s">
        <v>62</v>
      </c>
      <c r="M7" s="82"/>
      <c r="N7" s="70" t="s">
        <v>57</v>
      </c>
      <c r="O7" s="70" t="s">
        <v>76</v>
      </c>
      <c r="P7" s="70" t="s">
        <v>67</v>
      </c>
      <c r="Q7" s="71" t="s">
        <v>61</v>
      </c>
      <c r="R7" s="70" t="s">
        <v>60</v>
      </c>
      <c r="S7" s="70" t="s">
        <v>68</v>
      </c>
      <c r="T7" s="70" t="s">
        <v>69</v>
      </c>
      <c r="U7" s="71" t="s">
        <v>63</v>
      </c>
      <c r="V7" s="70" t="s">
        <v>35</v>
      </c>
      <c r="W7" s="70" t="s">
        <v>70</v>
      </c>
      <c r="X7" s="70" t="s">
        <v>30</v>
      </c>
      <c r="Y7" s="71" t="s">
        <v>36</v>
      </c>
      <c r="Z7" s="70" t="s">
        <v>31</v>
      </c>
      <c r="AA7" s="126" t="s">
        <v>79</v>
      </c>
      <c r="AB7" s="127" t="s">
        <v>33</v>
      </c>
      <c r="AC7" s="282"/>
      <c r="AF7" s="187" t="s">
        <v>87</v>
      </c>
      <c r="AG7" s="188" t="s">
        <v>88</v>
      </c>
      <c r="AH7" s="188"/>
      <c r="AI7" s="188" t="s">
        <v>72</v>
      </c>
      <c r="AJ7" s="188"/>
    </row>
    <row r="8" spans="1:82" ht="28.5" customHeight="1">
      <c r="A8" s="32">
        <v>1</v>
      </c>
      <c r="B8" s="99" t="s">
        <v>20</v>
      </c>
      <c r="C8" s="34">
        <v>9124040020</v>
      </c>
      <c r="D8" s="35">
        <f>VLOOKUP(C8,'[21]Stock KVP'!B$8:F$26,5,0)</f>
        <v>28060</v>
      </c>
      <c r="E8" s="100">
        <f>D8/G8</f>
        <v>1.7958400000000001</v>
      </c>
      <c r="F8" s="203">
        <v>375000</v>
      </c>
      <c r="G8" s="35">
        <v>15625</v>
      </c>
      <c r="H8" s="35">
        <f>VLOOKUP(C8,'[17]10.6'!B$10:H$67,7,0)</f>
        <v>15130</v>
      </c>
      <c r="I8" s="35">
        <v>62029</v>
      </c>
      <c r="J8" s="68">
        <v>16150</v>
      </c>
      <c r="K8" s="68">
        <v>14899</v>
      </c>
      <c r="L8" s="35">
        <f>I8+J8-K8</f>
        <v>63280</v>
      </c>
      <c r="M8" s="35"/>
      <c r="N8" s="35">
        <v>1862</v>
      </c>
      <c r="O8" s="68">
        <v>14899</v>
      </c>
      <c r="P8" s="68">
        <v>13403</v>
      </c>
      <c r="Q8" s="35">
        <f>N8+O8-P8</f>
        <v>3358</v>
      </c>
      <c r="R8" s="35">
        <v>31494</v>
      </c>
      <c r="S8" s="68">
        <v>13403</v>
      </c>
      <c r="T8" s="68">
        <v>15470</v>
      </c>
      <c r="U8" s="35">
        <f>R8+S8-T8</f>
        <v>29427</v>
      </c>
      <c r="V8" s="35">
        <v>77879</v>
      </c>
      <c r="W8" s="68">
        <v>15470</v>
      </c>
      <c r="X8" s="68">
        <v>17402</v>
      </c>
      <c r="Y8" s="35">
        <f>V8+W8-X8</f>
        <v>75947</v>
      </c>
      <c r="Z8" s="35">
        <f>Y8-X8</f>
        <v>58545</v>
      </c>
      <c r="AA8" s="49">
        <f>Y8/G8</f>
        <v>4.860608</v>
      </c>
      <c r="AB8" s="49">
        <f>Y8/H8</f>
        <v>5.0196298744216792</v>
      </c>
      <c r="AC8" s="64">
        <f t="shared" ref="AC8:AC28" si="0">L8+Q8+U8+Y8</f>
        <v>172012</v>
      </c>
      <c r="AD8" s="62">
        <v>7</v>
      </c>
      <c r="AE8" s="62">
        <v>3</v>
      </c>
      <c r="AF8" s="189">
        <f t="shared" ref="AF8:AF28" si="1">D8+Y8</f>
        <v>104007</v>
      </c>
      <c r="AG8" s="191">
        <f>AA8+E8</f>
        <v>6.6564480000000001</v>
      </c>
      <c r="AH8" s="190">
        <v>10</v>
      </c>
    </row>
    <row r="9" spans="1:82" ht="28.5" customHeight="1">
      <c r="A9" s="36">
        <v>2</v>
      </c>
      <c r="B9" s="37" t="s">
        <v>21</v>
      </c>
      <c r="C9" s="38">
        <v>9662930010</v>
      </c>
      <c r="D9" s="35">
        <f>VLOOKUP(C9,'[21]Stock KVP'!B$8:F$26,5,0)</f>
        <v>16300</v>
      </c>
      <c r="E9" s="63">
        <f>D9/G9</f>
        <v>1.5648000000000002</v>
      </c>
      <c r="F9" s="204">
        <v>250000</v>
      </c>
      <c r="G9" s="35">
        <v>10416.666666666666</v>
      </c>
      <c r="H9" s="35">
        <f>VLOOKUP(C9,'[17]10.6'!B$10:H$67,7,0)</f>
        <v>9460</v>
      </c>
      <c r="I9" s="35">
        <v>67390</v>
      </c>
      <c r="J9" s="68">
        <v>11755</v>
      </c>
      <c r="K9" s="68">
        <v>9493</v>
      </c>
      <c r="L9" s="35">
        <f t="shared" ref="L9:L28" si="2">I9+J9-K9</f>
        <v>69652</v>
      </c>
      <c r="M9" s="35"/>
      <c r="N9" s="35">
        <v>0</v>
      </c>
      <c r="O9" s="68">
        <v>9475</v>
      </c>
      <c r="P9" s="68">
        <v>3900</v>
      </c>
      <c r="Q9" s="35">
        <f t="shared" ref="Q9:Q28" si="3">N9+O9-P9</f>
        <v>5575</v>
      </c>
      <c r="R9" s="35">
        <v>53653</v>
      </c>
      <c r="S9" s="68">
        <v>3900</v>
      </c>
      <c r="T9" s="68">
        <v>15600</v>
      </c>
      <c r="U9" s="35">
        <f t="shared" ref="U9:U28" si="4">R9+S9-T9</f>
        <v>41953</v>
      </c>
      <c r="V9" s="35">
        <v>9500</v>
      </c>
      <c r="W9" s="68">
        <v>15600</v>
      </c>
      <c r="X9" s="68">
        <v>10000</v>
      </c>
      <c r="Y9" s="35">
        <f t="shared" ref="Y9:Y28" si="5">V9+W9-X9</f>
        <v>15100</v>
      </c>
      <c r="Z9" s="35"/>
      <c r="AA9" s="49">
        <f t="shared" ref="AA9:AA28" si="6">Y9/G9</f>
        <v>1.4496</v>
      </c>
      <c r="AB9" s="49">
        <f t="shared" ref="AB9:AB27" si="7">Y9/H9</f>
        <v>1.5961945031712474</v>
      </c>
      <c r="AC9" s="64">
        <f t="shared" si="0"/>
        <v>132280</v>
      </c>
      <c r="AD9" s="62">
        <v>7</v>
      </c>
      <c r="AE9" s="62">
        <v>3</v>
      </c>
      <c r="AF9" s="189">
        <f t="shared" si="1"/>
        <v>31400</v>
      </c>
      <c r="AG9" s="191">
        <f>AA9+E9</f>
        <v>3.0144000000000002</v>
      </c>
      <c r="AH9" s="190">
        <v>10</v>
      </c>
    </row>
    <row r="10" spans="1:82" s="85" customFormat="1" ht="28.5" customHeight="1">
      <c r="A10" s="83">
        <v>3</v>
      </c>
      <c r="B10" s="33" t="s">
        <v>0</v>
      </c>
      <c r="C10" s="38">
        <v>9145020057</v>
      </c>
      <c r="D10" s="35"/>
      <c r="E10" s="63"/>
      <c r="F10" s="204"/>
      <c r="G10" s="35">
        <v>0</v>
      </c>
      <c r="H10" s="35"/>
      <c r="I10" s="35">
        <v>0</v>
      </c>
      <c r="J10" s="68"/>
      <c r="K10" s="68"/>
      <c r="L10" s="35">
        <f t="shared" si="2"/>
        <v>0</v>
      </c>
      <c r="M10" s="35"/>
      <c r="N10" s="35">
        <v>32483</v>
      </c>
      <c r="O10" s="68"/>
      <c r="P10" s="68"/>
      <c r="Q10" s="35">
        <f t="shared" si="3"/>
        <v>32483</v>
      </c>
      <c r="R10" s="35">
        <v>0</v>
      </c>
      <c r="S10" s="68"/>
      <c r="T10" s="68"/>
      <c r="U10" s="35">
        <f t="shared" si="4"/>
        <v>0</v>
      </c>
      <c r="V10" s="35">
        <v>13654</v>
      </c>
      <c r="W10" s="68"/>
      <c r="X10" s="68"/>
      <c r="Y10" s="35">
        <f t="shared" si="5"/>
        <v>13654</v>
      </c>
      <c r="Z10" s="35"/>
      <c r="AA10" s="49"/>
      <c r="AB10" s="49"/>
      <c r="AC10" s="64">
        <f t="shared" si="0"/>
        <v>46137</v>
      </c>
      <c r="AD10" s="84">
        <v>7</v>
      </c>
      <c r="AE10" s="84">
        <v>3</v>
      </c>
      <c r="AF10" s="189">
        <f t="shared" si="1"/>
        <v>13654</v>
      </c>
      <c r="AG10" s="191"/>
      <c r="AH10" s="190">
        <v>10</v>
      </c>
      <c r="AI10" s="190"/>
      <c r="AJ10" s="190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</row>
    <row r="11" spans="1:82" s="87" customFormat="1" ht="28.5" customHeight="1">
      <c r="A11" s="86">
        <v>4</v>
      </c>
      <c r="B11" s="39" t="s">
        <v>1</v>
      </c>
      <c r="C11" s="34">
        <v>9591930012</v>
      </c>
      <c r="D11" s="35">
        <f>VLOOKUP(C11,'[21]Stock KVP'!B$8:F$26,5,0)</f>
        <v>19020</v>
      </c>
      <c r="E11" s="63">
        <f t="shared" ref="E11:E28" si="8">D11/G11</f>
        <v>2.9718749999999998</v>
      </c>
      <c r="F11" s="204">
        <v>153600</v>
      </c>
      <c r="G11" s="35">
        <v>6400</v>
      </c>
      <c r="H11" s="35">
        <f>VLOOKUP(C11,'[17]10.6'!B$10:H$67,7,0)</f>
        <v>6742</v>
      </c>
      <c r="I11" s="35">
        <v>3060</v>
      </c>
      <c r="J11" s="68">
        <v>8970</v>
      </c>
      <c r="K11" s="68">
        <v>7920</v>
      </c>
      <c r="L11" s="35">
        <f t="shared" si="2"/>
        <v>4110</v>
      </c>
      <c r="M11" s="35"/>
      <c r="N11" s="35">
        <v>0</v>
      </c>
      <c r="O11" s="68">
        <v>7920</v>
      </c>
      <c r="P11" s="68">
        <v>7920</v>
      </c>
      <c r="Q11" s="35">
        <f t="shared" si="3"/>
        <v>0</v>
      </c>
      <c r="R11" s="35">
        <v>160</v>
      </c>
      <c r="S11" s="68">
        <v>7920</v>
      </c>
      <c r="T11" s="68">
        <v>7728</v>
      </c>
      <c r="U11" s="35">
        <f t="shared" si="4"/>
        <v>352</v>
      </c>
      <c r="V11" s="35">
        <v>23746</v>
      </c>
      <c r="W11" s="68">
        <v>7728</v>
      </c>
      <c r="X11" s="68">
        <v>7080</v>
      </c>
      <c r="Y11" s="35">
        <f t="shared" si="5"/>
        <v>24394</v>
      </c>
      <c r="Z11" s="35"/>
      <c r="AA11" s="49">
        <f t="shared" si="6"/>
        <v>3.8115625</v>
      </c>
      <c r="AB11" s="49">
        <f t="shared" si="7"/>
        <v>3.6182141797686147</v>
      </c>
      <c r="AC11" s="64">
        <f t="shared" si="0"/>
        <v>28856</v>
      </c>
      <c r="AD11" s="84">
        <v>7</v>
      </c>
      <c r="AE11" s="84">
        <v>3</v>
      </c>
      <c r="AF11" s="189">
        <f t="shared" si="1"/>
        <v>43414</v>
      </c>
      <c r="AG11" s="191">
        <f t="shared" ref="AG11:AG28" si="9">AA11+E11</f>
        <v>6.7834374999999998</v>
      </c>
      <c r="AH11" s="190">
        <v>10</v>
      </c>
      <c r="AI11" s="190"/>
      <c r="AJ11" s="190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</row>
    <row r="12" spans="1:82" s="111" customFormat="1" ht="28.5" customHeight="1">
      <c r="A12" s="103">
        <v>5</v>
      </c>
      <c r="B12" s="104" t="s">
        <v>2</v>
      </c>
      <c r="C12" s="105">
        <v>9471930059</v>
      </c>
      <c r="D12" s="35">
        <f>VLOOKUP(C12,'[21]Stock KVP'!B$8:F$26,5,0)</f>
        <v>26700</v>
      </c>
      <c r="E12" s="107">
        <f t="shared" si="8"/>
        <v>2.3733333333333335</v>
      </c>
      <c r="F12" s="205">
        <v>270000</v>
      </c>
      <c r="G12" s="35">
        <v>11250</v>
      </c>
      <c r="H12" s="35">
        <f>VLOOKUP(C12,'[17]10.6'!B$10:H$67,7,0)</f>
        <v>14400</v>
      </c>
      <c r="I12" s="106">
        <v>0</v>
      </c>
      <c r="J12" s="108">
        <v>16575</v>
      </c>
      <c r="K12" s="68">
        <v>16575</v>
      </c>
      <c r="L12" s="106">
        <f t="shared" si="2"/>
        <v>0</v>
      </c>
      <c r="M12" s="106"/>
      <c r="N12" s="106">
        <v>4632</v>
      </c>
      <c r="O12" s="108">
        <v>20275</v>
      </c>
      <c r="P12" s="108">
        <v>20875</v>
      </c>
      <c r="Q12" s="106">
        <f t="shared" si="3"/>
        <v>4032</v>
      </c>
      <c r="R12" s="106">
        <v>5955</v>
      </c>
      <c r="S12" s="108">
        <v>20695</v>
      </c>
      <c r="T12" s="108">
        <v>16000</v>
      </c>
      <c r="U12" s="106">
        <f t="shared" si="4"/>
        <v>10650</v>
      </c>
      <c r="V12" s="106">
        <v>121675</v>
      </c>
      <c r="W12" s="108">
        <v>16000</v>
      </c>
      <c r="X12" s="108">
        <v>15600</v>
      </c>
      <c r="Y12" s="106">
        <f>V12+W12-X12</f>
        <v>122075</v>
      </c>
      <c r="Z12" s="106"/>
      <c r="AA12" s="49">
        <f t="shared" si="6"/>
        <v>10.851111111111111</v>
      </c>
      <c r="AB12" s="49">
        <f t="shared" si="7"/>
        <v>8.4774305555555554</v>
      </c>
      <c r="AC12" s="109">
        <f t="shared" si="0"/>
        <v>136757</v>
      </c>
      <c r="AD12" s="110">
        <v>7</v>
      </c>
      <c r="AE12" s="110">
        <v>3</v>
      </c>
      <c r="AF12" s="189">
        <f t="shared" si="1"/>
        <v>148775</v>
      </c>
      <c r="AG12" s="191">
        <f t="shared" si="9"/>
        <v>13.224444444444444</v>
      </c>
      <c r="AH12" s="190">
        <v>10</v>
      </c>
      <c r="AI12" s="192"/>
      <c r="AJ12" s="192"/>
    </row>
    <row r="13" spans="1:82" s="87" customFormat="1" ht="33" customHeight="1">
      <c r="A13" s="86">
        <v>6</v>
      </c>
      <c r="B13" s="33" t="s">
        <v>51</v>
      </c>
      <c r="C13" s="34">
        <v>9124010068</v>
      </c>
      <c r="D13" s="35">
        <f>VLOOKUP(C13,'[21]Stock KVP'!B$8:F$26,5,0)</f>
        <v>6400</v>
      </c>
      <c r="E13" s="63">
        <f t="shared" si="8"/>
        <v>4.0421052631578949</v>
      </c>
      <c r="F13" s="204">
        <v>38000</v>
      </c>
      <c r="G13" s="35">
        <v>1583.3333333333333</v>
      </c>
      <c r="H13" s="35">
        <f>VLOOKUP(C13,'[17]10.6'!B$10:H$67,7,0)</f>
        <v>8760</v>
      </c>
      <c r="I13" s="35">
        <v>0</v>
      </c>
      <c r="J13" s="68"/>
      <c r="K13" s="68"/>
      <c r="L13" s="35">
        <f t="shared" si="2"/>
        <v>0</v>
      </c>
      <c r="M13" s="35"/>
      <c r="N13" s="35">
        <v>62319</v>
      </c>
      <c r="O13" s="68"/>
      <c r="P13" s="68"/>
      <c r="Q13" s="35">
        <f t="shared" si="3"/>
        <v>62319</v>
      </c>
      <c r="R13" s="35">
        <v>36731</v>
      </c>
      <c r="S13" s="68"/>
      <c r="T13" s="68">
        <v>3400</v>
      </c>
      <c r="U13" s="35">
        <f t="shared" si="4"/>
        <v>33331</v>
      </c>
      <c r="V13" s="35">
        <v>22600</v>
      </c>
      <c r="W13" s="68">
        <v>3400</v>
      </c>
      <c r="X13" s="68">
        <v>5000</v>
      </c>
      <c r="Y13" s="35">
        <f t="shared" si="5"/>
        <v>21000</v>
      </c>
      <c r="Z13" s="35"/>
      <c r="AA13" s="49">
        <f t="shared" si="6"/>
        <v>13.263157894736842</v>
      </c>
      <c r="AB13" s="49">
        <f t="shared" si="7"/>
        <v>2.3972602739726026</v>
      </c>
      <c r="AC13" s="64">
        <f t="shared" si="0"/>
        <v>116650</v>
      </c>
      <c r="AD13" s="84">
        <v>7</v>
      </c>
      <c r="AE13" s="84">
        <v>3</v>
      </c>
      <c r="AF13" s="189">
        <f t="shared" si="1"/>
        <v>27400</v>
      </c>
      <c r="AG13" s="191">
        <f t="shared" si="9"/>
        <v>17.305263157894736</v>
      </c>
      <c r="AH13" s="190">
        <v>10</v>
      </c>
      <c r="AI13" s="190"/>
      <c r="AJ13" s="190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</row>
    <row r="14" spans="1:82" s="87" customFormat="1" ht="28.5" customHeight="1">
      <c r="A14" s="83">
        <v>7</v>
      </c>
      <c r="B14" s="33" t="s">
        <v>50</v>
      </c>
      <c r="C14" s="34">
        <v>9652930043</v>
      </c>
      <c r="D14" s="35">
        <f>VLOOKUP(C14,'[21]Stock KVP'!B$8:F$26,5,0)</f>
        <v>3950</v>
      </c>
      <c r="E14" s="63">
        <f t="shared" si="8"/>
        <v>2.37</v>
      </c>
      <c r="F14" s="204">
        <v>40000</v>
      </c>
      <c r="G14" s="35">
        <v>1666.6666666666667</v>
      </c>
      <c r="H14" s="35">
        <f>VLOOKUP(C14,'[17]10.6'!B$10:H$67,7,0)</f>
        <v>8760</v>
      </c>
      <c r="I14" s="35">
        <v>3308</v>
      </c>
      <c r="J14" s="68"/>
      <c r="K14" s="68"/>
      <c r="L14" s="35">
        <f t="shared" si="2"/>
        <v>3308</v>
      </c>
      <c r="M14" s="35"/>
      <c r="N14" s="35">
        <v>0</v>
      </c>
      <c r="O14" s="68"/>
      <c r="P14" s="68"/>
      <c r="Q14" s="35">
        <f t="shared" si="3"/>
        <v>0</v>
      </c>
      <c r="R14" s="35">
        <v>480</v>
      </c>
      <c r="S14" s="68"/>
      <c r="T14" s="68"/>
      <c r="U14" s="35">
        <f t="shared" si="4"/>
        <v>480</v>
      </c>
      <c r="V14" s="35">
        <v>34250</v>
      </c>
      <c r="W14" s="68"/>
      <c r="X14" s="68">
        <v>5000</v>
      </c>
      <c r="Y14" s="35">
        <f t="shared" si="5"/>
        <v>29250</v>
      </c>
      <c r="Z14" s="35"/>
      <c r="AA14" s="49">
        <f t="shared" si="6"/>
        <v>17.55</v>
      </c>
      <c r="AB14" s="49">
        <f t="shared" si="7"/>
        <v>3.3390410958904111</v>
      </c>
      <c r="AC14" s="64">
        <f t="shared" si="0"/>
        <v>33038</v>
      </c>
      <c r="AD14" s="84">
        <v>7</v>
      </c>
      <c r="AE14" s="84">
        <v>3</v>
      </c>
      <c r="AF14" s="189">
        <f t="shared" si="1"/>
        <v>33200</v>
      </c>
      <c r="AG14" s="191">
        <f t="shared" si="9"/>
        <v>19.920000000000002</v>
      </c>
      <c r="AH14" s="190">
        <v>10</v>
      </c>
      <c r="AI14" s="190"/>
      <c r="AJ14" s="190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</row>
    <row r="15" spans="1:82" s="87" customFormat="1" ht="28.5" customHeight="1">
      <c r="A15" s="86">
        <v>8</v>
      </c>
      <c r="B15" s="33" t="s">
        <v>3</v>
      </c>
      <c r="C15" s="34">
        <v>9472930030</v>
      </c>
      <c r="D15" s="35">
        <f>VLOOKUP(C15,'[21]Stock KVP'!B$8:F$26,5,0)</f>
        <v>57000</v>
      </c>
      <c r="E15" s="63">
        <f t="shared" si="8"/>
        <v>4.0835820895522383</v>
      </c>
      <c r="F15" s="204">
        <v>335000</v>
      </c>
      <c r="G15" s="35">
        <v>13958.333333333334</v>
      </c>
      <c r="H15" s="35">
        <f>VLOOKUP(C15,'[17]10.6'!B$10:H$67,7,0)</f>
        <v>14400</v>
      </c>
      <c r="I15" s="35">
        <v>15430</v>
      </c>
      <c r="J15" s="68">
        <v>23085</v>
      </c>
      <c r="K15" s="68">
        <v>9360</v>
      </c>
      <c r="L15" s="35">
        <f t="shared" si="2"/>
        <v>29155</v>
      </c>
      <c r="M15" s="35"/>
      <c r="N15" s="35">
        <v>0</v>
      </c>
      <c r="O15" s="68">
        <v>9360</v>
      </c>
      <c r="P15" s="68">
        <v>9360</v>
      </c>
      <c r="Q15" s="35">
        <f t="shared" si="3"/>
        <v>0</v>
      </c>
      <c r="R15" s="35">
        <v>9990</v>
      </c>
      <c r="S15" s="68">
        <v>9360</v>
      </c>
      <c r="T15" s="68">
        <v>12000</v>
      </c>
      <c r="U15" s="35">
        <f t="shared" si="4"/>
        <v>7350</v>
      </c>
      <c r="V15" s="35">
        <v>128500</v>
      </c>
      <c r="W15" s="68">
        <v>12000</v>
      </c>
      <c r="X15" s="68"/>
      <c r="Y15" s="35">
        <f>V15+W15-X15</f>
        <v>140500</v>
      </c>
      <c r="Z15" s="35"/>
      <c r="AA15" s="49">
        <f t="shared" si="6"/>
        <v>10.065671641791043</v>
      </c>
      <c r="AB15" s="49">
        <f t="shared" si="7"/>
        <v>9.7569444444444446</v>
      </c>
      <c r="AC15" s="64">
        <f t="shared" si="0"/>
        <v>177005</v>
      </c>
      <c r="AD15" s="84">
        <v>7</v>
      </c>
      <c r="AE15" s="84">
        <v>3</v>
      </c>
      <c r="AF15" s="189">
        <f t="shared" si="1"/>
        <v>197500</v>
      </c>
      <c r="AG15" s="191">
        <f t="shared" si="9"/>
        <v>14.149253731343283</v>
      </c>
      <c r="AH15" s="190">
        <v>10</v>
      </c>
      <c r="AI15" s="190"/>
      <c r="AJ15" s="190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</row>
    <row r="16" spans="1:82" s="119" customFormat="1" ht="28.5" customHeight="1">
      <c r="A16" s="112">
        <v>9</v>
      </c>
      <c r="B16" s="113" t="s">
        <v>49</v>
      </c>
      <c r="C16" s="114">
        <v>9124010054</v>
      </c>
      <c r="D16" s="35">
        <f>VLOOKUP(C16,'[21]Stock KVP'!B$8:F$26,5,0)</f>
        <v>29300</v>
      </c>
      <c r="E16" s="116">
        <f t="shared" si="8"/>
        <v>6.2785714285714285</v>
      </c>
      <c r="F16" s="206">
        <v>112000</v>
      </c>
      <c r="G16" s="35">
        <v>4666.666666666667</v>
      </c>
      <c r="H16" s="35">
        <f>VLOOKUP(C16,'[17]10.6'!B$10:H$67,7,0)</f>
        <v>8760</v>
      </c>
      <c r="I16" s="115">
        <v>28205</v>
      </c>
      <c r="J16" s="68">
        <v>6721</v>
      </c>
      <c r="K16" s="68">
        <v>1515</v>
      </c>
      <c r="L16" s="115">
        <f t="shared" si="2"/>
        <v>33411</v>
      </c>
      <c r="M16" s="115"/>
      <c r="N16" s="115">
        <v>0</v>
      </c>
      <c r="O16" s="68">
        <v>1515</v>
      </c>
      <c r="P16" s="68"/>
      <c r="Q16" s="115">
        <f t="shared" si="3"/>
        <v>1515</v>
      </c>
      <c r="R16" s="115">
        <v>155</v>
      </c>
      <c r="S16" s="108"/>
      <c r="T16" s="108"/>
      <c r="U16" s="115">
        <f t="shared" si="4"/>
        <v>155</v>
      </c>
      <c r="V16" s="115">
        <v>17800</v>
      </c>
      <c r="W16" s="108"/>
      <c r="X16" s="108">
        <v>10000</v>
      </c>
      <c r="Y16" s="115">
        <f t="shared" si="5"/>
        <v>7800</v>
      </c>
      <c r="Z16" s="115"/>
      <c r="AA16" s="49">
        <f t="shared" si="6"/>
        <v>1.6714285714285713</v>
      </c>
      <c r="AB16" s="49">
        <f t="shared" si="7"/>
        <v>0.8904109589041096</v>
      </c>
      <c r="AC16" s="117">
        <f t="shared" si="0"/>
        <v>42881</v>
      </c>
      <c r="AD16" s="118">
        <v>7</v>
      </c>
      <c r="AE16" s="118">
        <v>3</v>
      </c>
      <c r="AF16" s="189">
        <f t="shared" si="1"/>
        <v>37100</v>
      </c>
      <c r="AG16" s="191">
        <f t="shared" si="9"/>
        <v>7.9499999999999993</v>
      </c>
      <c r="AH16" s="190">
        <v>10</v>
      </c>
      <c r="AI16" s="193"/>
      <c r="AJ16" s="193"/>
    </row>
    <row r="17" spans="1:36" s="87" customFormat="1" ht="28.5" customHeight="1">
      <c r="A17" s="86">
        <v>10</v>
      </c>
      <c r="B17" s="33" t="s">
        <v>48</v>
      </c>
      <c r="C17" s="34">
        <v>9124010060</v>
      </c>
      <c r="D17" s="35">
        <f>VLOOKUP(C17,'[21]Stock KVP'!B$8:F$26,5,0)</f>
        <v>23600</v>
      </c>
      <c r="E17" s="63">
        <f t="shared" si="8"/>
        <v>6.9073170731707316</v>
      </c>
      <c r="F17" s="204">
        <v>82000</v>
      </c>
      <c r="G17" s="35">
        <v>3416.6666666666665</v>
      </c>
      <c r="H17" s="35">
        <f>VLOOKUP(C17,'[17]10.6'!B$10:H$67,7,0)</f>
        <v>8760</v>
      </c>
      <c r="I17" s="35">
        <v>18032</v>
      </c>
      <c r="J17" s="68">
        <v>1436</v>
      </c>
      <c r="K17" s="68">
        <v>4543</v>
      </c>
      <c r="L17" s="35">
        <f t="shared" si="2"/>
        <v>14925</v>
      </c>
      <c r="M17" s="35"/>
      <c r="N17" s="35">
        <v>0</v>
      </c>
      <c r="O17" s="68">
        <v>4543</v>
      </c>
      <c r="P17" s="68">
        <v>2338</v>
      </c>
      <c r="Q17" s="35">
        <f t="shared" si="3"/>
        <v>2205</v>
      </c>
      <c r="R17" s="35">
        <v>670</v>
      </c>
      <c r="S17" s="68">
        <v>2338</v>
      </c>
      <c r="T17" s="68">
        <v>1500</v>
      </c>
      <c r="U17" s="35">
        <f t="shared" si="4"/>
        <v>1508</v>
      </c>
      <c r="V17" s="35">
        <v>24500</v>
      </c>
      <c r="W17" s="68">
        <v>1500</v>
      </c>
      <c r="X17" s="68">
        <v>5000</v>
      </c>
      <c r="Y17" s="35">
        <f t="shared" si="5"/>
        <v>21000</v>
      </c>
      <c r="Z17" s="35"/>
      <c r="AA17" s="49">
        <f t="shared" si="6"/>
        <v>6.1463414634146343</v>
      </c>
      <c r="AB17" s="49">
        <f t="shared" si="7"/>
        <v>2.3972602739726026</v>
      </c>
      <c r="AC17" s="64">
        <f t="shared" si="0"/>
        <v>39638</v>
      </c>
      <c r="AD17" s="84">
        <v>7</v>
      </c>
      <c r="AE17" s="84">
        <v>3</v>
      </c>
      <c r="AF17" s="189">
        <f t="shared" si="1"/>
        <v>44600</v>
      </c>
      <c r="AG17" s="191">
        <f t="shared" si="9"/>
        <v>13.053658536585367</v>
      </c>
      <c r="AH17" s="190">
        <v>10</v>
      </c>
      <c r="AI17" s="194"/>
      <c r="AJ17" s="194"/>
    </row>
    <row r="18" spans="1:36" s="87" customFormat="1" ht="28.5" customHeight="1">
      <c r="A18" s="83">
        <v>11</v>
      </c>
      <c r="B18" s="33" t="s">
        <v>40</v>
      </c>
      <c r="C18" s="34">
        <v>9352931030</v>
      </c>
      <c r="D18" s="35">
        <f>VLOOKUP(C18,'[21]Stock KVP'!B$8:F$26,5,0)</f>
        <v>21071</v>
      </c>
      <c r="E18" s="63">
        <f t="shared" si="8"/>
        <v>3.8603358778625956</v>
      </c>
      <c r="F18" s="204">
        <v>131000</v>
      </c>
      <c r="G18" s="35">
        <v>5458.333333333333</v>
      </c>
      <c r="H18" s="35">
        <f>VLOOKUP(C18,'[17]10.6'!B$10:H$67,7,0)</f>
        <v>9370</v>
      </c>
      <c r="I18" s="35">
        <v>0</v>
      </c>
      <c r="J18" s="68"/>
      <c r="K18" s="68"/>
      <c r="L18" s="35">
        <f>I18+J18-K18</f>
        <v>0</v>
      </c>
      <c r="M18" s="35"/>
      <c r="N18" s="35">
        <v>71</v>
      </c>
      <c r="O18" s="68"/>
      <c r="P18" s="68">
        <v>71</v>
      </c>
      <c r="Q18" s="35">
        <f t="shared" si="3"/>
        <v>0</v>
      </c>
      <c r="R18" s="35">
        <v>199</v>
      </c>
      <c r="S18" s="68">
        <v>71</v>
      </c>
      <c r="T18" s="68"/>
      <c r="U18" s="35">
        <f t="shared" si="4"/>
        <v>270</v>
      </c>
      <c r="V18" s="35">
        <v>99250</v>
      </c>
      <c r="W18" s="68"/>
      <c r="X18" s="68">
        <v>4071</v>
      </c>
      <c r="Y18" s="35">
        <f t="shared" si="5"/>
        <v>95179</v>
      </c>
      <c r="Z18" s="35"/>
      <c r="AA18" s="49">
        <f t="shared" si="6"/>
        <v>17.437374045801526</v>
      </c>
      <c r="AB18" s="49">
        <f t="shared" si="7"/>
        <v>10.157844183564567</v>
      </c>
      <c r="AC18" s="64">
        <f t="shared" si="0"/>
        <v>95449</v>
      </c>
      <c r="AD18" s="84">
        <v>7</v>
      </c>
      <c r="AE18" s="84">
        <v>3</v>
      </c>
      <c r="AF18" s="189">
        <f t="shared" si="1"/>
        <v>116250</v>
      </c>
      <c r="AG18" s="191">
        <f t="shared" si="9"/>
        <v>21.297709923664122</v>
      </c>
      <c r="AH18" s="190">
        <v>10</v>
      </c>
      <c r="AI18" s="194"/>
      <c r="AJ18" s="194"/>
    </row>
    <row r="19" spans="1:36" s="87" customFormat="1" ht="28.5" customHeight="1">
      <c r="A19" s="86">
        <v>12</v>
      </c>
      <c r="B19" s="33" t="s">
        <v>39</v>
      </c>
      <c r="C19" s="34">
        <v>9425040105</v>
      </c>
      <c r="D19" s="35">
        <f>VLOOKUP(C19,'[21]Stock KVP'!B$8:F$26,5,0)</f>
        <v>24791</v>
      </c>
      <c r="E19" s="63">
        <f t="shared" si="8"/>
        <v>5.5091111111111113</v>
      </c>
      <c r="F19" s="204">
        <v>108000</v>
      </c>
      <c r="G19" s="35">
        <v>4500</v>
      </c>
      <c r="H19" s="35">
        <f>VLOOKUP(C19,'[17]10.6'!B$10:H$67,7,0)</f>
        <v>9370</v>
      </c>
      <c r="I19" s="35">
        <v>10000</v>
      </c>
      <c r="J19" s="68">
        <v>12000</v>
      </c>
      <c r="K19" s="68">
        <v>14000</v>
      </c>
      <c r="L19" s="35">
        <f t="shared" si="2"/>
        <v>8000</v>
      </c>
      <c r="M19" s="35"/>
      <c r="N19" s="35">
        <v>80544</v>
      </c>
      <c r="O19" s="68">
        <v>14000</v>
      </c>
      <c r="P19" s="68">
        <v>4564</v>
      </c>
      <c r="Q19" s="35">
        <f t="shared" si="3"/>
        <v>89980</v>
      </c>
      <c r="R19" s="35">
        <v>1221</v>
      </c>
      <c r="S19" s="68">
        <v>4564</v>
      </c>
      <c r="T19" s="68"/>
      <c r="U19" s="35">
        <f t="shared" si="4"/>
        <v>5785</v>
      </c>
      <c r="V19" s="35">
        <v>89750</v>
      </c>
      <c r="W19" s="68"/>
      <c r="X19" s="68">
        <v>20791</v>
      </c>
      <c r="Y19" s="35">
        <f t="shared" si="5"/>
        <v>68959</v>
      </c>
      <c r="Z19" s="35"/>
      <c r="AA19" s="49">
        <f t="shared" si="6"/>
        <v>15.324222222222222</v>
      </c>
      <c r="AB19" s="49">
        <f t="shared" si="7"/>
        <v>7.3595517609391674</v>
      </c>
      <c r="AC19" s="64">
        <f t="shared" si="0"/>
        <v>172724</v>
      </c>
      <c r="AD19" s="84">
        <v>7</v>
      </c>
      <c r="AE19" s="84">
        <v>3</v>
      </c>
      <c r="AF19" s="189">
        <f t="shared" si="1"/>
        <v>93750</v>
      </c>
      <c r="AG19" s="191">
        <f t="shared" si="9"/>
        <v>20.833333333333332</v>
      </c>
      <c r="AH19" s="190">
        <v>10</v>
      </c>
      <c r="AI19" s="194"/>
      <c r="AJ19" s="194"/>
    </row>
    <row r="20" spans="1:36" s="87" customFormat="1" ht="28.5" customHeight="1">
      <c r="A20" s="83">
        <v>13</v>
      </c>
      <c r="B20" s="33" t="s">
        <v>47</v>
      </c>
      <c r="C20" s="34">
        <v>9652930042</v>
      </c>
      <c r="D20" s="35">
        <f>VLOOKUP(C20,'[21]Stock KVP'!B$8:F$26,5,0)</f>
        <v>22800</v>
      </c>
      <c r="E20" s="63">
        <f t="shared" si="8"/>
        <v>6.4376470588235293</v>
      </c>
      <c r="F20" s="204">
        <v>85000</v>
      </c>
      <c r="G20" s="35">
        <v>3541.6666666666665</v>
      </c>
      <c r="H20" s="35">
        <f>VLOOKUP(C20,'[17]10.6'!B$10:H$67,7,0)</f>
        <v>8760</v>
      </c>
      <c r="I20" s="35">
        <v>20374</v>
      </c>
      <c r="J20" s="68">
        <v>5500</v>
      </c>
      <c r="K20" s="68">
        <v>10078</v>
      </c>
      <c r="L20" s="35">
        <f t="shared" si="2"/>
        <v>15796</v>
      </c>
      <c r="M20" s="35"/>
      <c r="N20" s="35">
        <v>0</v>
      </c>
      <c r="O20" s="68">
        <v>10078</v>
      </c>
      <c r="P20" s="68">
        <v>10078</v>
      </c>
      <c r="Q20" s="35">
        <f t="shared" si="3"/>
        <v>0</v>
      </c>
      <c r="R20" s="35">
        <v>2112</v>
      </c>
      <c r="S20" s="68">
        <v>10078</v>
      </c>
      <c r="T20" s="68">
        <v>9200</v>
      </c>
      <c r="U20" s="35">
        <f t="shared" si="4"/>
        <v>2990</v>
      </c>
      <c r="V20" s="35">
        <v>61200</v>
      </c>
      <c r="W20" s="68">
        <v>9200</v>
      </c>
      <c r="X20" s="68"/>
      <c r="Y20" s="35">
        <f t="shared" si="5"/>
        <v>70400</v>
      </c>
      <c r="Z20" s="35"/>
      <c r="AA20" s="49">
        <f t="shared" si="6"/>
        <v>19.877647058823531</v>
      </c>
      <c r="AB20" s="49">
        <f t="shared" si="7"/>
        <v>8.0365296803652964</v>
      </c>
      <c r="AC20" s="64">
        <f t="shared" si="0"/>
        <v>89186</v>
      </c>
      <c r="AD20" s="84">
        <v>7</v>
      </c>
      <c r="AE20" s="84">
        <v>3</v>
      </c>
      <c r="AF20" s="189">
        <f t="shared" si="1"/>
        <v>93200</v>
      </c>
      <c r="AG20" s="191">
        <f t="shared" si="9"/>
        <v>26.31529411764706</v>
      </c>
      <c r="AH20" s="190">
        <v>10</v>
      </c>
      <c r="AI20" s="194"/>
      <c r="AJ20" s="194"/>
    </row>
    <row r="21" spans="1:36" ht="28.5" customHeight="1">
      <c r="A21" s="36">
        <v>14</v>
      </c>
      <c r="B21" s="33" t="s">
        <v>46</v>
      </c>
      <c r="C21" s="34">
        <v>9652930046</v>
      </c>
      <c r="D21" s="35">
        <f>VLOOKUP(C21,'[21]Stock KVP'!B$8:F$26,5,0)</f>
        <v>15750</v>
      </c>
      <c r="E21" s="63">
        <f t="shared" si="8"/>
        <v>4.7249999999999996</v>
      </c>
      <c r="F21" s="204">
        <v>80000</v>
      </c>
      <c r="G21" s="35">
        <v>3333.3333333333335</v>
      </c>
      <c r="H21" s="35">
        <f>VLOOKUP(C21,'[17]10.6'!B$10:H$67,7,0)</f>
        <v>8760</v>
      </c>
      <c r="I21" s="35">
        <v>13558</v>
      </c>
      <c r="J21" s="68">
        <v>9316</v>
      </c>
      <c r="K21" s="68"/>
      <c r="L21" s="35">
        <f t="shared" si="2"/>
        <v>22874</v>
      </c>
      <c r="M21" s="35"/>
      <c r="N21" s="35">
        <v>0</v>
      </c>
      <c r="O21" s="68"/>
      <c r="P21" s="68"/>
      <c r="Q21" s="35">
        <f t="shared" si="3"/>
        <v>0</v>
      </c>
      <c r="R21" s="35">
        <v>1437</v>
      </c>
      <c r="S21" s="68"/>
      <c r="T21" s="68"/>
      <c r="U21" s="35">
        <f t="shared" si="4"/>
        <v>1437</v>
      </c>
      <c r="V21" s="35">
        <v>44520</v>
      </c>
      <c r="W21" s="68"/>
      <c r="X21" s="68"/>
      <c r="Y21" s="35">
        <f t="shared" si="5"/>
        <v>44520</v>
      </c>
      <c r="Z21" s="35"/>
      <c r="AA21" s="49">
        <f t="shared" si="6"/>
        <v>13.356</v>
      </c>
      <c r="AB21" s="49">
        <f t="shared" si="7"/>
        <v>5.0821917808219181</v>
      </c>
      <c r="AC21" s="64">
        <f t="shared" si="0"/>
        <v>68831</v>
      </c>
      <c r="AD21" s="62">
        <v>7</v>
      </c>
      <c r="AE21" s="62">
        <v>3</v>
      </c>
      <c r="AF21" s="189">
        <f t="shared" si="1"/>
        <v>60270</v>
      </c>
      <c r="AG21" s="191">
        <f t="shared" si="9"/>
        <v>18.081</v>
      </c>
      <c r="AH21" s="190">
        <v>10</v>
      </c>
    </row>
    <row r="22" spans="1:36" ht="28.5" customHeight="1">
      <c r="A22" s="32">
        <v>15</v>
      </c>
      <c r="B22" s="33" t="s">
        <v>22</v>
      </c>
      <c r="C22" s="34">
        <v>9124040035</v>
      </c>
      <c r="D22" s="35">
        <f>VLOOKUP(C22,'[21]Stock KVP'!B$8:F$26,5,0)</f>
        <v>22250</v>
      </c>
      <c r="E22" s="63">
        <f t="shared" si="8"/>
        <v>1.5798816568047336</v>
      </c>
      <c r="F22" s="204">
        <v>338000</v>
      </c>
      <c r="G22" s="35">
        <v>14083.333333333334</v>
      </c>
      <c r="H22" s="35">
        <f>VLOOKUP(C22,'[17]10.6'!B$10:H$67,7,0)</f>
        <v>15130</v>
      </c>
      <c r="I22" s="35">
        <v>10157</v>
      </c>
      <c r="J22" s="68">
        <v>6414</v>
      </c>
      <c r="K22" s="68">
        <v>10365</v>
      </c>
      <c r="L22" s="35">
        <f t="shared" si="2"/>
        <v>6206</v>
      </c>
      <c r="M22" s="35"/>
      <c r="N22" s="35">
        <v>0</v>
      </c>
      <c r="O22" s="68">
        <v>15801</v>
      </c>
      <c r="P22" s="68">
        <v>15801</v>
      </c>
      <c r="Q22" s="35">
        <f t="shared" si="3"/>
        <v>0</v>
      </c>
      <c r="R22" s="35">
        <v>9571</v>
      </c>
      <c r="S22" s="68">
        <v>51801</v>
      </c>
      <c r="T22" s="68">
        <v>47000</v>
      </c>
      <c r="U22" s="35">
        <f t="shared" si="4"/>
        <v>14372</v>
      </c>
      <c r="V22" s="35">
        <v>114250</v>
      </c>
      <c r="W22" s="68">
        <v>11000</v>
      </c>
      <c r="X22" s="68">
        <v>16000</v>
      </c>
      <c r="Y22" s="35">
        <f t="shared" si="5"/>
        <v>109250</v>
      </c>
      <c r="Z22" s="35"/>
      <c r="AA22" s="49">
        <f t="shared" si="6"/>
        <v>7.7573964497041414</v>
      </c>
      <c r="AB22" s="49">
        <f t="shared" si="7"/>
        <v>7.2207534699272964</v>
      </c>
      <c r="AC22" s="64">
        <f t="shared" si="0"/>
        <v>129828</v>
      </c>
      <c r="AD22" s="62">
        <v>7</v>
      </c>
      <c r="AE22" s="62">
        <v>3</v>
      </c>
      <c r="AF22" s="189">
        <f t="shared" si="1"/>
        <v>131500</v>
      </c>
      <c r="AG22" s="191">
        <f t="shared" si="9"/>
        <v>9.3372781065088759</v>
      </c>
      <c r="AH22" s="190">
        <v>10</v>
      </c>
    </row>
    <row r="23" spans="1:36" ht="28.5" customHeight="1">
      <c r="A23" s="36">
        <v>16</v>
      </c>
      <c r="B23" s="33" t="s">
        <v>42</v>
      </c>
      <c r="C23" s="34">
        <v>9124010058</v>
      </c>
      <c r="D23" s="35">
        <f>VLOOKUP(C23,'[21]Stock KVP'!B$8:F$26,5,0)</f>
        <v>22700</v>
      </c>
      <c r="E23" s="63">
        <f t="shared" si="8"/>
        <v>6.6439024390243908</v>
      </c>
      <c r="F23" s="204">
        <v>82000</v>
      </c>
      <c r="G23" s="35">
        <v>3416.6666666666665</v>
      </c>
      <c r="H23" s="35">
        <f>VLOOKUP(C23,'[17]10.6'!B$10:H$67,7,0)</f>
        <v>8760</v>
      </c>
      <c r="I23" s="35">
        <v>0</v>
      </c>
      <c r="J23" s="68"/>
      <c r="K23" s="68"/>
      <c r="L23" s="35">
        <f t="shared" si="2"/>
        <v>0</v>
      </c>
      <c r="M23" s="35"/>
      <c r="N23" s="35">
        <v>18401</v>
      </c>
      <c r="O23" s="68"/>
      <c r="P23" s="68">
        <v>10181</v>
      </c>
      <c r="Q23" s="35">
        <f t="shared" si="3"/>
        <v>8220</v>
      </c>
      <c r="R23" s="35">
        <v>38449</v>
      </c>
      <c r="S23" s="68">
        <v>10181</v>
      </c>
      <c r="T23" s="68">
        <v>7900</v>
      </c>
      <c r="U23" s="35">
        <f t="shared" si="4"/>
        <v>40730</v>
      </c>
      <c r="V23" s="35">
        <v>15700</v>
      </c>
      <c r="W23" s="68">
        <v>7900</v>
      </c>
      <c r="X23" s="68">
        <v>5000</v>
      </c>
      <c r="Y23" s="35">
        <f t="shared" si="5"/>
        <v>18600</v>
      </c>
      <c r="Z23" s="35"/>
      <c r="AA23" s="49">
        <f t="shared" si="6"/>
        <v>5.4439024390243906</v>
      </c>
      <c r="AB23" s="49">
        <f t="shared" si="7"/>
        <v>2.1232876712328768</v>
      </c>
      <c r="AC23" s="64">
        <f t="shared" si="0"/>
        <v>67550</v>
      </c>
      <c r="AD23" s="62">
        <v>7</v>
      </c>
      <c r="AE23" s="62">
        <v>3</v>
      </c>
      <c r="AF23" s="189">
        <f t="shared" si="1"/>
        <v>41300</v>
      </c>
      <c r="AG23" s="191">
        <f t="shared" si="9"/>
        <v>12.087804878048782</v>
      </c>
      <c r="AH23" s="190">
        <v>10</v>
      </c>
    </row>
    <row r="24" spans="1:36" ht="28.5" customHeight="1">
      <c r="A24" s="32">
        <v>17</v>
      </c>
      <c r="B24" s="33" t="s">
        <v>43</v>
      </c>
      <c r="C24" s="34">
        <v>9124010052</v>
      </c>
      <c r="D24" s="35">
        <f>VLOOKUP(C24,'[21]Stock KVP'!B$8:F$26,5,0)</f>
        <v>26400</v>
      </c>
      <c r="E24" s="63">
        <f t="shared" si="8"/>
        <v>5.1934426229508199</v>
      </c>
      <c r="F24" s="204">
        <v>122000</v>
      </c>
      <c r="G24" s="35">
        <v>5083.333333333333</v>
      </c>
      <c r="H24" s="35">
        <f>VLOOKUP(C24,'[17]10.6'!B$10:H$67,7,0)</f>
        <v>8760</v>
      </c>
      <c r="I24" s="35">
        <v>12552</v>
      </c>
      <c r="J24" s="68">
        <v>8668</v>
      </c>
      <c r="K24" s="68">
        <v>9180</v>
      </c>
      <c r="L24" s="35">
        <f t="shared" si="2"/>
        <v>12040</v>
      </c>
      <c r="M24" s="35"/>
      <c r="N24" s="35">
        <v>40655</v>
      </c>
      <c r="O24" s="68">
        <v>8981</v>
      </c>
      <c r="P24" s="68">
        <v>16437</v>
      </c>
      <c r="Q24" s="35">
        <f t="shared" si="3"/>
        <v>33199</v>
      </c>
      <c r="R24" s="35">
        <v>66971</v>
      </c>
      <c r="S24" s="68">
        <v>16437</v>
      </c>
      <c r="T24" s="68">
        <v>4200</v>
      </c>
      <c r="U24" s="35">
        <f t="shared" si="4"/>
        <v>79208</v>
      </c>
      <c r="V24" s="35">
        <v>36600</v>
      </c>
      <c r="W24" s="68">
        <v>4200</v>
      </c>
      <c r="X24" s="68">
        <v>10000</v>
      </c>
      <c r="Y24" s="35">
        <f t="shared" si="5"/>
        <v>30800</v>
      </c>
      <c r="Z24" s="35"/>
      <c r="AA24" s="49">
        <f t="shared" si="6"/>
        <v>6.0590163934426231</v>
      </c>
      <c r="AB24" s="49">
        <f t="shared" si="7"/>
        <v>3.5159817351598175</v>
      </c>
      <c r="AC24" s="64">
        <f t="shared" si="0"/>
        <v>155247</v>
      </c>
      <c r="AD24" s="62">
        <v>7</v>
      </c>
      <c r="AE24" s="62">
        <v>3</v>
      </c>
      <c r="AF24" s="189">
        <f t="shared" si="1"/>
        <v>57200</v>
      </c>
      <c r="AG24" s="191">
        <f t="shared" si="9"/>
        <v>11.252459016393443</v>
      </c>
      <c r="AH24" s="190">
        <v>10</v>
      </c>
    </row>
    <row r="25" spans="1:36" ht="28.5" customHeight="1">
      <c r="A25" s="36">
        <v>18</v>
      </c>
      <c r="B25" s="33" t="s">
        <v>44</v>
      </c>
      <c r="C25" s="34">
        <v>9651930022</v>
      </c>
      <c r="D25" s="35">
        <f>VLOOKUP(C25,'[21]Stock KVP'!B$8:F$26,5,0)</f>
        <v>16100</v>
      </c>
      <c r="E25" s="63">
        <f t="shared" si="8"/>
        <v>4.5458823529411765</v>
      </c>
      <c r="F25" s="204">
        <v>85000</v>
      </c>
      <c r="G25" s="35">
        <v>3541.6666666666665</v>
      </c>
      <c r="H25" s="35">
        <f>VLOOKUP(C25,'[17]10.6'!B$10:H$67,7,0)</f>
        <v>8760</v>
      </c>
      <c r="I25" s="35">
        <v>13183</v>
      </c>
      <c r="J25" s="68">
        <v>8608</v>
      </c>
      <c r="K25" s="68">
        <v>8203</v>
      </c>
      <c r="L25" s="35">
        <f t="shared" si="2"/>
        <v>13588</v>
      </c>
      <c r="M25" s="35"/>
      <c r="N25" s="35">
        <v>17971</v>
      </c>
      <c r="O25" s="68">
        <v>8203</v>
      </c>
      <c r="P25" s="68"/>
      <c r="Q25" s="35">
        <f t="shared" si="3"/>
        <v>26174</v>
      </c>
      <c r="R25" s="35">
        <v>60758</v>
      </c>
      <c r="S25" s="68"/>
      <c r="T25" s="68"/>
      <c r="U25" s="35">
        <f t="shared" si="4"/>
        <v>60758</v>
      </c>
      <c r="V25" s="35">
        <v>41700</v>
      </c>
      <c r="W25" s="68"/>
      <c r="X25" s="68"/>
      <c r="Y25" s="35">
        <f t="shared" si="5"/>
        <v>41700</v>
      </c>
      <c r="Z25" s="35"/>
      <c r="AA25" s="49">
        <f t="shared" si="6"/>
        <v>11.774117647058825</v>
      </c>
      <c r="AB25" s="49">
        <f t="shared" si="7"/>
        <v>4.7602739726027394</v>
      </c>
      <c r="AC25" s="64">
        <f t="shared" si="0"/>
        <v>142220</v>
      </c>
      <c r="AD25" s="62">
        <v>7</v>
      </c>
      <c r="AE25" s="62">
        <v>3</v>
      </c>
      <c r="AF25" s="189">
        <f t="shared" si="1"/>
        <v>57800</v>
      </c>
      <c r="AG25" s="191">
        <f t="shared" si="9"/>
        <v>16.32</v>
      </c>
      <c r="AH25" s="190">
        <v>10</v>
      </c>
    </row>
    <row r="26" spans="1:36" ht="35.25" customHeight="1">
      <c r="A26" s="32">
        <v>19</v>
      </c>
      <c r="B26" s="33" t="s">
        <v>45</v>
      </c>
      <c r="C26" s="34">
        <v>9651930026</v>
      </c>
      <c r="D26" s="35">
        <f>VLOOKUP(C26,'[21]Stock KVP'!B$8:F$26,5,0)</f>
        <v>15000</v>
      </c>
      <c r="E26" s="63">
        <f t="shared" si="8"/>
        <v>4.5</v>
      </c>
      <c r="F26" s="204">
        <v>80000</v>
      </c>
      <c r="G26" s="35">
        <v>3333.3333333333335</v>
      </c>
      <c r="H26" s="35">
        <f>VLOOKUP(C26,'[17]10.6'!B$10:H$67,7,0)</f>
        <v>8760</v>
      </c>
      <c r="I26" s="35">
        <v>10667</v>
      </c>
      <c r="J26" s="68">
        <v>4982</v>
      </c>
      <c r="K26" s="68">
        <v>5995</v>
      </c>
      <c r="L26" s="35">
        <f t="shared" si="2"/>
        <v>9654</v>
      </c>
      <c r="M26" s="35"/>
      <c r="N26" s="35">
        <v>95515</v>
      </c>
      <c r="O26" s="68">
        <f>5995+1988</f>
        <v>7983</v>
      </c>
      <c r="P26" s="68"/>
      <c r="Q26" s="35">
        <f t="shared" si="3"/>
        <v>103498</v>
      </c>
      <c r="R26" s="35">
        <v>57013</v>
      </c>
      <c r="S26" s="68"/>
      <c r="T26" s="68"/>
      <c r="U26" s="35">
        <f t="shared" si="4"/>
        <v>57013</v>
      </c>
      <c r="V26" s="35">
        <v>37300</v>
      </c>
      <c r="W26" s="68"/>
      <c r="X26" s="68"/>
      <c r="Y26" s="35">
        <f>V26+W26-X26</f>
        <v>37300</v>
      </c>
      <c r="Z26" s="35"/>
      <c r="AA26" s="49">
        <f t="shared" si="6"/>
        <v>11.19</v>
      </c>
      <c r="AB26" s="49">
        <f t="shared" si="7"/>
        <v>4.2579908675799087</v>
      </c>
      <c r="AC26" s="64">
        <f t="shared" si="0"/>
        <v>207465</v>
      </c>
      <c r="AD26" s="62">
        <v>7</v>
      </c>
      <c r="AE26" s="62">
        <v>3</v>
      </c>
      <c r="AF26" s="189">
        <f t="shared" si="1"/>
        <v>52300</v>
      </c>
      <c r="AG26" s="191">
        <f t="shared" si="9"/>
        <v>15.69</v>
      </c>
      <c r="AH26" s="190">
        <v>10</v>
      </c>
    </row>
    <row r="27" spans="1:36" ht="28.5" customHeight="1">
      <c r="A27" s="36">
        <v>20</v>
      </c>
      <c r="B27" s="33" t="s">
        <v>13</v>
      </c>
      <c r="C27" s="34">
        <v>9124040011</v>
      </c>
      <c r="D27" s="35">
        <f>VLOOKUP(C27,'[21]Stock KVP'!B$8:F$26,5,0)</f>
        <v>4500</v>
      </c>
      <c r="E27" s="63">
        <f t="shared" si="8"/>
        <v>2.6999999999999997</v>
      </c>
      <c r="F27" s="204">
        <v>40000</v>
      </c>
      <c r="G27" s="35">
        <v>1666.6666666666667</v>
      </c>
      <c r="H27" s="35">
        <f>VLOOKUP(C27,'[17]10.6'!B$10:H$67,7,0)</f>
        <v>15130</v>
      </c>
      <c r="I27" s="35">
        <v>12529</v>
      </c>
      <c r="J27" s="68">
        <v>5634</v>
      </c>
      <c r="K27" s="68"/>
      <c r="L27" s="35">
        <f t="shared" si="2"/>
        <v>18163</v>
      </c>
      <c r="M27" s="35"/>
      <c r="N27" s="35">
        <v>0</v>
      </c>
      <c r="O27" s="68"/>
      <c r="P27" s="68"/>
      <c r="Q27" s="35">
        <f t="shared" si="3"/>
        <v>0</v>
      </c>
      <c r="R27" s="35">
        <v>64</v>
      </c>
      <c r="S27" s="68"/>
      <c r="T27" s="68"/>
      <c r="U27" s="35">
        <f t="shared" si="4"/>
        <v>64</v>
      </c>
      <c r="V27" s="35">
        <v>55250</v>
      </c>
      <c r="W27" s="68"/>
      <c r="X27" s="68"/>
      <c r="Y27" s="35">
        <f t="shared" si="5"/>
        <v>55250</v>
      </c>
      <c r="Z27" s="35"/>
      <c r="AA27" s="49">
        <f t="shared" si="6"/>
        <v>33.15</v>
      </c>
      <c r="AB27" s="49">
        <f t="shared" si="7"/>
        <v>3.6516853932584268</v>
      </c>
      <c r="AC27" s="64">
        <f t="shared" si="0"/>
        <v>73477</v>
      </c>
      <c r="AD27" s="62">
        <v>7</v>
      </c>
      <c r="AE27" s="62">
        <v>3</v>
      </c>
      <c r="AF27" s="189">
        <f t="shared" si="1"/>
        <v>59750</v>
      </c>
      <c r="AG27" s="191">
        <f t="shared" si="9"/>
        <v>35.85</v>
      </c>
      <c r="AH27" s="190">
        <v>10</v>
      </c>
    </row>
    <row r="28" spans="1:36" ht="27" customHeight="1" thickBot="1">
      <c r="A28" s="55">
        <v>21</v>
      </c>
      <c r="B28" s="56" t="s">
        <v>0</v>
      </c>
      <c r="C28" s="57">
        <v>9145020111</v>
      </c>
      <c r="D28" s="58"/>
      <c r="E28" s="102">
        <f t="shared" si="8"/>
        <v>0</v>
      </c>
      <c r="F28" s="207">
        <v>2550</v>
      </c>
      <c r="G28" s="58">
        <v>106.25</v>
      </c>
      <c r="H28" s="58"/>
      <c r="I28" s="58">
        <v>0</v>
      </c>
      <c r="J28" s="69"/>
      <c r="K28" s="69"/>
      <c r="L28" s="58">
        <f t="shared" si="2"/>
        <v>0</v>
      </c>
      <c r="M28" s="58"/>
      <c r="N28" s="58">
        <v>0</v>
      </c>
      <c r="O28" s="69"/>
      <c r="P28" s="69"/>
      <c r="Q28" s="58">
        <f t="shared" si="3"/>
        <v>0</v>
      </c>
      <c r="R28" s="58">
        <v>0</v>
      </c>
      <c r="S28" s="69"/>
      <c r="T28" s="69"/>
      <c r="U28" s="58">
        <f t="shared" si="4"/>
        <v>0</v>
      </c>
      <c r="V28" s="58">
        <v>6879</v>
      </c>
      <c r="W28" s="69"/>
      <c r="X28" s="69"/>
      <c r="Y28" s="58">
        <f t="shared" si="5"/>
        <v>6879</v>
      </c>
      <c r="Z28" s="58"/>
      <c r="AA28" s="59">
        <f t="shared" si="6"/>
        <v>64.743529411764712</v>
      </c>
      <c r="AB28" s="59"/>
      <c r="AC28" s="65">
        <f t="shared" si="0"/>
        <v>6879</v>
      </c>
      <c r="AD28" s="62">
        <v>7</v>
      </c>
      <c r="AE28" s="62">
        <v>3</v>
      </c>
      <c r="AF28" s="189">
        <f t="shared" si="1"/>
        <v>6879</v>
      </c>
      <c r="AG28" s="191">
        <f t="shared" si="9"/>
        <v>64.743529411764712</v>
      </c>
      <c r="AH28" s="190">
        <v>10</v>
      </c>
    </row>
    <row r="29" spans="1:36" ht="2.25" hidden="1" customHeight="1" thickTop="1">
      <c r="A29" s="40"/>
      <c r="B29" s="40"/>
      <c r="C29" s="40"/>
      <c r="D29" s="40"/>
      <c r="E29" s="40"/>
      <c r="F29" s="208"/>
      <c r="G29" s="40"/>
      <c r="H29" s="40"/>
      <c r="I29" s="40"/>
      <c r="J29" s="40"/>
      <c r="K29" s="40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0"/>
      <c r="W29" s="40"/>
      <c r="X29" s="42"/>
      <c r="Y29" s="40"/>
      <c r="Z29" s="40"/>
      <c r="AA29" s="123"/>
      <c r="AB29" s="50"/>
      <c r="AC29" s="40"/>
      <c r="AH29" s="190">
        <v>10</v>
      </c>
    </row>
    <row r="30" spans="1:36" ht="12.75" hidden="1" customHeight="1">
      <c r="A30" s="275" t="s">
        <v>53</v>
      </c>
      <c r="B30" s="276"/>
      <c r="C30" s="276"/>
      <c r="D30" s="276"/>
      <c r="E30" s="276"/>
      <c r="F30" s="276"/>
      <c r="G30" s="276"/>
      <c r="H30" s="276"/>
      <c r="I30" s="276"/>
      <c r="J30" s="276"/>
      <c r="K30" s="276"/>
      <c r="L30" s="276"/>
      <c r="M30" s="198"/>
      <c r="N30" s="88"/>
      <c r="O30" s="275" t="s">
        <v>41</v>
      </c>
      <c r="P30" s="276"/>
      <c r="Q30" s="276"/>
      <c r="R30" s="276"/>
      <c r="S30" s="276"/>
      <c r="T30" s="276"/>
      <c r="U30" s="276"/>
      <c r="V30" s="276"/>
      <c r="W30" s="276"/>
      <c r="X30" s="276"/>
      <c r="Y30" s="276"/>
      <c r="Z30" s="276"/>
      <c r="AA30" s="276"/>
      <c r="AB30" s="276"/>
      <c r="AC30" s="285"/>
      <c r="AH30" s="190">
        <v>10</v>
      </c>
    </row>
    <row r="31" spans="1:36" ht="16.5" thickTop="1">
      <c r="A31" s="40"/>
      <c r="B31" s="40"/>
      <c r="C31" s="40"/>
      <c r="D31" s="40"/>
      <c r="E31" s="40"/>
      <c r="F31" s="208"/>
      <c r="G31" s="40"/>
      <c r="H31" s="40"/>
      <c r="I31" s="40"/>
      <c r="J31" s="40"/>
      <c r="K31" s="40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0"/>
      <c r="W31" s="40"/>
      <c r="X31" s="42"/>
      <c r="Y31" s="40"/>
      <c r="Z31" s="40"/>
      <c r="AA31" s="123"/>
      <c r="AB31" s="50"/>
      <c r="AC31" s="40"/>
    </row>
    <row r="32" spans="1:36">
      <c r="A32" s="40"/>
      <c r="B32" s="40"/>
      <c r="C32" s="43"/>
      <c r="D32" s="43" t="s">
        <v>84</v>
      </c>
      <c r="E32" s="43"/>
      <c r="F32" s="209"/>
      <c r="G32" s="43"/>
      <c r="H32" s="43"/>
      <c r="I32" s="43"/>
      <c r="J32" s="43"/>
      <c r="K32" s="43"/>
      <c r="L32" s="44"/>
      <c r="M32" s="44"/>
      <c r="N32" s="44"/>
      <c r="O32" s="44" t="s">
        <v>85</v>
      </c>
      <c r="P32" s="44"/>
      <c r="Q32" s="44"/>
      <c r="R32" s="44"/>
      <c r="S32" s="44"/>
      <c r="T32" s="44"/>
      <c r="U32" s="44"/>
      <c r="V32" s="43"/>
      <c r="W32" s="40"/>
      <c r="X32" s="42"/>
      <c r="Y32" s="40" t="s">
        <v>86</v>
      </c>
      <c r="Z32" s="40"/>
      <c r="AA32" s="123"/>
      <c r="AB32" s="50"/>
      <c r="AC32" s="40"/>
    </row>
    <row r="33" spans="1:29">
      <c r="A33" s="40"/>
      <c r="B33" s="40"/>
      <c r="C33" s="43"/>
      <c r="D33" s="43"/>
      <c r="E33" s="43"/>
      <c r="F33" s="209"/>
      <c r="G33" s="43"/>
      <c r="H33" s="43"/>
      <c r="I33" s="43"/>
      <c r="J33" s="43"/>
      <c r="K33" s="43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3"/>
      <c r="W33" s="40"/>
      <c r="X33" s="42"/>
      <c r="Y33" s="40"/>
      <c r="Z33" s="40"/>
      <c r="AA33" s="123"/>
      <c r="AB33" s="50"/>
      <c r="AC33" s="40"/>
    </row>
    <row r="34" spans="1:29">
      <c r="A34" s="40"/>
      <c r="B34" s="40"/>
      <c r="C34" s="43"/>
      <c r="D34" s="43"/>
      <c r="E34" s="43"/>
      <c r="F34" s="209"/>
      <c r="G34" s="43"/>
      <c r="H34" s="43"/>
      <c r="I34" s="43"/>
      <c r="J34" s="43"/>
      <c r="K34" s="43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3"/>
      <c r="W34" s="40"/>
      <c r="X34" s="42"/>
      <c r="Y34" s="40"/>
      <c r="Z34" s="40"/>
      <c r="AA34" s="123"/>
      <c r="AB34" s="50"/>
      <c r="AC34" s="40"/>
    </row>
    <row r="35" spans="1:29">
      <c r="A35" s="40"/>
      <c r="B35" s="40"/>
      <c r="C35" s="43"/>
      <c r="D35" s="43"/>
      <c r="E35" s="43"/>
      <c r="F35" s="209"/>
      <c r="G35" s="43"/>
      <c r="H35" s="43"/>
      <c r="I35" s="43"/>
      <c r="J35" s="43"/>
      <c r="K35" s="43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3"/>
      <c r="W35" s="40"/>
      <c r="X35" s="42"/>
      <c r="Y35" s="40"/>
      <c r="Z35" s="40"/>
      <c r="AA35" s="123"/>
      <c r="AB35" s="50"/>
      <c r="AC35" s="40"/>
    </row>
    <row r="36" spans="1:29">
      <c r="A36" s="40"/>
      <c r="B36" s="40"/>
      <c r="C36" s="43"/>
      <c r="D36" s="43"/>
      <c r="E36" s="43"/>
      <c r="F36" s="209"/>
      <c r="G36" s="43"/>
      <c r="H36" s="43"/>
      <c r="I36" s="43"/>
      <c r="J36" s="43"/>
      <c r="K36" s="43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3"/>
      <c r="W36" s="40"/>
      <c r="X36" s="42"/>
      <c r="Y36" s="40"/>
      <c r="Z36" s="40"/>
      <c r="AA36" s="123"/>
      <c r="AB36" s="50"/>
      <c r="AC36" s="40"/>
    </row>
    <row r="37" spans="1:29">
      <c r="A37" s="40"/>
      <c r="B37" s="40"/>
      <c r="C37" s="43"/>
      <c r="D37" s="43"/>
      <c r="E37" s="43"/>
      <c r="F37" s="209"/>
      <c r="G37" s="43"/>
      <c r="H37" s="43"/>
      <c r="I37" s="43"/>
      <c r="J37" s="43"/>
      <c r="K37" s="43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3"/>
      <c r="W37" s="40"/>
      <c r="X37" s="42"/>
      <c r="Y37" s="40"/>
      <c r="Z37" s="40"/>
      <c r="AA37" s="123"/>
      <c r="AB37" s="50"/>
      <c r="AC37" s="40"/>
    </row>
    <row r="38" spans="1:29">
      <c r="A38" s="40"/>
      <c r="B38" s="40"/>
      <c r="C38" s="43"/>
      <c r="D38" s="43"/>
      <c r="E38" s="43"/>
      <c r="F38" s="209"/>
      <c r="G38" s="43"/>
      <c r="H38" s="43"/>
      <c r="I38" s="43"/>
      <c r="J38" s="43"/>
      <c r="K38" s="43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3"/>
      <c r="W38" s="40"/>
      <c r="X38" s="42"/>
      <c r="Y38" s="40"/>
      <c r="Z38" s="40"/>
      <c r="AA38" s="123"/>
      <c r="AB38" s="50"/>
      <c r="AC38" s="40"/>
    </row>
    <row r="39" spans="1:29">
      <c r="A39" s="40"/>
      <c r="B39" s="40"/>
      <c r="C39" s="43"/>
      <c r="D39" s="43"/>
      <c r="E39" s="43"/>
      <c r="F39" s="209"/>
      <c r="G39" s="43"/>
      <c r="H39" s="43"/>
      <c r="I39" s="43"/>
      <c r="J39" s="43"/>
      <c r="K39" s="43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3"/>
      <c r="W39" s="40"/>
      <c r="X39" s="42"/>
      <c r="Y39" s="40"/>
      <c r="Z39" s="40"/>
      <c r="AA39" s="123"/>
      <c r="AB39" s="50"/>
      <c r="AC39" s="40"/>
    </row>
    <row r="40" spans="1:29">
      <c r="A40" s="40"/>
      <c r="B40" s="40"/>
      <c r="C40" s="43"/>
      <c r="D40" s="43"/>
      <c r="E40" s="43"/>
      <c r="F40" s="209"/>
      <c r="G40" s="43"/>
      <c r="H40" s="43"/>
      <c r="I40" s="43"/>
      <c r="J40" s="43"/>
      <c r="K40" s="43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3"/>
      <c r="W40" s="40"/>
      <c r="X40" s="42"/>
      <c r="Y40" s="40"/>
      <c r="Z40" s="40"/>
      <c r="AA40" s="123"/>
      <c r="AB40" s="50"/>
      <c r="AC40" s="40"/>
    </row>
    <row r="41" spans="1:29">
      <c r="A41" s="40"/>
      <c r="B41" s="40"/>
      <c r="C41" s="43"/>
      <c r="D41" s="43"/>
      <c r="E41" s="43"/>
      <c r="F41" s="209"/>
      <c r="G41" s="43"/>
      <c r="H41" s="43"/>
      <c r="I41" s="43"/>
      <c r="J41" s="43"/>
      <c r="K41" s="43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3"/>
      <c r="W41" s="40"/>
      <c r="X41" s="42"/>
      <c r="Y41" s="40"/>
      <c r="Z41" s="40"/>
      <c r="AA41" s="123"/>
      <c r="AB41" s="50"/>
      <c r="AC41" s="40"/>
    </row>
    <row r="42" spans="1:29">
      <c r="A42" s="40"/>
      <c r="B42" s="40"/>
      <c r="C42" s="43"/>
      <c r="D42" s="43"/>
      <c r="E42" s="43"/>
      <c r="F42" s="209"/>
      <c r="G42" s="43"/>
      <c r="H42" s="43"/>
      <c r="I42" s="43"/>
      <c r="J42" s="43"/>
      <c r="K42" s="43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3"/>
      <c r="W42" s="40"/>
      <c r="X42" s="42"/>
      <c r="Y42" s="40"/>
      <c r="Z42" s="40"/>
      <c r="AA42" s="123"/>
      <c r="AB42" s="50"/>
      <c r="AC42" s="40"/>
    </row>
    <row r="43" spans="1:29">
      <c r="A43" s="40"/>
      <c r="B43" s="40"/>
      <c r="C43" s="43"/>
      <c r="D43" s="43"/>
      <c r="E43" s="43"/>
      <c r="F43" s="209"/>
      <c r="G43" s="43"/>
      <c r="H43" s="43"/>
      <c r="I43" s="43"/>
      <c r="J43" s="43"/>
      <c r="K43" s="43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3"/>
      <c r="W43" s="40"/>
      <c r="X43" s="42"/>
      <c r="Y43" s="40"/>
      <c r="Z43" s="40"/>
      <c r="AA43" s="123"/>
      <c r="AB43" s="50"/>
      <c r="AC43" s="40"/>
    </row>
    <row r="44" spans="1:29">
      <c r="A44" s="40"/>
      <c r="B44" s="40"/>
      <c r="C44" s="43"/>
      <c r="D44" s="43"/>
      <c r="E44" s="43"/>
      <c r="F44" s="209"/>
      <c r="G44" s="43"/>
      <c r="H44" s="43"/>
      <c r="I44" s="43"/>
      <c r="J44" s="43"/>
      <c r="K44" s="43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3"/>
      <c r="W44" s="40"/>
      <c r="X44" s="42"/>
      <c r="Y44" s="40"/>
      <c r="Z44" s="40"/>
      <c r="AA44" s="123"/>
      <c r="AB44" s="50"/>
      <c r="AC44" s="40"/>
    </row>
    <row r="45" spans="1:29">
      <c r="A45" s="40"/>
      <c r="B45" s="40"/>
      <c r="C45" s="43"/>
      <c r="D45" s="43"/>
      <c r="E45" s="43"/>
      <c r="F45" s="209"/>
      <c r="G45" s="43"/>
      <c r="H45" s="43"/>
      <c r="I45" s="43"/>
      <c r="J45" s="43"/>
      <c r="K45" s="43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3"/>
      <c r="W45" s="43"/>
      <c r="X45" s="45"/>
      <c r="Y45" s="43"/>
      <c r="Z45" s="43"/>
      <c r="AA45" s="124"/>
      <c r="AB45" s="51"/>
      <c r="AC45" s="43"/>
    </row>
    <row r="46" spans="1:29">
      <c r="A46" s="40"/>
      <c r="B46" s="40"/>
      <c r="C46" s="43"/>
      <c r="D46" s="43"/>
      <c r="E46" s="43"/>
      <c r="F46" s="209"/>
      <c r="G46" s="43"/>
      <c r="H46" s="43"/>
      <c r="I46" s="43"/>
      <c r="J46" s="43"/>
      <c r="K46" s="43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3"/>
      <c r="W46" s="43"/>
      <c r="X46" s="45"/>
      <c r="Y46" s="43"/>
      <c r="Z46" s="43"/>
      <c r="AA46" s="124"/>
      <c r="AB46" s="51"/>
      <c r="AC46" s="43"/>
    </row>
    <row r="47" spans="1:29">
      <c r="A47" s="40"/>
      <c r="B47" s="40"/>
      <c r="C47" s="43"/>
      <c r="D47" s="43"/>
      <c r="E47" s="43"/>
      <c r="F47" s="209"/>
      <c r="G47" s="43"/>
      <c r="H47" s="43"/>
      <c r="I47" s="43"/>
      <c r="J47" s="43"/>
      <c r="K47" s="43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3"/>
      <c r="W47" s="43"/>
      <c r="X47" s="45"/>
      <c r="Y47" s="43"/>
      <c r="Z47" s="43"/>
      <c r="AA47" s="124"/>
      <c r="AB47" s="51"/>
      <c r="AC47" s="43"/>
    </row>
  </sheetData>
  <mergeCells count="16">
    <mergeCell ref="AC5:AC7"/>
    <mergeCell ref="N6:Q6"/>
    <mergeCell ref="R6:U6"/>
    <mergeCell ref="A30:L30"/>
    <mergeCell ref="O30:AC30"/>
    <mergeCell ref="A1:V3"/>
    <mergeCell ref="A5:A7"/>
    <mergeCell ref="B5:B7"/>
    <mergeCell ref="C5:C7"/>
    <mergeCell ref="D5:D7"/>
    <mergeCell ref="E5:E7"/>
    <mergeCell ref="G5:G7"/>
    <mergeCell ref="H5:H7"/>
    <mergeCell ref="I5:L6"/>
    <mergeCell ref="N5:U5"/>
    <mergeCell ref="V5:AB5"/>
  </mergeCells>
  <conditionalFormatting sqref="AA8:AB28">
    <cfRule type="cellIs" dxfId="5" priority="1" operator="lessThan">
      <formula>7</formula>
    </cfRule>
  </conditionalFormatting>
  <printOptions horizontalCentered="1" verticalCentered="1"/>
  <pageMargins left="0.143700787" right="0.17" top="0.16" bottom="0.2" header="0.16" footer="0"/>
  <pageSetup paperSize="9" scale="38" orientation="landscape" r:id="rId1"/>
  <headerFooter alignWithMargins="0">
    <oddHeader>&amp;R&amp;P/&amp;N</oddHeader>
    <oddFooter>&amp;R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4"/>
  <sheetViews>
    <sheetView workbookViewId="0">
      <pane xSplit="2" ySplit="2" topLeftCell="C15" activePane="bottomRight" state="frozen"/>
      <selection activeCell="J4" sqref="J4"/>
      <selection pane="topRight" activeCell="J4" sqref="J4"/>
      <selection pane="bottomLeft" activeCell="J4" sqref="J4"/>
      <selection pane="bottomRight" activeCell="D3" sqref="D3:D23"/>
    </sheetView>
  </sheetViews>
  <sheetFormatPr defaultRowHeight="16.5"/>
  <cols>
    <col min="1" max="1" width="18.5" customWidth="1"/>
    <col min="2" max="2" width="11" customWidth="1"/>
    <col min="3" max="3" width="10.5" customWidth="1"/>
    <col min="4" max="4" width="9.75" customWidth="1"/>
    <col min="5" max="5" width="10.625" customWidth="1"/>
    <col min="6" max="6" width="8.625" customWidth="1"/>
    <col min="7" max="7" width="10.625" customWidth="1"/>
    <col min="8" max="8" width="12.625" customWidth="1"/>
  </cols>
  <sheetData>
    <row r="1" spans="1:9" ht="52.5" customHeight="1" thickTop="1">
      <c r="A1" s="277" t="s">
        <v>37</v>
      </c>
      <c r="B1" s="277" t="s">
        <v>38</v>
      </c>
      <c r="C1" s="90" t="s">
        <v>73</v>
      </c>
      <c r="D1" s="91" t="s">
        <v>54</v>
      </c>
      <c r="E1" s="89" t="s">
        <v>66</v>
      </c>
      <c r="F1" s="89" t="s">
        <v>67</v>
      </c>
      <c r="G1" s="89" t="s">
        <v>68</v>
      </c>
      <c r="H1" s="89" t="s">
        <v>69</v>
      </c>
    </row>
    <row r="2" spans="1:9" ht="20.25" customHeight="1">
      <c r="A2" s="279"/>
      <c r="B2" s="279"/>
      <c r="C2" s="81"/>
      <c r="D2" s="81"/>
      <c r="E2" s="81"/>
      <c r="F2" s="81"/>
      <c r="G2" s="130"/>
      <c r="H2" s="81"/>
    </row>
    <row r="3" spans="1:9" ht="20.45" customHeight="1">
      <c r="A3" s="73" t="s">
        <v>20</v>
      </c>
      <c r="B3" s="74">
        <v>9124040020</v>
      </c>
      <c r="C3" s="92">
        <v>16150</v>
      </c>
      <c r="D3" s="128">
        <v>14899</v>
      </c>
      <c r="E3" s="129">
        <v>14899</v>
      </c>
      <c r="F3" s="93">
        <f>11541+1862</f>
        <v>13403</v>
      </c>
      <c r="G3" s="93">
        <f>4712+6070+2621</f>
        <v>13403</v>
      </c>
      <c r="H3" s="93">
        <f>7560+3850+4060</f>
        <v>15470</v>
      </c>
    </row>
    <row r="4" spans="1:9" ht="20.45" customHeight="1">
      <c r="A4" s="75" t="s">
        <v>21</v>
      </c>
      <c r="B4" s="76">
        <v>9662930010</v>
      </c>
      <c r="C4" s="92">
        <v>11755</v>
      </c>
      <c r="D4" s="93">
        <v>9493</v>
      </c>
      <c r="E4" s="129">
        <v>9475</v>
      </c>
      <c r="F4" s="128">
        <v>3900</v>
      </c>
      <c r="G4" s="93">
        <v>3900</v>
      </c>
      <c r="H4" s="93">
        <f>2000+7200+6400</f>
        <v>15600</v>
      </c>
      <c r="I4" s="101"/>
    </row>
    <row r="5" spans="1:9" ht="20.45" customHeight="1">
      <c r="A5" s="73" t="s">
        <v>0</v>
      </c>
      <c r="B5" s="76">
        <v>9145020057</v>
      </c>
      <c r="C5" s="92"/>
      <c r="D5" s="93"/>
      <c r="E5" s="92"/>
      <c r="F5" s="93"/>
      <c r="G5" s="93"/>
      <c r="H5" s="93"/>
    </row>
    <row r="6" spans="1:9" ht="20.45" customHeight="1">
      <c r="A6" s="77" t="s">
        <v>1</v>
      </c>
      <c r="B6" s="74">
        <v>9591930012</v>
      </c>
      <c r="C6" s="92">
        <v>8970</v>
      </c>
      <c r="D6" s="93">
        <v>7920</v>
      </c>
      <c r="E6" s="92">
        <v>7920</v>
      </c>
      <c r="F6" s="93">
        <v>7920</v>
      </c>
      <c r="G6" s="93">
        <f>3060+4860</f>
        <v>7920</v>
      </c>
      <c r="H6" s="93">
        <f>3030+3600+1098</f>
        <v>7728</v>
      </c>
    </row>
    <row r="7" spans="1:9" ht="20.45" customHeight="1">
      <c r="A7" s="78" t="s">
        <v>2</v>
      </c>
      <c r="B7" s="74">
        <v>9471930059</v>
      </c>
      <c r="C7" s="129">
        <v>16575</v>
      </c>
      <c r="D7" s="128">
        <v>16575</v>
      </c>
      <c r="E7" s="129">
        <f>16575+3700</f>
        <v>20275</v>
      </c>
      <c r="F7" s="128">
        <f>16575+4300</f>
        <v>20875</v>
      </c>
      <c r="G7" s="93">
        <f>6567+9325+4803</f>
        <v>20695</v>
      </c>
      <c r="H7" s="93">
        <f>6800+3900+5300</f>
        <v>16000</v>
      </c>
    </row>
    <row r="8" spans="1:9" ht="20.45" customHeight="1">
      <c r="A8" s="73" t="s">
        <v>51</v>
      </c>
      <c r="B8" s="74">
        <v>9124010068</v>
      </c>
      <c r="C8" s="92"/>
      <c r="D8" s="93"/>
      <c r="E8" s="92"/>
      <c r="F8" s="93"/>
      <c r="G8" s="93"/>
      <c r="H8" s="93">
        <v>3400</v>
      </c>
    </row>
    <row r="9" spans="1:9" ht="20.45" customHeight="1">
      <c r="A9" s="73" t="s">
        <v>50</v>
      </c>
      <c r="B9" s="74">
        <v>9652930043</v>
      </c>
      <c r="C9" s="92"/>
      <c r="D9" s="93"/>
      <c r="E9" s="92"/>
      <c r="F9" s="93"/>
      <c r="G9" s="93"/>
      <c r="H9" s="93"/>
    </row>
    <row r="10" spans="1:9" ht="20.45" customHeight="1">
      <c r="A10" s="73" t="s">
        <v>3</v>
      </c>
      <c r="B10" s="74">
        <v>9472930030</v>
      </c>
      <c r="C10" s="92">
        <v>23085</v>
      </c>
      <c r="D10" s="93">
        <v>9360</v>
      </c>
      <c r="E10" s="92">
        <v>9360</v>
      </c>
      <c r="F10" s="93">
        <v>9360</v>
      </c>
      <c r="G10" s="93">
        <v>9360</v>
      </c>
      <c r="H10" s="93">
        <v>12000</v>
      </c>
    </row>
    <row r="11" spans="1:9" ht="20.45" customHeight="1">
      <c r="A11" s="73" t="s">
        <v>49</v>
      </c>
      <c r="B11" s="74">
        <v>9124010054</v>
      </c>
      <c r="C11" s="92">
        <v>6721</v>
      </c>
      <c r="D11" s="93">
        <v>1515</v>
      </c>
      <c r="E11" s="129">
        <v>1515</v>
      </c>
      <c r="F11" s="93"/>
      <c r="G11" s="93"/>
      <c r="H11" s="93"/>
    </row>
    <row r="12" spans="1:9" ht="20.45" customHeight="1">
      <c r="A12" s="73" t="s">
        <v>48</v>
      </c>
      <c r="B12" s="74">
        <v>9124010060</v>
      </c>
      <c r="C12" s="92">
        <v>1436</v>
      </c>
      <c r="D12" s="93">
        <v>4543</v>
      </c>
      <c r="E12" s="92">
        <v>4543</v>
      </c>
      <c r="F12" s="93">
        <v>2338</v>
      </c>
      <c r="G12" s="93">
        <v>2338</v>
      </c>
      <c r="H12" s="93">
        <v>1500</v>
      </c>
    </row>
    <row r="13" spans="1:9" ht="20.45" customHeight="1">
      <c r="A13" s="73" t="s">
        <v>40</v>
      </c>
      <c r="B13" s="74">
        <v>9352931030</v>
      </c>
      <c r="C13" s="92"/>
      <c r="D13" s="93"/>
      <c r="E13" s="92"/>
      <c r="F13" s="93">
        <v>71</v>
      </c>
      <c r="G13" s="93">
        <v>71</v>
      </c>
      <c r="H13" s="93"/>
    </row>
    <row r="14" spans="1:9" ht="20.45" customHeight="1">
      <c r="A14" s="73" t="s">
        <v>39</v>
      </c>
      <c r="B14" s="74">
        <v>9425040105</v>
      </c>
      <c r="C14" s="92">
        <v>12000</v>
      </c>
      <c r="D14" s="93">
        <v>14000</v>
      </c>
      <c r="E14" s="92">
        <v>14000</v>
      </c>
      <c r="F14" s="93">
        <f>3773+791</f>
        <v>4564</v>
      </c>
      <c r="G14" s="93">
        <f>791+3773</f>
        <v>4564</v>
      </c>
      <c r="H14" s="93"/>
    </row>
    <row r="15" spans="1:9" ht="20.45" customHeight="1">
      <c r="A15" s="73" t="s">
        <v>47</v>
      </c>
      <c r="B15" s="74">
        <v>9652930042</v>
      </c>
      <c r="C15" s="92">
        <v>5500</v>
      </c>
      <c r="D15" s="93">
        <v>10078</v>
      </c>
      <c r="E15" s="131">
        <v>10078</v>
      </c>
      <c r="F15" s="93">
        <v>10078</v>
      </c>
      <c r="G15" s="93">
        <f>7078+3000</f>
        <v>10078</v>
      </c>
      <c r="H15" s="93">
        <f>7200+2000</f>
        <v>9200</v>
      </c>
    </row>
    <row r="16" spans="1:9" ht="20.45" customHeight="1">
      <c r="A16" s="73" t="s">
        <v>46</v>
      </c>
      <c r="B16" s="74">
        <v>9652930046</v>
      </c>
      <c r="C16" s="92">
        <v>9316</v>
      </c>
      <c r="D16" s="93"/>
      <c r="E16" s="92"/>
      <c r="F16" s="93"/>
      <c r="G16" s="93"/>
      <c r="H16" s="93"/>
    </row>
    <row r="17" spans="1:8" ht="20.45" customHeight="1">
      <c r="A17" s="73" t="s">
        <v>22</v>
      </c>
      <c r="B17" s="74">
        <v>9124040035</v>
      </c>
      <c r="C17" s="92">
        <v>6414</v>
      </c>
      <c r="D17" s="93">
        <v>10365</v>
      </c>
      <c r="E17" s="129">
        <f>11301+4500</f>
        <v>15801</v>
      </c>
      <c r="F17" s="93">
        <f>11301+4500</f>
        <v>15801</v>
      </c>
      <c r="G17" s="128">
        <f>936+13710+37155</f>
        <v>51801</v>
      </c>
      <c r="H17" s="93">
        <f>3500+8000+35500</f>
        <v>47000</v>
      </c>
    </row>
    <row r="18" spans="1:8" ht="20.45" customHeight="1">
      <c r="A18" s="73" t="s">
        <v>42</v>
      </c>
      <c r="B18" s="74">
        <v>9124010058</v>
      </c>
      <c r="C18" s="92"/>
      <c r="D18" s="93"/>
      <c r="E18" s="92"/>
      <c r="F18" s="93">
        <v>10181</v>
      </c>
      <c r="G18" s="93">
        <f>5981+4200</f>
        <v>10181</v>
      </c>
      <c r="H18" s="93">
        <v>7900</v>
      </c>
    </row>
    <row r="19" spans="1:8" ht="20.45" customHeight="1">
      <c r="A19" s="73" t="s">
        <v>43</v>
      </c>
      <c r="B19" s="74">
        <v>9124010052</v>
      </c>
      <c r="C19" s="92">
        <v>8668</v>
      </c>
      <c r="D19" s="93">
        <v>9180</v>
      </c>
      <c r="E19" s="131">
        <v>8981</v>
      </c>
      <c r="F19" s="93">
        <v>16437</v>
      </c>
      <c r="G19" s="93">
        <f>4059+4964+7414</f>
        <v>16437</v>
      </c>
      <c r="H19" s="93">
        <v>4200</v>
      </c>
    </row>
    <row r="20" spans="1:8" ht="20.45" customHeight="1">
      <c r="A20" s="73" t="s">
        <v>44</v>
      </c>
      <c r="B20" s="74">
        <v>9124010022</v>
      </c>
      <c r="C20" s="92">
        <v>8608</v>
      </c>
      <c r="D20" s="93">
        <v>8203</v>
      </c>
      <c r="E20" s="92">
        <v>8203</v>
      </c>
      <c r="F20" s="93"/>
      <c r="G20" s="93"/>
      <c r="H20" s="93"/>
    </row>
    <row r="21" spans="1:8" ht="20.45" customHeight="1">
      <c r="A21" s="73" t="s">
        <v>45</v>
      </c>
      <c r="B21" s="74">
        <v>9124010026</v>
      </c>
      <c r="C21" s="92">
        <v>4982</v>
      </c>
      <c r="D21" s="93">
        <v>5995</v>
      </c>
      <c r="E21" s="92">
        <v>5995</v>
      </c>
      <c r="F21" s="93"/>
      <c r="G21" s="93"/>
      <c r="H21" s="93"/>
    </row>
    <row r="22" spans="1:8" ht="20.45" customHeight="1">
      <c r="A22" s="73" t="s">
        <v>13</v>
      </c>
      <c r="B22" s="74">
        <v>9124040011</v>
      </c>
      <c r="C22" s="92">
        <v>5634</v>
      </c>
      <c r="D22" s="93"/>
      <c r="E22" s="92"/>
      <c r="F22" s="93"/>
      <c r="G22" s="93"/>
      <c r="H22" s="93"/>
    </row>
    <row r="23" spans="1:8" ht="20.45" customHeight="1" thickBot="1">
      <c r="A23" s="79" t="s">
        <v>0</v>
      </c>
      <c r="B23" s="80">
        <v>9145020111</v>
      </c>
      <c r="C23" s="94"/>
      <c r="D23" s="95"/>
      <c r="E23" s="94"/>
      <c r="F23" s="95"/>
      <c r="G23" s="95"/>
      <c r="H23" s="95"/>
    </row>
    <row r="24" spans="1:8" ht="17.25" thickTop="1"/>
  </sheetData>
  <mergeCells count="2">
    <mergeCell ref="A1:A2"/>
    <mergeCell ref="B1:B2"/>
  </mergeCells>
  <pageMargins left="0.7" right="0.7" top="0.75" bottom="0.75" header="0.3" footer="0.3"/>
  <pageSetup paperSize="9" scale="8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F47"/>
  <sheetViews>
    <sheetView zoomScale="50" zoomScaleNormal="50" zoomScaleSheetLayoutView="50" zoomScalePageLayoutView="10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O8" sqref="O8"/>
    </sheetView>
  </sheetViews>
  <sheetFormatPr defaultColWidth="8.875" defaultRowHeight="15.75"/>
  <cols>
    <col min="1" max="1" width="5.5" style="29" customWidth="1"/>
    <col min="2" max="2" width="30.5" style="29" customWidth="1"/>
    <col min="3" max="3" width="16.75" style="29" customWidth="1"/>
    <col min="4" max="4" width="14.875" style="29" customWidth="1"/>
    <col min="5" max="5" width="11.25" style="29" customWidth="1"/>
    <col min="6" max="6" width="20" style="210" hidden="1" customWidth="1"/>
    <col min="7" max="7" width="12.875" style="29" customWidth="1"/>
    <col min="8" max="8" width="14.25" style="29" customWidth="1"/>
    <col min="9" max="9" width="11.875" style="29" customWidth="1"/>
    <col min="10" max="10" width="12.75" style="29" customWidth="1"/>
    <col min="11" max="11" width="12.25" style="29" customWidth="1"/>
    <col min="12" max="12" width="13.75" style="46" customWidth="1"/>
    <col min="13" max="13" width="13.25" style="46" hidden="1" customWidth="1"/>
    <col min="14" max="14" width="14.75" style="46" customWidth="1"/>
    <col min="15" max="15" width="12.375" style="46" customWidth="1"/>
    <col min="16" max="16" width="11.625" style="46" customWidth="1"/>
    <col min="17" max="17" width="13.375" style="46" customWidth="1"/>
    <col min="18" max="18" width="11.625" style="46" customWidth="1"/>
    <col min="19" max="19" width="12.5" style="46" customWidth="1"/>
    <col min="20" max="20" width="12.375" style="46" customWidth="1"/>
    <col min="21" max="21" width="12.875" style="46" customWidth="1"/>
    <col min="22" max="22" width="12.75" style="29" customWidth="1"/>
    <col min="23" max="23" width="15" style="29" customWidth="1"/>
    <col min="24" max="24" width="12.75" style="47" customWidth="1"/>
    <col min="25" max="25" width="13.75" style="29" customWidth="1"/>
    <col min="26" max="26" width="11.25" style="29" hidden="1" customWidth="1"/>
    <col min="27" max="27" width="14.25" style="29" customWidth="1"/>
    <col min="28" max="28" width="11.25" style="125" customWidth="1"/>
    <col min="29" max="30" width="10.25" style="52" customWidth="1"/>
    <col min="31" max="31" width="16.875" style="29" customWidth="1"/>
    <col min="32" max="32" width="20.125" style="29" customWidth="1"/>
    <col min="33" max="33" width="8.875" style="29" customWidth="1"/>
    <col min="34" max="34" width="22" style="187" hidden="1" customWidth="1"/>
    <col min="35" max="35" width="22" style="190" hidden="1" customWidth="1"/>
    <col min="36" max="36" width="14.5" style="190" customWidth="1"/>
    <col min="37" max="38" width="8.875" style="190"/>
    <col min="39" max="16384" width="8.875" style="29"/>
  </cols>
  <sheetData>
    <row r="1" spans="1:84" ht="22.5" customHeight="1">
      <c r="A1" s="286" t="s">
        <v>55</v>
      </c>
      <c r="B1" s="286"/>
      <c r="C1" s="286"/>
      <c r="D1" s="286"/>
      <c r="E1" s="286"/>
      <c r="F1" s="286"/>
      <c r="G1" s="286"/>
      <c r="H1" s="286"/>
      <c r="I1" s="286"/>
      <c r="J1" s="286"/>
      <c r="K1" s="286"/>
      <c r="L1" s="286"/>
      <c r="M1" s="286"/>
      <c r="N1" s="286"/>
      <c r="O1" s="286"/>
      <c r="P1" s="286"/>
      <c r="Q1" s="286"/>
      <c r="R1" s="286"/>
      <c r="S1" s="286"/>
      <c r="T1" s="286"/>
      <c r="U1" s="286"/>
      <c r="V1" s="286"/>
      <c r="W1" s="60"/>
      <c r="X1" s="28"/>
      <c r="Y1" s="28"/>
      <c r="Z1" s="28"/>
      <c r="AA1" s="28"/>
      <c r="AB1" s="120"/>
      <c r="AC1" s="61"/>
      <c r="AD1" s="61"/>
      <c r="AE1" s="28"/>
    </row>
    <row r="2" spans="1:84" ht="22.5" customHeight="1">
      <c r="A2" s="286"/>
      <c r="B2" s="286"/>
      <c r="C2" s="286"/>
      <c r="D2" s="286"/>
      <c r="E2" s="286"/>
      <c r="F2" s="286"/>
      <c r="G2" s="286"/>
      <c r="H2" s="286"/>
      <c r="I2" s="286"/>
      <c r="J2" s="286"/>
      <c r="K2" s="286"/>
      <c r="L2" s="286"/>
      <c r="M2" s="286"/>
      <c r="N2" s="286"/>
      <c r="O2" s="286"/>
      <c r="P2" s="286"/>
      <c r="Q2" s="286"/>
      <c r="R2" s="286"/>
      <c r="S2" s="286"/>
      <c r="T2" s="286"/>
      <c r="U2" s="286"/>
      <c r="V2" s="286"/>
      <c r="W2" s="60"/>
      <c r="X2" s="28"/>
      <c r="Y2" s="28"/>
      <c r="Z2" s="28"/>
      <c r="AA2" s="28"/>
      <c r="AB2" s="120"/>
      <c r="AC2" s="61"/>
      <c r="AD2" s="61"/>
      <c r="AE2" s="28"/>
    </row>
    <row r="3" spans="1:84" ht="22.5" customHeight="1">
      <c r="A3" s="286"/>
      <c r="B3" s="286"/>
      <c r="C3" s="286"/>
      <c r="D3" s="286"/>
      <c r="E3" s="286"/>
      <c r="F3" s="286"/>
      <c r="G3" s="286"/>
      <c r="H3" s="286"/>
      <c r="I3" s="286"/>
      <c r="J3" s="286"/>
      <c r="K3" s="286"/>
      <c r="L3" s="286"/>
      <c r="M3" s="286"/>
      <c r="N3" s="286"/>
      <c r="O3" s="286"/>
      <c r="P3" s="286"/>
      <c r="Q3" s="286"/>
      <c r="R3" s="286"/>
      <c r="S3" s="286"/>
      <c r="T3" s="286"/>
      <c r="U3" s="286"/>
      <c r="V3" s="286"/>
      <c r="W3" s="60"/>
      <c r="X3" s="28"/>
      <c r="Y3" s="28"/>
      <c r="Z3" s="28"/>
      <c r="AA3" s="28"/>
      <c r="AB3" s="120"/>
      <c r="AC3" s="61"/>
      <c r="AD3" s="61"/>
      <c r="AE3" s="28"/>
    </row>
    <row r="4" spans="1:84" ht="58.5" customHeight="1" thickBot="1">
      <c r="A4" s="30"/>
      <c r="B4" s="98" t="s">
        <v>90</v>
      </c>
      <c r="C4" s="12">
        <v>0.41666666666666669</v>
      </c>
      <c r="D4" s="12"/>
      <c r="E4" s="12"/>
      <c r="F4" s="199"/>
      <c r="G4" s="12"/>
      <c r="H4" s="12"/>
      <c r="I4" s="12"/>
      <c r="J4" s="12"/>
      <c r="K4" s="12"/>
      <c r="L4" s="31" t="s">
        <v>28</v>
      </c>
      <c r="M4" s="31"/>
      <c r="N4" s="31"/>
      <c r="O4" s="31" t="s">
        <v>29</v>
      </c>
      <c r="P4" s="31"/>
      <c r="Q4" s="31"/>
      <c r="R4" s="30"/>
      <c r="S4" s="31"/>
      <c r="T4" s="30"/>
      <c r="U4" s="31"/>
      <c r="V4" s="30"/>
      <c r="W4" s="30"/>
      <c r="X4" s="30"/>
      <c r="Y4" s="30"/>
      <c r="Z4" s="30"/>
      <c r="AA4" s="30"/>
      <c r="AB4" s="121"/>
      <c r="AC4" s="48"/>
      <c r="AD4" s="48"/>
      <c r="AE4" s="30"/>
    </row>
    <row r="5" spans="1:84" ht="38.25" customHeight="1" thickTop="1">
      <c r="A5" s="287" t="s">
        <v>4</v>
      </c>
      <c r="B5" s="277" t="s">
        <v>37</v>
      </c>
      <c r="C5" s="277" t="s">
        <v>38</v>
      </c>
      <c r="D5" s="277" t="s">
        <v>32</v>
      </c>
      <c r="E5" s="277" t="s">
        <v>34</v>
      </c>
      <c r="F5" s="200"/>
      <c r="G5" s="290" t="s">
        <v>78</v>
      </c>
      <c r="H5" s="303" t="s">
        <v>77</v>
      </c>
      <c r="I5" s="294" t="s">
        <v>59</v>
      </c>
      <c r="J5" s="295"/>
      <c r="K5" s="295"/>
      <c r="L5" s="296"/>
      <c r="M5" s="212" t="s">
        <v>71</v>
      </c>
      <c r="N5" s="283" t="s">
        <v>58</v>
      </c>
      <c r="O5" s="284"/>
      <c r="P5" s="284"/>
      <c r="Q5" s="284"/>
      <c r="R5" s="284"/>
      <c r="S5" s="284"/>
      <c r="T5" s="284"/>
      <c r="U5" s="293"/>
      <c r="V5" s="283" t="s">
        <v>64</v>
      </c>
      <c r="W5" s="284"/>
      <c r="X5" s="284"/>
      <c r="Y5" s="284"/>
      <c r="Z5" s="284"/>
      <c r="AA5" s="284"/>
      <c r="AB5" s="284"/>
      <c r="AC5" s="284"/>
      <c r="AD5" s="215"/>
      <c r="AE5" s="280" t="s">
        <v>52</v>
      </c>
    </row>
    <row r="6" spans="1:84" ht="62.25" customHeight="1">
      <c r="A6" s="288"/>
      <c r="B6" s="278"/>
      <c r="C6" s="278"/>
      <c r="D6" s="278"/>
      <c r="E6" s="278"/>
      <c r="F6" s="201"/>
      <c r="G6" s="291"/>
      <c r="H6" s="304"/>
      <c r="I6" s="297"/>
      <c r="J6" s="298"/>
      <c r="K6" s="298"/>
      <c r="L6" s="299"/>
      <c r="M6" s="214"/>
      <c r="N6" s="300" t="s">
        <v>75</v>
      </c>
      <c r="O6" s="301"/>
      <c r="P6" s="301"/>
      <c r="Q6" s="301"/>
      <c r="R6" s="300" t="s">
        <v>74</v>
      </c>
      <c r="S6" s="301"/>
      <c r="T6" s="301"/>
      <c r="U6" s="302"/>
      <c r="V6" s="213"/>
      <c r="W6" s="214"/>
      <c r="X6" s="214"/>
      <c r="Y6" s="214"/>
      <c r="Z6" s="214"/>
      <c r="AA6" s="216"/>
      <c r="AB6" s="122"/>
      <c r="AC6" s="214"/>
      <c r="AD6" s="217"/>
      <c r="AE6" s="281"/>
    </row>
    <row r="7" spans="1:84" s="72" customFormat="1" ht="86.25" customHeight="1">
      <c r="A7" s="289"/>
      <c r="B7" s="279"/>
      <c r="C7" s="279"/>
      <c r="D7" s="279"/>
      <c r="E7" s="279"/>
      <c r="F7" s="202"/>
      <c r="G7" s="292"/>
      <c r="H7" s="305"/>
      <c r="I7" s="70" t="s">
        <v>56</v>
      </c>
      <c r="J7" s="70" t="s">
        <v>73</v>
      </c>
      <c r="K7" s="70" t="s">
        <v>65</v>
      </c>
      <c r="L7" s="71" t="s">
        <v>62</v>
      </c>
      <c r="M7" s="82"/>
      <c r="N7" s="70" t="s">
        <v>57</v>
      </c>
      <c r="O7" s="70" t="s">
        <v>76</v>
      </c>
      <c r="P7" s="70" t="s">
        <v>67</v>
      </c>
      <c r="Q7" s="71" t="s">
        <v>61</v>
      </c>
      <c r="R7" s="70" t="s">
        <v>60</v>
      </c>
      <c r="S7" s="70" t="s">
        <v>68</v>
      </c>
      <c r="T7" s="70" t="s">
        <v>69</v>
      </c>
      <c r="U7" s="71" t="s">
        <v>63</v>
      </c>
      <c r="V7" s="70" t="s">
        <v>35</v>
      </c>
      <c r="W7" s="70" t="s">
        <v>70</v>
      </c>
      <c r="X7" s="70" t="s">
        <v>30</v>
      </c>
      <c r="Y7" s="71" t="s">
        <v>36</v>
      </c>
      <c r="Z7" s="70" t="s">
        <v>31</v>
      </c>
      <c r="AA7" s="71" t="s">
        <v>92</v>
      </c>
      <c r="AB7" s="126" t="s">
        <v>79</v>
      </c>
      <c r="AC7" s="127" t="s">
        <v>33</v>
      </c>
      <c r="AD7" s="220" t="s">
        <v>93</v>
      </c>
      <c r="AE7" s="282"/>
      <c r="AH7" s="187" t="s">
        <v>87</v>
      </c>
      <c r="AI7" s="188" t="s">
        <v>88</v>
      </c>
      <c r="AJ7" s="188"/>
      <c r="AK7" s="188" t="s">
        <v>72</v>
      </c>
      <c r="AL7" s="188"/>
    </row>
    <row r="8" spans="1:84" ht="36.950000000000003" customHeight="1">
      <c r="A8" s="32">
        <v>1</v>
      </c>
      <c r="B8" s="99" t="s">
        <v>20</v>
      </c>
      <c r="C8" s="34">
        <v>9124040020</v>
      </c>
      <c r="D8" s="35">
        <f>VLOOKUP(C8,'[22]Stock KVP'!B$8:F$26,5,0)</f>
        <v>23380</v>
      </c>
      <c r="E8" s="100">
        <f>D8/G8</f>
        <v>1.4963200000000001</v>
      </c>
      <c r="F8" s="203">
        <v>375000</v>
      </c>
      <c r="G8" s="35">
        <v>15625</v>
      </c>
      <c r="H8" s="35">
        <f>VLOOKUP(C8,'[17]10.6'!B$10:H$67,7,0)</f>
        <v>15130</v>
      </c>
      <c r="I8" s="35">
        <v>63280</v>
      </c>
      <c r="J8" s="68">
        <v>16549</v>
      </c>
      <c r="K8" s="68">
        <v>8105</v>
      </c>
      <c r="L8" s="35">
        <f>I8+J8-K8</f>
        <v>71724</v>
      </c>
      <c r="M8" s="35"/>
      <c r="N8" s="35">
        <v>3358</v>
      </c>
      <c r="O8" s="68">
        <v>8105</v>
      </c>
      <c r="P8" s="68">
        <v>11463</v>
      </c>
      <c r="Q8" s="35">
        <f>N8+O8-P8</f>
        <v>0</v>
      </c>
      <c r="R8" s="35">
        <v>29427</v>
      </c>
      <c r="S8" s="68">
        <v>11463</v>
      </c>
      <c r="T8" s="68">
        <v>13440</v>
      </c>
      <c r="U8" s="35">
        <f>R8+S8-T8</f>
        <v>27450</v>
      </c>
      <c r="V8" s="35">
        <v>75947</v>
      </c>
      <c r="W8" s="68">
        <v>13440</v>
      </c>
      <c r="X8" s="68">
        <v>15540</v>
      </c>
      <c r="Y8" s="35">
        <f>V8+W8-X8</f>
        <v>73847</v>
      </c>
      <c r="Z8" s="35">
        <f>Y8-X8</f>
        <v>58307</v>
      </c>
      <c r="AA8" s="35">
        <f>Y8+D8</f>
        <v>97227</v>
      </c>
      <c r="AB8" s="49">
        <f>Y8/G8</f>
        <v>4.7262079999999997</v>
      </c>
      <c r="AC8" s="49">
        <f>Y8/H8</f>
        <v>4.8808327825512228</v>
      </c>
      <c r="AD8" s="221">
        <f>AA8/(G8)</f>
        <v>6.2225279999999996</v>
      </c>
      <c r="AE8" s="64">
        <f t="shared" ref="AE8:AE28" si="0">L8+Q8+U8+Y8</f>
        <v>173021</v>
      </c>
      <c r="AF8" s="62">
        <v>7</v>
      </c>
      <c r="AG8" s="62">
        <v>3</v>
      </c>
      <c r="AH8" s="189">
        <f t="shared" ref="AH8:AH28" si="1">D8+Y8</f>
        <v>97227</v>
      </c>
      <c r="AI8" s="191">
        <f>AB8+E8</f>
        <v>6.2225279999999996</v>
      </c>
      <c r="AJ8" s="190">
        <v>10</v>
      </c>
    </row>
    <row r="9" spans="1:84" ht="36.950000000000003" customHeight="1">
      <c r="A9" s="36">
        <v>2</v>
      </c>
      <c r="B9" s="37" t="s">
        <v>21</v>
      </c>
      <c r="C9" s="38">
        <v>9662930010</v>
      </c>
      <c r="D9" s="35">
        <f>VLOOKUP(C9,'[22]Stock KVP'!B$8:F$26,5,0)</f>
        <v>16300</v>
      </c>
      <c r="E9" s="63">
        <f>D9/G9</f>
        <v>1.5648000000000002</v>
      </c>
      <c r="F9" s="204">
        <v>250000</v>
      </c>
      <c r="G9" s="35">
        <v>10416.666666666666</v>
      </c>
      <c r="H9" s="35">
        <f>VLOOKUP(C9,'[17]10.6'!B$10:H$67,7,0)</f>
        <v>9460</v>
      </c>
      <c r="I9" s="35">
        <v>69652</v>
      </c>
      <c r="J9" s="68">
        <v>12028</v>
      </c>
      <c r="K9" s="68">
        <v>10282</v>
      </c>
      <c r="L9" s="35">
        <f t="shared" ref="L9:L28" si="2">I9+J9-K9</f>
        <v>71398</v>
      </c>
      <c r="M9" s="35"/>
      <c r="N9" s="35">
        <v>5575</v>
      </c>
      <c r="O9" s="68">
        <v>10292</v>
      </c>
      <c r="P9" s="68">
        <v>11467</v>
      </c>
      <c r="Q9" s="35">
        <f t="shared" ref="Q9:Q28" si="3">N9+O9-P9</f>
        <v>4400</v>
      </c>
      <c r="R9" s="35">
        <v>41953</v>
      </c>
      <c r="S9" s="68">
        <v>11467</v>
      </c>
      <c r="T9" s="68">
        <v>1600</v>
      </c>
      <c r="U9" s="35">
        <f t="shared" ref="U9:U28" si="4">R9+S9-T9</f>
        <v>51820</v>
      </c>
      <c r="V9" s="35">
        <v>15100</v>
      </c>
      <c r="W9" s="68">
        <v>1600</v>
      </c>
      <c r="X9" s="68">
        <v>10000</v>
      </c>
      <c r="Y9" s="35">
        <f t="shared" ref="Y9:Y28" si="5">V9+W9-X9</f>
        <v>6700</v>
      </c>
      <c r="Z9" s="35"/>
      <c r="AA9" s="35">
        <f t="shared" ref="AA9:AA28" si="6">Y9+D9</f>
        <v>23000</v>
      </c>
      <c r="AB9" s="49">
        <f t="shared" ref="AB9:AB28" si="7">Y9/G9</f>
        <v>0.64319999999999999</v>
      </c>
      <c r="AC9" s="49">
        <f t="shared" ref="AC9:AC27" si="8">Y9/H9</f>
        <v>0.70824524312896409</v>
      </c>
      <c r="AD9" s="221">
        <f>AA9/(G9)</f>
        <v>2.2080000000000002</v>
      </c>
      <c r="AE9" s="64">
        <f t="shared" si="0"/>
        <v>134318</v>
      </c>
      <c r="AF9" s="62">
        <v>7</v>
      </c>
      <c r="AG9" s="62">
        <v>3</v>
      </c>
      <c r="AH9" s="189">
        <f t="shared" si="1"/>
        <v>23000</v>
      </c>
      <c r="AI9" s="191">
        <f>AB9+E9</f>
        <v>2.2080000000000002</v>
      </c>
      <c r="AJ9" s="190">
        <v>10</v>
      </c>
    </row>
    <row r="10" spans="1:84" s="85" customFormat="1" ht="36.950000000000003" customHeight="1">
      <c r="A10" s="83">
        <v>3</v>
      </c>
      <c r="B10" s="33" t="s">
        <v>0</v>
      </c>
      <c r="C10" s="38">
        <v>9145020057</v>
      </c>
      <c r="D10" s="35"/>
      <c r="E10" s="63"/>
      <c r="F10" s="204"/>
      <c r="G10" s="35">
        <v>0</v>
      </c>
      <c r="H10" s="35"/>
      <c r="I10" s="35">
        <v>0</v>
      </c>
      <c r="J10" s="68"/>
      <c r="K10" s="68"/>
      <c r="L10" s="35">
        <f t="shared" si="2"/>
        <v>0</v>
      </c>
      <c r="M10" s="35"/>
      <c r="N10" s="35">
        <v>32483</v>
      </c>
      <c r="O10" s="68"/>
      <c r="P10" s="68"/>
      <c r="Q10" s="35">
        <f t="shared" si="3"/>
        <v>32483</v>
      </c>
      <c r="R10" s="35">
        <v>0</v>
      </c>
      <c r="S10" s="68"/>
      <c r="T10" s="68"/>
      <c r="U10" s="35">
        <f t="shared" si="4"/>
        <v>0</v>
      </c>
      <c r="V10" s="35">
        <v>13654</v>
      </c>
      <c r="W10" s="68"/>
      <c r="X10" s="68"/>
      <c r="Y10" s="35">
        <f t="shared" si="5"/>
        <v>13654</v>
      </c>
      <c r="Z10" s="35"/>
      <c r="AA10" s="35">
        <f t="shared" si="6"/>
        <v>13654</v>
      </c>
      <c r="AB10" s="49"/>
      <c r="AC10" s="49"/>
      <c r="AD10" s="221"/>
      <c r="AE10" s="64">
        <f t="shared" si="0"/>
        <v>46137</v>
      </c>
      <c r="AF10" s="84">
        <v>7</v>
      </c>
      <c r="AG10" s="84">
        <v>3</v>
      </c>
      <c r="AH10" s="189">
        <f t="shared" si="1"/>
        <v>13654</v>
      </c>
      <c r="AI10" s="191"/>
      <c r="AJ10" s="190">
        <v>10</v>
      </c>
      <c r="AK10" s="190"/>
      <c r="AL10" s="190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</row>
    <row r="11" spans="1:84" s="87" customFormat="1" ht="36.950000000000003" customHeight="1">
      <c r="A11" s="86">
        <v>4</v>
      </c>
      <c r="B11" s="39" t="s">
        <v>1</v>
      </c>
      <c r="C11" s="34">
        <v>9591930012</v>
      </c>
      <c r="D11" s="35">
        <f>VLOOKUP(C11,'[22]Stock KVP'!B$8:F$26,5,0)</f>
        <v>22380</v>
      </c>
      <c r="E11" s="63">
        <f t="shared" ref="E11:E28" si="9">D11/G11</f>
        <v>3.4968750000000002</v>
      </c>
      <c r="F11" s="204">
        <v>153600</v>
      </c>
      <c r="G11" s="35">
        <v>6400</v>
      </c>
      <c r="H11" s="35">
        <f>VLOOKUP(C11,'[17]10.6'!B$10:H$67,7,0)</f>
        <v>6742</v>
      </c>
      <c r="I11" s="35">
        <v>4110</v>
      </c>
      <c r="J11" s="68">
        <v>9150</v>
      </c>
      <c r="K11" s="68">
        <v>7110</v>
      </c>
      <c r="L11" s="35">
        <f t="shared" si="2"/>
        <v>6150</v>
      </c>
      <c r="M11" s="35"/>
      <c r="N11" s="35">
        <v>0</v>
      </c>
      <c r="O11" s="68">
        <v>7110</v>
      </c>
      <c r="P11" s="68">
        <v>7110</v>
      </c>
      <c r="Q11" s="35">
        <f t="shared" si="3"/>
        <v>0</v>
      </c>
      <c r="R11" s="35">
        <v>352</v>
      </c>
      <c r="S11" s="68">
        <v>7110</v>
      </c>
      <c r="T11" s="68">
        <v>6729</v>
      </c>
      <c r="U11" s="35">
        <f t="shared" si="4"/>
        <v>733</v>
      </c>
      <c r="V11" s="35">
        <v>24394</v>
      </c>
      <c r="W11" s="68">
        <v>6729</v>
      </c>
      <c r="X11" s="68">
        <v>7080</v>
      </c>
      <c r="Y11" s="35">
        <f t="shared" si="5"/>
        <v>24043</v>
      </c>
      <c r="Z11" s="35"/>
      <c r="AA11" s="35">
        <f t="shared" si="6"/>
        <v>46423</v>
      </c>
      <c r="AB11" s="49">
        <f t="shared" si="7"/>
        <v>3.7567187500000001</v>
      </c>
      <c r="AC11" s="49">
        <f t="shared" si="8"/>
        <v>3.5661524770097892</v>
      </c>
      <c r="AD11" s="221">
        <f t="shared" ref="AD11:AD12" si="10">AA11/(G11)</f>
        <v>7.2535937500000003</v>
      </c>
      <c r="AE11" s="64">
        <f t="shared" si="0"/>
        <v>30926</v>
      </c>
      <c r="AF11" s="84">
        <v>7</v>
      </c>
      <c r="AG11" s="84">
        <v>3</v>
      </c>
      <c r="AH11" s="189">
        <f t="shared" si="1"/>
        <v>46423</v>
      </c>
      <c r="AI11" s="191">
        <f t="shared" ref="AI11:AI28" si="11">AB11+E11</f>
        <v>7.2535937500000003</v>
      </c>
      <c r="AJ11" s="190">
        <v>10</v>
      </c>
      <c r="AK11" s="190"/>
      <c r="AL11" s="190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</row>
    <row r="12" spans="1:84" s="111" customFormat="1" ht="36.950000000000003" customHeight="1">
      <c r="A12" s="103">
        <v>5</v>
      </c>
      <c r="B12" s="104" t="s">
        <v>2</v>
      </c>
      <c r="C12" s="105">
        <v>9471930059</v>
      </c>
      <c r="D12" s="35">
        <f>VLOOKUP(C12,'[22]Stock KVP'!B$8:F$26,5,0)</f>
        <v>30200</v>
      </c>
      <c r="E12" s="107">
        <f t="shared" si="9"/>
        <v>2.6844444444444444</v>
      </c>
      <c r="F12" s="205">
        <v>270000</v>
      </c>
      <c r="G12" s="35">
        <v>11250</v>
      </c>
      <c r="H12" s="35">
        <f>VLOOKUP(C12,'[17]10.6'!B$10:H$67,7,0)</f>
        <v>14400</v>
      </c>
      <c r="I12" s="106">
        <v>0</v>
      </c>
      <c r="J12" s="108">
        <v>14239</v>
      </c>
      <c r="K12" s="68">
        <v>14239</v>
      </c>
      <c r="L12" s="106">
        <f t="shared" si="2"/>
        <v>0</v>
      </c>
      <c r="M12" s="106"/>
      <c r="N12" s="106">
        <v>4032</v>
      </c>
      <c r="O12" s="108">
        <v>14239</v>
      </c>
      <c r="P12" s="108">
        <v>14239</v>
      </c>
      <c r="Q12" s="106">
        <f t="shared" si="3"/>
        <v>4032</v>
      </c>
      <c r="R12" s="106">
        <v>10650</v>
      </c>
      <c r="S12" s="108">
        <v>14239</v>
      </c>
      <c r="T12" s="108">
        <v>15000</v>
      </c>
      <c r="U12" s="106">
        <f t="shared" si="4"/>
        <v>9889</v>
      </c>
      <c r="V12" s="106">
        <v>122075</v>
      </c>
      <c r="W12" s="108">
        <v>15000</v>
      </c>
      <c r="X12" s="108">
        <v>18700</v>
      </c>
      <c r="Y12" s="106">
        <f>V12+W12-X12</f>
        <v>118375</v>
      </c>
      <c r="Z12" s="106"/>
      <c r="AA12" s="35">
        <f t="shared" si="6"/>
        <v>148575</v>
      </c>
      <c r="AB12" s="49">
        <f t="shared" si="7"/>
        <v>10.522222222222222</v>
      </c>
      <c r="AC12" s="49">
        <f t="shared" si="8"/>
        <v>8.2204861111111107</v>
      </c>
      <c r="AD12" s="221">
        <f t="shared" si="10"/>
        <v>13.206666666666667</v>
      </c>
      <c r="AE12" s="109">
        <f t="shared" si="0"/>
        <v>132296</v>
      </c>
      <c r="AF12" s="110">
        <v>7</v>
      </c>
      <c r="AG12" s="110">
        <v>3</v>
      </c>
      <c r="AH12" s="189">
        <f t="shared" si="1"/>
        <v>148575</v>
      </c>
      <c r="AI12" s="191">
        <f t="shared" si="11"/>
        <v>13.206666666666667</v>
      </c>
      <c r="AJ12" s="190">
        <v>10</v>
      </c>
      <c r="AK12" s="192"/>
      <c r="AL12" s="192"/>
    </row>
    <row r="13" spans="1:84" s="87" customFormat="1" ht="36.950000000000003" customHeight="1">
      <c r="A13" s="86">
        <v>6</v>
      </c>
      <c r="B13" s="33" t="s">
        <v>51</v>
      </c>
      <c r="C13" s="34">
        <v>9124010068</v>
      </c>
      <c r="D13" s="35">
        <f>VLOOKUP(C13,'[22]Stock KVP'!B$8:F$26,5,0)</f>
        <v>6100</v>
      </c>
      <c r="E13" s="63">
        <f t="shared" si="9"/>
        <v>3.8526315789473684</v>
      </c>
      <c r="F13" s="204">
        <v>38000</v>
      </c>
      <c r="G13" s="35">
        <v>1583.3333333333333</v>
      </c>
      <c r="H13" s="35">
        <f>VLOOKUP(C13,'[17]10.6'!B$10:H$67,7,0)</f>
        <v>8760</v>
      </c>
      <c r="I13" s="35">
        <v>0</v>
      </c>
      <c r="J13" s="68"/>
      <c r="K13" s="68"/>
      <c r="L13" s="35">
        <f t="shared" si="2"/>
        <v>0</v>
      </c>
      <c r="M13" s="35"/>
      <c r="N13" s="35">
        <v>62319</v>
      </c>
      <c r="O13" s="68"/>
      <c r="P13" s="68">
        <v>14338</v>
      </c>
      <c r="Q13" s="35">
        <f t="shared" si="3"/>
        <v>47981</v>
      </c>
      <c r="R13" s="35">
        <v>33331</v>
      </c>
      <c r="S13" s="68">
        <v>14338</v>
      </c>
      <c r="T13" s="68">
        <v>6700</v>
      </c>
      <c r="U13" s="35">
        <f t="shared" si="4"/>
        <v>40969</v>
      </c>
      <c r="V13" s="35">
        <v>21000</v>
      </c>
      <c r="W13" s="68">
        <v>6700</v>
      </c>
      <c r="X13" s="68">
        <v>4000</v>
      </c>
      <c r="Y13" s="35">
        <f t="shared" si="5"/>
        <v>23700</v>
      </c>
      <c r="Z13" s="35"/>
      <c r="AA13" s="35">
        <f t="shared" si="6"/>
        <v>29800</v>
      </c>
      <c r="AB13" s="49">
        <f t="shared" si="7"/>
        <v>14.96842105263158</v>
      </c>
      <c r="AC13" s="49">
        <f t="shared" si="8"/>
        <v>2.7054794520547945</v>
      </c>
      <c r="AD13" s="221">
        <f>AA13/(G13)</f>
        <v>18.821052631578947</v>
      </c>
      <c r="AE13" s="64">
        <f t="shared" si="0"/>
        <v>112650</v>
      </c>
      <c r="AF13" s="84">
        <v>7</v>
      </c>
      <c r="AG13" s="84">
        <v>3</v>
      </c>
      <c r="AH13" s="189">
        <f t="shared" si="1"/>
        <v>29800</v>
      </c>
      <c r="AI13" s="191">
        <f t="shared" si="11"/>
        <v>18.821052631578947</v>
      </c>
      <c r="AJ13" s="190">
        <v>10</v>
      </c>
      <c r="AK13" s="190"/>
      <c r="AL13" s="190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</row>
    <row r="14" spans="1:84" s="87" customFormat="1" ht="36.950000000000003" customHeight="1">
      <c r="A14" s="83">
        <v>7</v>
      </c>
      <c r="B14" s="33" t="s">
        <v>50</v>
      </c>
      <c r="C14" s="34">
        <v>9652930043</v>
      </c>
      <c r="D14" s="35">
        <f>VLOOKUP(C14,'[22]Stock KVP'!B$8:F$26,5,0)</f>
        <v>3750</v>
      </c>
      <c r="E14" s="63">
        <f t="shared" si="9"/>
        <v>2.25</v>
      </c>
      <c r="F14" s="204">
        <v>40000</v>
      </c>
      <c r="G14" s="35">
        <v>1666.6666666666667</v>
      </c>
      <c r="H14" s="35">
        <f>VLOOKUP(C14,'[17]10.6'!B$10:H$67,7,0)</f>
        <v>8760</v>
      </c>
      <c r="I14" s="35">
        <v>3308</v>
      </c>
      <c r="J14" s="68"/>
      <c r="K14" s="68"/>
      <c r="L14" s="35">
        <f t="shared" si="2"/>
        <v>3308</v>
      </c>
      <c r="M14" s="35"/>
      <c r="N14" s="35">
        <v>0</v>
      </c>
      <c r="O14" s="68"/>
      <c r="P14" s="68"/>
      <c r="Q14" s="35">
        <f t="shared" si="3"/>
        <v>0</v>
      </c>
      <c r="R14" s="35">
        <v>480</v>
      </c>
      <c r="S14" s="68"/>
      <c r="T14" s="68"/>
      <c r="U14" s="35">
        <f t="shared" si="4"/>
        <v>480</v>
      </c>
      <c r="V14" s="35">
        <v>29250</v>
      </c>
      <c r="W14" s="68"/>
      <c r="X14" s="68">
        <v>4000</v>
      </c>
      <c r="Y14" s="35">
        <f t="shared" si="5"/>
        <v>25250</v>
      </c>
      <c r="Z14" s="35"/>
      <c r="AA14" s="35">
        <f t="shared" si="6"/>
        <v>29000</v>
      </c>
      <c r="AB14" s="49">
        <f t="shared" si="7"/>
        <v>15.149999999999999</v>
      </c>
      <c r="AC14" s="49">
        <f t="shared" si="8"/>
        <v>2.8824200913242009</v>
      </c>
      <c r="AD14" s="221">
        <f>AA14/(G14)</f>
        <v>17.399999999999999</v>
      </c>
      <c r="AE14" s="64">
        <f t="shared" si="0"/>
        <v>29038</v>
      </c>
      <c r="AF14" s="84">
        <v>7</v>
      </c>
      <c r="AG14" s="84">
        <v>3</v>
      </c>
      <c r="AH14" s="189">
        <f t="shared" si="1"/>
        <v>29000</v>
      </c>
      <c r="AI14" s="191">
        <f t="shared" si="11"/>
        <v>17.399999999999999</v>
      </c>
      <c r="AJ14" s="190">
        <v>10</v>
      </c>
      <c r="AK14" s="190"/>
      <c r="AL14" s="190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</row>
    <row r="15" spans="1:84" s="87" customFormat="1" ht="36.950000000000003" customHeight="1">
      <c r="A15" s="86">
        <v>8</v>
      </c>
      <c r="B15" s="33" t="s">
        <v>3</v>
      </c>
      <c r="C15" s="34">
        <v>9472930030</v>
      </c>
      <c r="D15" s="35">
        <f>VLOOKUP(C15,'[22]Stock KVP'!B$8:F$26,5,0)</f>
        <v>42000</v>
      </c>
      <c r="E15" s="63">
        <f t="shared" si="9"/>
        <v>3.008955223880597</v>
      </c>
      <c r="F15" s="204">
        <v>335000</v>
      </c>
      <c r="G15" s="35">
        <v>13958.333333333334</v>
      </c>
      <c r="H15" s="35">
        <f>VLOOKUP(C15,'[17]10.6'!B$10:H$67,7,0)</f>
        <v>14400</v>
      </c>
      <c r="I15" s="35">
        <v>29155</v>
      </c>
      <c r="J15" s="68">
        <v>20770</v>
      </c>
      <c r="K15" s="68">
        <v>29153</v>
      </c>
      <c r="L15" s="35">
        <f t="shared" si="2"/>
        <v>20772</v>
      </c>
      <c r="M15" s="35"/>
      <c r="N15" s="35">
        <v>0</v>
      </c>
      <c r="O15" s="68">
        <v>29153</v>
      </c>
      <c r="P15" s="68"/>
      <c r="Q15" s="35">
        <f t="shared" si="3"/>
        <v>29153</v>
      </c>
      <c r="R15" s="35">
        <v>7350</v>
      </c>
      <c r="S15" s="68"/>
      <c r="T15" s="68"/>
      <c r="U15" s="35">
        <f t="shared" si="4"/>
        <v>7350</v>
      </c>
      <c r="V15" s="35">
        <v>140500</v>
      </c>
      <c r="W15" s="68"/>
      <c r="X15" s="68"/>
      <c r="Y15" s="35">
        <f>V15+W15-X15</f>
        <v>140500</v>
      </c>
      <c r="Z15" s="35"/>
      <c r="AA15" s="35">
        <f t="shared" si="6"/>
        <v>182500</v>
      </c>
      <c r="AB15" s="49">
        <f t="shared" si="7"/>
        <v>10.065671641791043</v>
      </c>
      <c r="AC15" s="49">
        <f t="shared" si="8"/>
        <v>9.7569444444444446</v>
      </c>
      <c r="AD15" s="221">
        <f t="shared" ref="AD15:AD28" si="12">AA15/(G15)</f>
        <v>13.074626865671641</v>
      </c>
      <c r="AE15" s="64">
        <f t="shared" si="0"/>
        <v>197775</v>
      </c>
      <c r="AF15" s="84">
        <v>7</v>
      </c>
      <c r="AG15" s="84">
        <v>3</v>
      </c>
      <c r="AH15" s="189">
        <f t="shared" si="1"/>
        <v>182500</v>
      </c>
      <c r="AI15" s="191">
        <f t="shared" si="11"/>
        <v>13.07462686567164</v>
      </c>
      <c r="AJ15" s="190">
        <v>10</v>
      </c>
      <c r="AK15" s="190"/>
      <c r="AL15" s="190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</row>
    <row r="16" spans="1:84" s="119" customFormat="1" ht="36.950000000000003" customHeight="1">
      <c r="A16" s="112">
        <v>9</v>
      </c>
      <c r="B16" s="113" t="s">
        <v>49</v>
      </c>
      <c r="C16" s="114">
        <v>9124010054</v>
      </c>
      <c r="D16" s="35">
        <f>VLOOKUP(C16,'[22]Stock KVP'!B$8:F$26,5,0)</f>
        <v>20500</v>
      </c>
      <c r="E16" s="116">
        <f t="shared" si="9"/>
        <v>4.3928571428571423</v>
      </c>
      <c r="F16" s="206">
        <v>112000</v>
      </c>
      <c r="G16" s="35">
        <v>4666.666666666667</v>
      </c>
      <c r="H16" s="35">
        <f>VLOOKUP(C16,'[17]10.6'!B$10:H$67,7,0)</f>
        <v>8760</v>
      </c>
      <c r="I16" s="115">
        <v>33411</v>
      </c>
      <c r="J16" s="68">
        <v>4194</v>
      </c>
      <c r="K16" s="68">
        <v>15679</v>
      </c>
      <c r="L16" s="115">
        <f t="shared" si="2"/>
        <v>21926</v>
      </c>
      <c r="M16" s="115"/>
      <c r="N16" s="115">
        <v>1515</v>
      </c>
      <c r="O16" s="68">
        <v>15679</v>
      </c>
      <c r="P16" s="68">
        <v>17194</v>
      </c>
      <c r="Q16" s="115">
        <f t="shared" si="3"/>
        <v>0</v>
      </c>
      <c r="R16" s="115">
        <v>155</v>
      </c>
      <c r="S16" s="108">
        <v>17176</v>
      </c>
      <c r="T16" s="108">
        <v>16000</v>
      </c>
      <c r="U16" s="115">
        <f t="shared" si="4"/>
        <v>1331</v>
      </c>
      <c r="V16" s="115">
        <v>7800</v>
      </c>
      <c r="W16" s="108">
        <v>16000</v>
      </c>
      <c r="X16" s="108"/>
      <c r="Y16" s="115">
        <f t="shared" si="5"/>
        <v>23800</v>
      </c>
      <c r="Z16" s="115"/>
      <c r="AA16" s="35">
        <f t="shared" si="6"/>
        <v>44300</v>
      </c>
      <c r="AB16" s="49">
        <f t="shared" si="7"/>
        <v>5.0999999999999996</v>
      </c>
      <c r="AC16" s="49">
        <f t="shared" si="8"/>
        <v>2.7168949771689497</v>
      </c>
      <c r="AD16" s="221">
        <f t="shared" si="12"/>
        <v>9.492857142857142</v>
      </c>
      <c r="AE16" s="117">
        <f t="shared" si="0"/>
        <v>47057</v>
      </c>
      <c r="AF16" s="118">
        <v>7</v>
      </c>
      <c r="AG16" s="118">
        <v>3</v>
      </c>
      <c r="AH16" s="189">
        <f t="shared" si="1"/>
        <v>44300</v>
      </c>
      <c r="AI16" s="191">
        <f t="shared" si="11"/>
        <v>9.492857142857142</v>
      </c>
      <c r="AJ16" s="190">
        <v>10</v>
      </c>
      <c r="AK16" s="193"/>
      <c r="AL16" s="193"/>
    </row>
    <row r="17" spans="1:38" s="87" customFormat="1" ht="36.950000000000003" customHeight="1">
      <c r="A17" s="86">
        <v>10</v>
      </c>
      <c r="B17" s="33" t="s">
        <v>48</v>
      </c>
      <c r="C17" s="34">
        <v>9124010060</v>
      </c>
      <c r="D17" s="35">
        <f>VLOOKUP(C17,'[22]Stock KVP'!B$8:F$26,5,0)</f>
        <v>19000</v>
      </c>
      <c r="E17" s="63">
        <f t="shared" si="9"/>
        <v>5.5609756097560981</v>
      </c>
      <c r="F17" s="204">
        <v>82000</v>
      </c>
      <c r="G17" s="35">
        <v>3416.6666666666665</v>
      </c>
      <c r="H17" s="35">
        <f>VLOOKUP(C17,'[17]10.6'!B$10:H$67,7,0)</f>
        <v>8760</v>
      </c>
      <c r="I17" s="35">
        <v>14925</v>
      </c>
      <c r="J17" s="68">
        <v>8382</v>
      </c>
      <c r="K17" s="68">
        <v>2595</v>
      </c>
      <c r="L17" s="35">
        <f t="shared" si="2"/>
        <v>20712</v>
      </c>
      <c r="M17" s="35"/>
      <c r="N17" s="35">
        <v>2205</v>
      </c>
      <c r="O17" s="68">
        <v>2595</v>
      </c>
      <c r="P17" s="68">
        <v>4800</v>
      </c>
      <c r="Q17" s="35">
        <f t="shared" si="3"/>
        <v>0</v>
      </c>
      <c r="R17" s="35">
        <v>1508</v>
      </c>
      <c r="S17" s="68">
        <v>4800</v>
      </c>
      <c r="T17" s="68">
        <v>5250</v>
      </c>
      <c r="U17" s="35">
        <f t="shared" si="4"/>
        <v>1058</v>
      </c>
      <c r="V17" s="35">
        <v>21000</v>
      </c>
      <c r="W17" s="68">
        <v>5250</v>
      </c>
      <c r="X17" s="68"/>
      <c r="Y17" s="35">
        <f t="shared" si="5"/>
        <v>26250</v>
      </c>
      <c r="Z17" s="35"/>
      <c r="AA17" s="35">
        <f t="shared" si="6"/>
        <v>45250</v>
      </c>
      <c r="AB17" s="49">
        <f t="shared" si="7"/>
        <v>7.6829268292682933</v>
      </c>
      <c r="AC17" s="49">
        <f t="shared" si="8"/>
        <v>2.9965753424657535</v>
      </c>
      <c r="AD17" s="221">
        <f t="shared" si="12"/>
        <v>13.24390243902439</v>
      </c>
      <c r="AE17" s="64">
        <f t="shared" si="0"/>
        <v>48020</v>
      </c>
      <c r="AF17" s="84">
        <v>7</v>
      </c>
      <c r="AG17" s="84">
        <v>3</v>
      </c>
      <c r="AH17" s="189">
        <f t="shared" si="1"/>
        <v>45250</v>
      </c>
      <c r="AI17" s="191">
        <f t="shared" si="11"/>
        <v>13.243902439024392</v>
      </c>
      <c r="AJ17" s="190">
        <v>10</v>
      </c>
      <c r="AK17" s="194"/>
      <c r="AL17" s="194"/>
    </row>
    <row r="18" spans="1:38" s="87" customFormat="1" ht="36.950000000000003" customHeight="1">
      <c r="A18" s="83">
        <v>11</v>
      </c>
      <c r="B18" s="33" t="s">
        <v>40</v>
      </c>
      <c r="C18" s="34">
        <v>9352931030</v>
      </c>
      <c r="D18" s="35">
        <f>VLOOKUP(C18,'[22]Stock KVP'!B$8:F$26,5,0)</f>
        <v>20071</v>
      </c>
      <c r="E18" s="63">
        <f t="shared" si="9"/>
        <v>3.6771297709923667</v>
      </c>
      <c r="F18" s="204">
        <v>131000</v>
      </c>
      <c r="G18" s="35">
        <v>5458.333333333333</v>
      </c>
      <c r="H18" s="35">
        <f>VLOOKUP(C18,'[17]10.6'!B$10:H$67,7,0)</f>
        <v>9370</v>
      </c>
      <c r="I18" s="35">
        <v>0</v>
      </c>
      <c r="J18" s="68"/>
      <c r="K18" s="68"/>
      <c r="L18" s="35">
        <f>I18+J18-K18</f>
        <v>0</v>
      </c>
      <c r="M18" s="35"/>
      <c r="N18" s="35">
        <v>0</v>
      </c>
      <c r="O18" s="68"/>
      <c r="P18" s="68"/>
      <c r="Q18" s="35">
        <f t="shared" si="3"/>
        <v>0</v>
      </c>
      <c r="R18" s="35">
        <v>270</v>
      </c>
      <c r="S18" s="68"/>
      <c r="T18" s="68"/>
      <c r="U18" s="35">
        <f t="shared" si="4"/>
        <v>270</v>
      </c>
      <c r="V18" s="35">
        <v>95179</v>
      </c>
      <c r="W18" s="68"/>
      <c r="X18" s="68"/>
      <c r="Y18" s="35">
        <f t="shared" si="5"/>
        <v>95179</v>
      </c>
      <c r="Z18" s="35"/>
      <c r="AA18" s="35">
        <f t="shared" si="6"/>
        <v>115250</v>
      </c>
      <c r="AB18" s="49">
        <f t="shared" si="7"/>
        <v>17.437374045801526</v>
      </c>
      <c r="AC18" s="49">
        <f t="shared" si="8"/>
        <v>10.157844183564567</v>
      </c>
      <c r="AD18" s="221">
        <f t="shared" si="12"/>
        <v>21.114503816793896</v>
      </c>
      <c r="AE18" s="64">
        <f t="shared" si="0"/>
        <v>95449</v>
      </c>
      <c r="AF18" s="84">
        <v>7</v>
      </c>
      <c r="AG18" s="84">
        <v>3</v>
      </c>
      <c r="AH18" s="189">
        <f t="shared" si="1"/>
        <v>115250</v>
      </c>
      <c r="AI18" s="191">
        <f t="shared" si="11"/>
        <v>21.114503816793892</v>
      </c>
      <c r="AJ18" s="190">
        <v>10</v>
      </c>
      <c r="AK18" s="194"/>
      <c r="AL18" s="194"/>
    </row>
    <row r="19" spans="1:38" s="87" customFormat="1" ht="36.950000000000003" customHeight="1">
      <c r="A19" s="86">
        <v>12</v>
      </c>
      <c r="B19" s="33" t="s">
        <v>39</v>
      </c>
      <c r="C19" s="34">
        <v>9425040105</v>
      </c>
      <c r="D19" s="35">
        <f>VLOOKUP(C19,'[22]Stock KVP'!B$8:F$26,5,0)</f>
        <v>17500</v>
      </c>
      <c r="E19" s="63">
        <f t="shared" si="9"/>
        <v>3.8888888888888888</v>
      </c>
      <c r="F19" s="204">
        <v>108000</v>
      </c>
      <c r="G19" s="35">
        <v>4500</v>
      </c>
      <c r="H19" s="35">
        <f>VLOOKUP(C19,'[17]10.6'!B$10:H$67,7,0)</f>
        <v>9370</v>
      </c>
      <c r="I19" s="35">
        <v>8000</v>
      </c>
      <c r="J19" s="68">
        <v>12000</v>
      </c>
      <c r="K19" s="68">
        <v>16000</v>
      </c>
      <c r="L19" s="35">
        <f t="shared" si="2"/>
        <v>4000</v>
      </c>
      <c r="M19" s="35"/>
      <c r="N19" s="35">
        <v>89980</v>
      </c>
      <c r="O19" s="68">
        <v>16000</v>
      </c>
      <c r="P19" s="68">
        <v>10000</v>
      </c>
      <c r="Q19" s="35">
        <f t="shared" si="3"/>
        <v>95980</v>
      </c>
      <c r="R19" s="35">
        <v>5785</v>
      </c>
      <c r="S19" s="68">
        <v>10000</v>
      </c>
      <c r="T19" s="68">
        <v>13250</v>
      </c>
      <c r="U19" s="35">
        <f t="shared" si="4"/>
        <v>2535</v>
      </c>
      <c r="V19" s="35">
        <v>68959</v>
      </c>
      <c r="W19" s="68">
        <v>13250</v>
      </c>
      <c r="X19" s="68"/>
      <c r="Y19" s="35">
        <f t="shared" si="5"/>
        <v>82209</v>
      </c>
      <c r="Z19" s="35"/>
      <c r="AA19" s="35">
        <f t="shared" si="6"/>
        <v>99709</v>
      </c>
      <c r="AB19" s="49">
        <f t="shared" si="7"/>
        <v>18.268666666666668</v>
      </c>
      <c r="AC19" s="49">
        <f t="shared" si="8"/>
        <v>8.7736392742796152</v>
      </c>
      <c r="AD19" s="221">
        <f t="shared" si="12"/>
        <v>22.157555555555554</v>
      </c>
      <c r="AE19" s="64">
        <f t="shared" si="0"/>
        <v>184724</v>
      </c>
      <c r="AF19" s="84">
        <v>7</v>
      </c>
      <c r="AG19" s="84">
        <v>3</v>
      </c>
      <c r="AH19" s="189">
        <f t="shared" si="1"/>
        <v>99709</v>
      </c>
      <c r="AI19" s="191">
        <f t="shared" si="11"/>
        <v>22.157555555555557</v>
      </c>
      <c r="AJ19" s="190">
        <v>10</v>
      </c>
      <c r="AK19" s="194"/>
      <c r="AL19" s="194"/>
    </row>
    <row r="20" spans="1:38" s="87" customFormat="1" ht="36.950000000000003" customHeight="1">
      <c r="A20" s="83">
        <v>13</v>
      </c>
      <c r="B20" s="33" t="s">
        <v>47</v>
      </c>
      <c r="C20" s="34">
        <v>9652930042</v>
      </c>
      <c r="D20" s="35">
        <f>VLOOKUP(C20,'[22]Stock KVP'!B$8:F$26,5,0)</f>
        <v>22800</v>
      </c>
      <c r="E20" s="63">
        <f t="shared" si="9"/>
        <v>6.4376470588235293</v>
      </c>
      <c r="F20" s="204">
        <v>85000</v>
      </c>
      <c r="G20" s="35">
        <v>3541.6666666666665</v>
      </c>
      <c r="H20" s="35">
        <f>VLOOKUP(C20,'[17]10.6'!B$10:H$67,7,0)</f>
        <v>8760</v>
      </c>
      <c r="I20" s="35">
        <v>15796</v>
      </c>
      <c r="J20" s="68"/>
      <c r="K20" s="68"/>
      <c r="L20" s="35">
        <f t="shared" si="2"/>
        <v>15796</v>
      </c>
      <c r="M20" s="35"/>
      <c r="N20" s="35">
        <v>0</v>
      </c>
      <c r="O20" s="68"/>
      <c r="P20" s="68"/>
      <c r="Q20" s="35">
        <f t="shared" si="3"/>
        <v>0</v>
      </c>
      <c r="R20" s="35">
        <v>2990</v>
      </c>
      <c r="S20" s="68"/>
      <c r="T20" s="68"/>
      <c r="U20" s="35">
        <f t="shared" si="4"/>
        <v>2990</v>
      </c>
      <c r="V20" s="35">
        <v>70400</v>
      </c>
      <c r="W20" s="68"/>
      <c r="X20" s="68"/>
      <c r="Y20" s="35">
        <f t="shared" si="5"/>
        <v>70400</v>
      </c>
      <c r="Z20" s="35"/>
      <c r="AA20" s="35">
        <f t="shared" si="6"/>
        <v>93200</v>
      </c>
      <c r="AB20" s="49">
        <f t="shared" si="7"/>
        <v>19.877647058823531</v>
      </c>
      <c r="AC20" s="49">
        <f t="shared" si="8"/>
        <v>8.0365296803652964</v>
      </c>
      <c r="AD20" s="221">
        <f t="shared" si="12"/>
        <v>26.31529411764706</v>
      </c>
      <c r="AE20" s="64">
        <f t="shared" si="0"/>
        <v>89186</v>
      </c>
      <c r="AF20" s="84">
        <v>7</v>
      </c>
      <c r="AG20" s="84">
        <v>3</v>
      </c>
      <c r="AH20" s="189">
        <f t="shared" si="1"/>
        <v>93200</v>
      </c>
      <c r="AI20" s="191">
        <f t="shared" si="11"/>
        <v>26.31529411764706</v>
      </c>
      <c r="AJ20" s="190">
        <v>10</v>
      </c>
      <c r="AK20" s="194"/>
      <c r="AL20" s="194"/>
    </row>
    <row r="21" spans="1:38" ht="36.950000000000003" customHeight="1">
      <c r="A21" s="36">
        <v>14</v>
      </c>
      <c r="B21" s="33" t="s">
        <v>46</v>
      </c>
      <c r="C21" s="34">
        <v>9652930046</v>
      </c>
      <c r="D21" s="35">
        <f>VLOOKUP(C21,'[22]Stock KVP'!B$8:F$26,5,0)</f>
        <v>15750</v>
      </c>
      <c r="E21" s="63">
        <f t="shared" si="9"/>
        <v>4.7249999999999996</v>
      </c>
      <c r="F21" s="204">
        <v>80000</v>
      </c>
      <c r="G21" s="35">
        <v>3333.3333333333335</v>
      </c>
      <c r="H21" s="35">
        <f>VLOOKUP(C21,'[17]10.6'!B$10:H$67,7,0)</f>
        <v>8760</v>
      </c>
      <c r="I21" s="35">
        <v>22874</v>
      </c>
      <c r="J21" s="68">
        <v>9417</v>
      </c>
      <c r="K21" s="68"/>
      <c r="L21" s="35">
        <f t="shared" si="2"/>
        <v>32291</v>
      </c>
      <c r="M21" s="35"/>
      <c r="N21" s="35">
        <v>0</v>
      </c>
      <c r="O21" s="68"/>
      <c r="P21" s="68"/>
      <c r="Q21" s="35">
        <f t="shared" si="3"/>
        <v>0</v>
      </c>
      <c r="R21" s="35">
        <v>1437</v>
      </c>
      <c r="S21" s="68"/>
      <c r="T21" s="68"/>
      <c r="U21" s="35">
        <f t="shared" si="4"/>
        <v>1437</v>
      </c>
      <c r="V21" s="35">
        <v>44520</v>
      </c>
      <c r="W21" s="68"/>
      <c r="X21" s="68"/>
      <c r="Y21" s="35">
        <f t="shared" si="5"/>
        <v>44520</v>
      </c>
      <c r="Z21" s="35"/>
      <c r="AA21" s="35">
        <f t="shared" si="6"/>
        <v>60270</v>
      </c>
      <c r="AB21" s="49">
        <f t="shared" si="7"/>
        <v>13.356</v>
      </c>
      <c r="AC21" s="49">
        <f t="shared" si="8"/>
        <v>5.0821917808219181</v>
      </c>
      <c r="AD21" s="221">
        <f t="shared" si="12"/>
        <v>18.081</v>
      </c>
      <c r="AE21" s="64">
        <f t="shared" si="0"/>
        <v>78248</v>
      </c>
      <c r="AF21" s="62">
        <v>7</v>
      </c>
      <c r="AG21" s="62">
        <v>3</v>
      </c>
      <c r="AH21" s="189">
        <f t="shared" si="1"/>
        <v>60270</v>
      </c>
      <c r="AI21" s="191">
        <f t="shared" si="11"/>
        <v>18.081</v>
      </c>
      <c r="AJ21" s="190">
        <v>10</v>
      </c>
    </row>
    <row r="22" spans="1:38" ht="36.950000000000003" customHeight="1">
      <c r="A22" s="32">
        <v>15</v>
      </c>
      <c r="B22" s="33" t="s">
        <v>22</v>
      </c>
      <c r="C22" s="34">
        <v>9124040035</v>
      </c>
      <c r="D22" s="35">
        <f>VLOOKUP(C22,'[22]Stock KVP'!B$8:F$26,5,0)</f>
        <v>25000</v>
      </c>
      <c r="E22" s="63">
        <f t="shared" si="9"/>
        <v>1.7751479289940828</v>
      </c>
      <c r="F22" s="204">
        <v>338000</v>
      </c>
      <c r="G22" s="35">
        <v>14083.333333333334</v>
      </c>
      <c r="H22" s="35">
        <f>VLOOKUP(C22,'[17]10.6'!B$10:H$67,7,0)</f>
        <v>15130</v>
      </c>
      <c r="I22" s="35">
        <v>6206</v>
      </c>
      <c r="J22" s="68">
        <v>7704</v>
      </c>
      <c r="K22" s="68">
        <v>4469</v>
      </c>
      <c r="L22" s="35">
        <f t="shared" si="2"/>
        <v>9441</v>
      </c>
      <c r="M22" s="35"/>
      <c r="N22" s="35">
        <v>0</v>
      </c>
      <c r="O22" s="68">
        <v>8505</v>
      </c>
      <c r="P22" s="68">
        <v>8505</v>
      </c>
      <c r="Q22" s="35">
        <f t="shared" si="3"/>
        <v>0</v>
      </c>
      <c r="R22" s="35">
        <v>14372</v>
      </c>
      <c r="S22" s="68">
        <v>28236</v>
      </c>
      <c r="T22" s="68">
        <v>20500</v>
      </c>
      <c r="U22" s="35">
        <f t="shared" si="4"/>
        <v>22108</v>
      </c>
      <c r="V22" s="35">
        <v>109250</v>
      </c>
      <c r="W22" s="68">
        <v>-2500</v>
      </c>
      <c r="X22" s="68">
        <v>20500</v>
      </c>
      <c r="Y22" s="35">
        <f t="shared" si="5"/>
        <v>86250</v>
      </c>
      <c r="Z22" s="35"/>
      <c r="AA22" s="35">
        <f t="shared" si="6"/>
        <v>111250</v>
      </c>
      <c r="AB22" s="49">
        <f t="shared" si="7"/>
        <v>6.1242603550295858</v>
      </c>
      <c r="AC22" s="49">
        <f t="shared" si="8"/>
        <v>5.7005948446794452</v>
      </c>
      <c r="AD22" s="221">
        <f t="shared" si="12"/>
        <v>7.8994082840236679</v>
      </c>
      <c r="AE22" s="64">
        <f t="shared" si="0"/>
        <v>117799</v>
      </c>
      <c r="AF22" s="62">
        <v>7</v>
      </c>
      <c r="AG22" s="62">
        <v>3</v>
      </c>
      <c r="AH22" s="189">
        <f t="shared" si="1"/>
        <v>111250</v>
      </c>
      <c r="AI22" s="191">
        <f t="shared" si="11"/>
        <v>7.8994082840236688</v>
      </c>
      <c r="AJ22" s="190">
        <v>10</v>
      </c>
    </row>
    <row r="23" spans="1:38" ht="36.950000000000003" customHeight="1">
      <c r="A23" s="36">
        <v>16</v>
      </c>
      <c r="B23" s="33" t="s">
        <v>42</v>
      </c>
      <c r="C23" s="34">
        <v>9124010058</v>
      </c>
      <c r="D23" s="35">
        <f>VLOOKUP(C23,'[22]Stock KVP'!B$8:F$26,5,0)</f>
        <v>18500</v>
      </c>
      <c r="E23" s="63">
        <f t="shared" si="9"/>
        <v>5.4146341463414638</v>
      </c>
      <c r="F23" s="204">
        <v>82000</v>
      </c>
      <c r="G23" s="35">
        <v>3416.6666666666665</v>
      </c>
      <c r="H23" s="35">
        <f>VLOOKUP(C23,'[17]10.6'!B$10:H$67,7,0)</f>
        <v>8760</v>
      </c>
      <c r="I23" s="35">
        <v>0</v>
      </c>
      <c r="J23" s="68"/>
      <c r="K23" s="68"/>
      <c r="L23" s="35">
        <f t="shared" si="2"/>
        <v>0</v>
      </c>
      <c r="M23" s="35"/>
      <c r="N23" s="35">
        <v>8220</v>
      </c>
      <c r="O23" s="68"/>
      <c r="P23" s="68">
        <v>8220</v>
      </c>
      <c r="Q23" s="35">
        <f t="shared" si="3"/>
        <v>0</v>
      </c>
      <c r="R23" s="35">
        <v>40730</v>
      </c>
      <c r="S23" s="68">
        <v>8220</v>
      </c>
      <c r="T23" s="68">
        <v>2000</v>
      </c>
      <c r="U23" s="35">
        <f t="shared" si="4"/>
        <v>46950</v>
      </c>
      <c r="V23" s="35">
        <v>18600</v>
      </c>
      <c r="W23" s="68">
        <v>2000</v>
      </c>
      <c r="X23" s="68"/>
      <c r="Y23" s="35">
        <f t="shared" si="5"/>
        <v>20600</v>
      </c>
      <c r="Z23" s="35"/>
      <c r="AA23" s="35">
        <f t="shared" si="6"/>
        <v>39100</v>
      </c>
      <c r="AB23" s="49">
        <f t="shared" si="7"/>
        <v>6.0292682926829269</v>
      </c>
      <c r="AC23" s="49">
        <f t="shared" si="8"/>
        <v>2.3515981735159817</v>
      </c>
      <c r="AD23" s="221">
        <f t="shared" si="12"/>
        <v>11.443902439024392</v>
      </c>
      <c r="AE23" s="64">
        <f t="shared" si="0"/>
        <v>67550</v>
      </c>
      <c r="AF23" s="62">
        <v>7</v>
      </c>
      <c r="AG23" s="62">
        <v>3</v>
      </c>
      <c r="AH23" s="189">
        <f t="shared" si="1"/>
        <v>39100</v>
      </c>
      <c r="AI23" s="191">
        <f t="shared" si="11"/>
        <v>11.443902439024392</v>
      </c>
      <c r="AJ23" s="190">
        <v>10</v>
      </c>
    </row>
    <row r="24" spans="1:38" ht="36.950000000000003" customHeight="1">
      <c r="A24" s="32">
        <v>17</v>
      </c>
      <c r="B24" s="33" t="s">
        <v>43</v>
      </c>
      <c r="C24" s="34">
        <v>9124010052</v>
      </c>
      <c r="D24" s="35">
        <f>VLOOKUP(C24,'[22]Stock KVP'!B$8:F$26,5,0)</f>
        <v>17400</v>
      </c>
      <c r="E24" s="63">
        <f t="shared" si="9"/>
        <v>3.4229508196721312</v>
      </c>
      <c r="F24" s="204">
        <v>122000</v>
      </c>
      <c r="G24" s="35">
        <v>5083.333333333333</v>
      </c>
      <c r="H24" s="35">
        <f>VLOOKUP(C24,'[17]10.6'!B$10:H$67,7,0)</f>
        <v>8760</v>
      </c>
      <c r="I24" s="35">
        <v>12040</v>
      </c>
      <c r="J24" s="68">
        <v>8914</v>
      </c>
      <c r="K24" s="68">
        <v>8665</v>
      </c>
      <c r="L24" s="35">
        <f t="shared" si="2"/>
        <v>12289</v>
      </c>
      <c r="M24" s="35"/>
      <c r="N24" s="35">
        <v>33199</v>
      </c>
      <c r="O24" s="68">
        <v>8665</v>
      </c>
      <c r="P24" s="68"/>
      <c r="Q24" s="35">
        <f t="shared" si="3"/>
        <v>41864</v>
      </c>
      <c r="R24" s="35">
        <v>79208</v>
      </c>
      <c r="S24" s="68"/>
      <c r="T24" s="68">
        <v>9600</v>
      </c>
      <c r="U24" s="35">
        <f t="shared" si="4"/>
        <v>69608</v>
      </c>
      <c r="V24" s="35">
        <v>30800</v>
      </c>
      <c r="W24" s="68">
        <v>9600</v>
      </c>
      <c r="X24" s="68"/>
      <c r="Y24" s="35">
        <f t="shared" si="5"/>
        <v>40400</v>
      </c>
      <c r="Z24" s="35"/>
      <c r="AA24" s="35">
        <f t="shared" si="6"/>
        <v>57800</v>
      </c>
      <c r="AB24" s="49">
        <f t="shared" si="7"/>
        <v>7.947540983606558</v>
      </c>
      <c r="AC24" s="49">
        <f t="shared" si="8"/>
        <v>4.6118721461187215</v>
      </c>
      <c r="AD24" s="221">
        <f t="shared" si="12"/>
        <v>11.370491803278689</v>
      </c>
      <c r="AE24" s="64">
        <f t="shared" si="0"/>
        <v>164161</v>
      </c>
      <c r="AF24" s="62">
        <v>7</v>
      </c>
      <c r="AG24" s="62">
        <v>3</v>
      </c>
      <c r="AH24" s="189">
        <f t="shared" si="1"/>
        <v>57800</v>
      </c>
      <c r="AI24" s="191">
        <f t="shared" si="11"/>
        <v>11.370491803278689</v>
      </c>
      <c r="AJ24" s="190">
        <v>10</v>
      </c>
    </row>
    <row r="25" spans="1:38" ht="36.950000000000003" customHeight="1">
      <c r="A25" s="36">
        <v>18</v>
      </c>
      <c r="B25" s="33" t="s">
        <v>44</v>
      </c>
      <c r="C25" s="34">
        <v>9651930022</v>
      </c>
      <c r="D25" s="35">
        <f>VLOOKUP(C25,'[22]Stock KVP'!B$8:F$26,5,0)</f>
        <v>16000</v>
      </c>
      <c r="E25" s="63">
        <f t="shared" si="9"/>
        <v>4.5176470588235293</v>
      </c>
      <c r="F25" s="204">
        <v>85000</v>
      </c>
      <c r="G25" s="35">
        <v>3541.6666666666665</v>
      </c>
      <c r="H25" s="35">
        <f>VLOOKUP(C25,'[17]10.6'!B$10:H$67,7,0)</f>
        <v>8760</v>
      </c>
      <c r="I25" s="35">
        <v>13588</v>
      </c>
      <c r="J25" s="68">
        <v>8279</v>
      </c>
      <c r="K25" s="68">
        <v>5300</v>
      </c>
      <c r="L25" s="35">
        <f t="shared" si="2"/>
        <v>16567</v>
      </c>
      <c r="M25" s="35"/>
      <c r="N25" s="35">
        <v>26174</v>
      </c>
      <c r="O25" s="68">
        <v>5300</v>
      </c>
      <c r="P25" s="68"/>
      <c r="Q25" s="35">
        <f t="shared" si="3"/>
        <v>31474</v>
      </c>
      <c r="R25" s="35">
        <v>60758</v>
      </c>
      <c r="S25" s="68"/>
      <c r="T25" s="68"/>
      <c r="U25" s="35">
        <f t="shared" si="4"/>
        <v>60758</v>
      </c>
      <c r="V25" s="35">
        <v>41700</v>
      </c>
      <c r="W25" s="68"/>
      <c r="X25" s="68"/>
      <c r="Y25" s="35">
        <f t="shared" si="5"/>
        <v>41700</v>
      </c>
      <c r="Z25" s="35"/>
      <c r="AA25" s="35">
        <f t="shared" si="6"/>
        <v>57700</v>
      </c>
      <c r="AB25" s="49">
        <f t="shared" si="7"/>
        <v>11.774117647058825</v>
      </c>
      <c r="AC25" s="49">
        <f t="shared" si="8"/>
        <v>4.7602739726027394</v>
      </c>
      <c r="AD25" s="221">
        <f t="shared" si="12"/>
        <v>16.291764705882354</v>
      </c>
      <c r="AE25" s="64">
        <f t="shared" si="0"/>
        <v>150499</v>
      </c>
      <c r="AF25" s="62">
        <v>7</v>
      </c>
      <c r="AG25" s="62">
        <v>3</v>
      </c>
      <c r="AH25" s="189">
        <f t="shared" si="1"/>
        <v>57700</v>
      </c>
      <c r="AI25" s="191">
        <f t="shared" si="11"/>
        <v>16.291764705882354</v>
      </c>
      <c r="AJ25" s="190">
        <v>10</v>
      </c>
    </row>
    <row r="26" spans="1:38" ht="36.950000000000003" customHeight="1">
      <c r="A26" s="32">
        <v>19</v>
      </c>
      <c r="B26" s="33" t="s">
        <v>45</v>
      </c>
      <c r="C26" s="34">
        <v>9651930026</v>
      </c>
      <c r="D26" s="35">
        <f>VLOOKUP(C26,'[22]Stock KVP'!B$8:F$26,5,0)</f>
        <v>15000</v>
      </c>
      <c r="E26" s="63">
        <f t="shared" si="9"/>
        <v>4.5</v>
      </c>
      <c r="F26" s="204">
        <v>80000</v>
      </c>
      <c r="G26" s="35">
        <v>3333.3333333333335</v>
      </c>
      <c r="H26" s="35">
        <f>VLOOKUP(C26,'[17]10.6'!B$10:H$67,7,0)</f>
        <v>8760</v>
      </c>
      <c r="I26" s="35">
        <v>9654</v>
      </c>
      <c r="J26" s="68">
        <v>8479</v>
      </c>
      <c r="K26" s="68">
        <v>7982</v>
      </c>
      <c r="L26" s="35">
        <f t="shared" si="2"/>
        <v>10151</v>
      </c>
      <c r="M26" s="35"/>
      <c r="N26" s="35">
        <v>103498</v>
      </c>
      <c r="O26" s="68">
        <v>7982</v>
      </c>
      <c r="P26" s="68"/>
      <c r="Q26" s="35">
        <f t="shared" si="3"/>
        <v>111480</v>
      </c>
      <c r="R26" s="35">
        <v>57013</v>
      </c>
      <c r="S26" s="68"/>
      <c r="T26" s="68"/>
      <c r="U26" s="35">
        <f t="shared" si="4"/>
        <v>57013</v>
      </c>
      <c r="V26" s="35">
        <v>37300</v>
      </c>
      <c r="W26" s="68"/>
      <c r="X26" s="68"/>
      <c r="Y26" s="35">
        <f>V26+W26-X26</f>
        <v>37300</v>
      </c>
      <c r="Z26" s="35"/>
      <c r="AA26" s="35">
        <f t="shared" si="6"/>
        <v>52300</v>
      </c>
      <c r="AB26" s="49">
        <f t="shared" si="7"/>
        <v>11.19</v>
      </c>
      <c r="AC26" s="49">
        <f t="shared" si="8"/>
        <v>4.2579908675799087</v>
      </c>
      <c r="AD26" s="221">
        <f t="shared" si="12"/>
        <v>15.69</v>
      </c>
      <c r="AE26" s="64">
        <f t="shared" si="0"/>
        <v>215944</v>
      </c>
      <c r="AF26" s="62">
        <v>7</v>
      </c>
      <c r="AG26" s="62">
        <v>3</v>
      </c>
      <c r="AH26" s="189">
        <f t="shared" si="1"/>
        <v>52300</v>
      </c>
      <c r="AI26" s="191">
        <f t="shared" si="11"/>
        <v>15.69</v>
      </c>
      <c r="AJ26" s="190">
        <v>10</v>
      </c>
    </row>
    <row r="27" spans="1:38" ht="36.950000000000003" customHeight="1">
      <c r="A27" s="36">
        <v>20</v>
      </c>
      <c r="B27" s="33" t="s">
        <v>13</v>
      </c>
      <c r="C27" s="34">
        <v>9124040011</v>
      </c>
      <c r="D27" s="35">
        <f>VLOOKUP(C27,'[22]Stock KVP'!B$8:F$26,5,0)</f>
        <v>4596</v>
      </c>
      <c r="E27" s="63">
        <f t="shared" si="9"/>
        <v>2.7576000000000001</v>
      </c>
      <c r="F27" s="204">
        <v>40000</v>
      </c>
      <c r="G27" s="35">
        <v>1666.6666666666667</v>
      </c>
      <c r="H27" s="35">
        <f>VLOOKUP(C27,'[17]10.6'!B$10:H$67,7,0)</f>
        <v>15130</v>
      </c>
      <c r="I27" s="35">
        <v>18163</v>
      </c>
      <c r="J27" s="68">
        <v>8144</v>
      </c>
      <c r="K27" s="68"/>
      <c r="L27" s="35">
        <f t="shared" si="2"/>
        <v>26307</v>
      </c>
      <c r="M27" s="35"/>
      <c r="N27" s="35">
        <v>0</v>
      </c>
      <c r="O27" s="68"/>
      <c r="P27" s="68"/>
      <c r="Q27" s="35">
        <f t="shared" si="3"/>
        <v>0</v>
      </c>
      <c r="R27" s="35">
        <v>64</v>
      </c>
      <c r="S27" s="68"/>
      <c r="T27" s="68"/>
      <c r="U27" s="35">
        <f t="shared" si="4"/>
        <v>64</v>
      </c>
      <c r="V27" s="35">
        <v>55250</v>
      </c>
      <c r="W27" s="68"/>
      <c r="X27" s="68"/>
      <c r="Y27" s="35">
        <f t="shared" si="5"/>
        <v>55250</v>
      </c>
      <c r="Z27" s="35"/>
      <c r="AA27" s="35">
        <f t="shared" si="6"/>
        <v>59846</v>
      </c>
      <c r="AB27" s="49">
        <f t="shared" si="7"/>
        <v>33.15</v>
      </c>
      <c r="AC27" s="49">
        <f t="shared" si="8"/>
        <v>3.6516853932584268</v>
      </c>
      <c r="AD27" s="221">
        <f t="shared" si="12"/>
        <v>35.907599999999995</v>
      </c>
      <c r="AE27" s="64">
        <f t="shared" si="0"/>
        <v>81621</v>
      </c>
      <c r="AF27" s="62">
        <v>7</v>
      </c>
      <c r="AG27" s="62">
        <v>3</v>
      </c>
      <c r="AH27" s="189">
        <f t="shared" si="1"/>
        <v>59846</v>
      </c>
      <c r="AI27" s="191">
        <f t="shared" si="11"/>
        <v>35.907600000000002</v>
      </c>
      <c r="AJ27" s="190">
        <v>10</v>
      </c>
    </row>
    <row r="28" spans="1:38" ht="36.950000000000003" customHeight="1" thickBot="1">
      <c r="A28" s="55">
        <v>21</v>
      </c>
      <c r="B28" s="56" t="s">
        <v>0</v>
      </c>
      <c r="C28" s="57">
        <v>9145020111</v>
      </c>
      <c r="D28" s="58"/>
      <c r="E28" s="102">
        <f t="shared" si="9"/>
        <v>0</v>
      </c>
      <c r="F28" s="207">
        <v>2550</v>
      </c>
      <c r="G28" s="58">
        <v>106.25</v>
      </c>
      <c r="H28" s="58"/>
      <c r="I28" s="58">
        <v>0</v>
      </c>
      <c r="J28" s="69"/>
      <c r="K28" s="69"/>
      <c r="L28" s="58">
        <f t="shared" si="2"/>
        <v>0</v>
      </c>
      <c r="M28" s="58"/>
      <c r="N28" s="58">
        <v>0</v>
      </c>
      <c r="O28" s="69"/>
      <c r="P28" s="69"/>
      <c r="Q28" s="58">
        <f t="shared" si="3"/>
        <v>0</v>
      </c>
      <c r="R28" s="58">
        <v>0</v>
      </c>
      <c r="S28" s="69"/>
      <c r="T28" s="69"/>
      <c r="U28" s="58">
        <f t="shared" si="4"/>
        <v>0</v>
      </c>
      <c r="V28" s="58">
        <v>6879</v>
      </c>
      <c r="W28" s="69"/>
      <c r="X28" s="69"/>
      <c r="Y28" s="58">
        <f t="shared" si="5"/>
        <v>6879</v>
      </c>
      <c r="Z28" s="58"/>
      <c r="AA28" s="58">
        <f t="shared" si="6"/>
        <v>6879</v>
      </c>
      <c r="AB28" s="59">
        <f t="shared" si="7"/>
        <v>64.743529411764712</v>
      </c>
      <c r="AC28" s="59"/>
      <c r="AD28" s="59">
        <f t="shared" si="12"/>
        <v>64.743529411764712</v>
      </c>
      <c r="AE28" s="65">
        <f t="shared" si="0"/>
        <v>6879</v>
      </c>
      <c r="AF28" s="62">
        <v>7</v>
      </c>
      <c r="AG28" s="62">
        <v>3</v>
      </c>
      <c r="AH28" s="189">
        <f t="shared" si="1"/>
        <v>6879</v>
      </c>
      <c r="AI28" s="191">
        <f t="shared" si="11"/>
        <v>64.743529411764712</v>
      </c>
      <c r="AJ28" s="190">
        <v>10</v>
      </c>
    </row>
    <row r="29" spans="1:38" ht="2.25" hidden="1" customHeight="1" thickTop="1">
      <c r="A29" s="40"/>
      <c r="B29" s="40"/>
      <c r="C29" s="40"/>
      <c r="D29" s="40"/>
      <c r="E29" s="40"/>
      <c r="F29" s="208"/>
      <c r="G29" s="40"/>
      <c r="H29" s="40"/>
      <c r="I29" s="40"/>
      <c r="J29" s="40"/>
      <c r="K29" s="40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0"/>
      <c r="W29" s="40"/>
      <c r="X29" s="42"/>
      <c r="Y29" s="40"/>
      <c r="Z29" s="40"/>
      <c r="AA29" s="40"/>
      <c r="AB29" s="123"/>
      <c r="AC29" s="50"/>
      <c r="AD29" s="50"/>
      <c r="AE29" s="40"/>
      <c r="AJ29" s="190">
        <v>10</v>
      </c>
    </row>
    <row r="30" spans="1:38" ht="12.75" hidden="1" customHeight="1">
      <c r="A30" s="275" t="s">
        <v>53</v>
      </c>
      <c r="B30" s="276"/>
      <c r="C30" s="276"/>
      <c r="D30" s="276"/>
      <c r="E30" s="276"/>
      <c r="F30" s="276"/>
      <c r="G30" s="276"/>
      <c r="H30" s="276"/>
      <c r="I30" s="276"/>
      <c r="J30" s="276"/>
      <c r="K30" s="276"/>
      <c r="L30" s="276"/>
      <c r="M30" s="211"/>
      <c r="N30" s="88"/>
      <c r="O30" s="275" t="s">
        <v>41</v>
      </c>
      <c r="P30" s="276"/>
      <c r="Q30" s="276"/>
      <c r="R30" s="276"/>
      <c r="S30" s="276"/>
      <c r="T30" s="276"/>
      <c r="U30" s="276"/>
      <c r="V30" s="276"/>
      <c r="W30" s="276"/>
      <c r="X30" s="276"/>
      <c r="Y30" s="276"/>
      <c r="Z30" s="276"/>
      <c r="AA30" s="276"/>
      <c r="AB30" s="276"/>
      <c r="AC30" s="276"/>
      <c r="AD30" s="276"/>
      <c r="AE30" s="285"/>
      <c r="AJ30" s="190">
        <v>10</v>
      </c>
    </row>
    <row r="31" spans="1:38" ht="16.5" thickTop="1">
      <c r="A31" s="40"/>
      <c r="B31" s="40"/>
      <c r="C31" s="40"/>
      <c r="D31" s="40"/>
      <c r="E31" s="40"/>
      <c r="F31" s="208"/>
      <c r="G31" s="40"/>
      <c r="H31" s="40"/>
      <c r="I31" s="40"/>
      <c r="J31" s="40"/>
      <c r="K31" s="40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0"/>
      <c r="W31" s="40"/>
      <c r="X31" s="42"/>
      <c r="Y31" s="40"/>
      <c r="Z31" s="40"/>
      <c r="AA31" s="40"/>
      <c r="AB31" s="123"/>
      <c r="AC31" s="50"/>
      <c r="AD31" s="50"/>
      <c r="AE31" s="40"/>
    </row>
    <row r="32" spans="1:38" ht="22.5">
      <c r="A32" s="40"/>
      <c r="B32" s="40"/>
      <c r="C32" s="43"/>
      <c r="D32" s="218" t="s">
        <v>85</v>
      </c>
      <c r="E32" s="43"/>
      <c r="F32" s="209"/>
      <c r="G32" s="43"/>
      <c r="H32" s="43"/>
      <c r="I32" s="43"/>
      <c r="J32" s="43"/>
      <c r="K32" s="43"/>
      <c r="L32" s="44"/>
      <c r="M32" s="44"/>
      <c r="N32" s="44"/>
      <c r="O32" s="218" t="s">
        <v>84</v>
      </c>
      <c r="P32" s="44"/>
      <c r="Q32" s="44"/>
      <c r="R32" s="44"/>
      <c r="S32" s="44"/>
      <c r="T32" s="44"/>
      <c r="U32" s="44"/>
      <c r="V32" s="43"/>
      <c r="W32" s="40"/>
      <c r="X32" s="42"/>
      <c r="Y32" s="219" t="s">
        <v>91</v>
      </c>
      <c r="Z32" s="40"/>
      <c r="AA32" s="40"/>
      <c r="AB32" s="123"/>
      <c r="AC32" s="50"/>
      <c r="AD32" s="50"/>
      <c r="AE32" s="40"/>
    </row>
    <row r="33" spans="1:31">
      <c r="A33" s="40"/>
      <c r="B33" s="40"/>
      <c r="C33" s="43"/>
      <c r="D33" s="43"/>
      <c r="E33" s="43"/>
      <c r="F33" s="209"/>
      <c r="G33" s="43"/>
      <c r="H33" s="43"/>
      <c r="I33" s="43"/>
      <c r="J33" s="43"/>
      <c r="K33" s="43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3"/>
      <c r="W33" s="40"/>
      <c r="X33" s="42"/>
      <c r="Y33" s="40"/>
      <c r="Z33" s="40"/>
      <c r="AA33" s="40"/>
      <c r="AB33" s="123"/>
      <c r="AC33" s="50"/>
      <c r="AD33" s="50"/>
      <c r="AE33" s="40"/>
    </row>
    <row r="34" spans="1:31">
      <c r="A34" s="40"/>
      <c r="B34" s="40"/>
      <c r="C34" s="43"/>
      <c r="D34" s="43"/>
      <c r="E34" s="43"/>
      <c r="F34" s="209"/>
      <c r="G34" s="43"/>
      <c r="H34" s="43"/>
      <c r="I34" s="43"/>
      <c r="J34" s="43"/>
      <c r="K34" s="43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3"/>
      <c r="W34" s="40"/>
      <c r="X34" s="42"/>
      <c r="Y34" s="40"/>
      <c r="Z34" s="40"/>
      <c r="AA34" s="40"/>
      <c r="AB34" s="123"/>
      <c r="AC34" s="50"/>
      <c r="AD34" s="50"/>
      <c r="AE34" s="40"/>
    </row>
    <row r="35" spans="1:31">
      <c r="A35" s="40"/>
      <c r="B35" s="40"/>
      <c r="C35" s="43"/>
      <c r="D35" s="43"/>
      <c r="E35" s="43"/>
      <c r="F35" s="209"/>
      <c r="G35" s="43"/>
      <c r="H35" s="43"/>
      <c r="I35" s="43"/>
      <c r="J35" s="43"/>
      <c r="K35" s="43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3"/>
      <c r="W35" s="40"/>
      <c r="X35" s="42"/>
      <c r="Y35" s="40"/>
      <c r="Z35" s="40"/>
      <c r="AA35" s="40"/>
      <c r="AB35" s="123"/>
      <c r="AC35" s="50"/>
      <c r="AD35" s="50"/>
      <c r="AE35" s="40"/>
    </row>
    <row r="36" spans="1:31">
      <c r="A36" s="40"/>
      <c r="B36" s="40"/>
      <c r="C36" s="43"/>
      <c r="D36" s="43"/>
      <c r="E36" s="43"/>
      <c r="F36" s="209"/>
      <c r="G36" s="43"/>
      <c r="H36" s="43"/>
      <c r="I36" s="43"/>
      <c r="J36" s="43"/>
      <c r="K36" s="43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3"/>
      <c r="W36" s="40"/>
      <c r="X36" s="42"/>
      <c r="Y36" s="40"/>
      <c r="Z36" s="40"/>
      <c r="AA36" s="40"/>
      <c r="AB36" s="123"/>
      <c r="AC36" s="50"/>
      <c r="AD36" s="50"/>
      <c r="AE36" s="40"/>
    </row>
    <row r="37" spans="1:31">
      <c r="A37" s="40"/>
      <c r="B37" s="40"/>
      <c r="C37" s="43"/>
      <c r="D37" s="43"/>
      <c r="E37" s="43"/>
      <c r="F37" s="209"/>
      <c r="G37" s="43"/>
      <c r="H37" s="43"/>
      <c r="I37" s="43"/>
      <c r="J37" s="43"/>
      <c r="K37" s="43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3"/>
      <c r="W37" s="40"/>
      <c r="X37" s="42"/>
      <c r="Y37" s="40"/>
      <c r="Z37" s="40"/>
      <c r="AA37" s="40"/>
      <c r="AB37" s="123"/>
      <c r="AC37" s="50"/>
      <c r="AD37" s="50"/>
      <c r="AE37" s="40"/>
    </row>
    <row r="38" spans="1:31">
      <c r="A38" s="40"/>
      <c r="B38" s="40"/>
      <c r="C38" s="43"/>
      <c r="D38" s="43"/>
      <c r="E38" s="43"/>
      <c r="F38" s="209"/>
      <c r="G38" s="43"/>
      <c r="H38" s="43"/>
      <c r="I38" s="43"/>
      <c r="J38" s="43"/>
      <c r="K38" s="43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3"/>
      <c r="W38" s="40"/>
      <c r="X38" s="42"/>
      <c r="Y38" s="40"/>
      <c r="Z38" s="40"/>
      <c r="AA38" s="40"/>
      <c r="AB38" s="123"/>
      <c r="AC38" s="50"/>
      <c r="AD38" s="50"/>
      <c r="AE38" s="40"/>
    </row>
    <row r="39" spans="1:31">
      <c r="A39" s="40"/>
      <c r="B39" s="40"/>
      <c r="C39" s="43"/>
      <c r="D39" s="43"/>
      <c r="E39" s="43"/>
      <c r="F39" s="209"/>
      <c r="G39" s="43"/>
      <c r="H39" s="43"/>
      <c r="I39" s="43"/>
      <c r="J39" s="43"/>
      <c r="K39" s="43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3"/>
      <c r="W39" s="40"/>
      <c r="X39" s="42"/>
      <c r="Y39" s="40"/>
      <c r="Z39" s="40"/>
      <c r="AA39" s="40"/>
      <c r="AB39" s="123"/>
      <c r="AC39" s="50"/>
      <c r="AD39" s="50"/>
      <c r="AE39" s="40"/>
    </row>
    <row r="40" spans="1:31">
      <c r="A40" s="40"/>
      <c r="B40" s="40"/>
      <c r="C40" s="43"/>
      <c r="D40" s="43"/>
      <c r="E40" s="43"/>
      <c r="F40" s="209"/>
      <c r="G40" s="43"/>
      <c r="H40" s="43"/>
      <c r="I40" s="43"/>
      <c r="J40" s="43"/>
      <c r="K40" s="43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3"/>
      <c r="W40" s="40"/>
      <c r="X40" s="42"/>
      <c r="Y40" s="40"/>
      <c r="Z40" s="40"/>
      <c r="AA40" s="40"/>
      <c r="AB40" s="123"/>
      <c r="AC40" s="50"/>
      <c r="AD40" s="50"/>
      <c r="AE40" s="40"/>
    </row>
    <row r="41" spans="1:31">
      <c r="A41" s="40"/>
      <c r="B41" s="40"/>
      <c r="C41" s="43"/>
      <c r="D41" s="43"/>
      <c r="E41" s="43"/>
      <c r="F41" s="209"/>
      <c r="G41" s="43"/>
      <c r="H41" s="43"/>
      <c r="I41" s="43"/>
      <c r="J41" s="43"/>
      <c r="K41" s="43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3"/>
      <c r="W41" s="40"/>
      <c r="X41" s="42"/>
      <c r="Y41" s="40"/>
      <c r="Z41" s="40"/>
      <c r="AA41" s="40"/>
      <c r="AB41" s="123"/>
      <c r="AC41" s="50"/>
      <c r="AD41" s="50"/>
      <c r="AE41" s="40"/>
    </row>
    <row r="42" spans="1:31">
      <c r="A42" s="40"/>
      <c r="B42" s="40"/>
      <c r="C42" s="43"/>
      <c r="D42" s="43"/>
      <c r="E42" s="43"/>
      <c r="F42" s="209"/>
      <c r="G42" s="43"/>
      <c r="H42" s="43"/>
      <c r="I42" s="43"/>
      <c r="J42" s="43"/>
      <c r="K42" s="43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3"/>
      <c r="W42" s="40"/>
      <c r="X42" s="42"/>
      <c r="Y42" s="40"/>
      <c r="Z42" s="40"/>
      <c r="AA42" s="40"/>
      <c r="AB42" s="123"/>
      <c r="AC42" s="50"/>
      <c r="AD42" s="50"/>
      <c r="AE42" s="40"/>
    </row>
    <row r="43" spans="1:31">
      <c r="A43" s="40"/>
      <c r="B43" s="40"/>
      <c r="C43" s="43"/>
      <c r="D43" s="43"/>
      <c r="E43" s="43"/>
      <c r="F43" s="209"/>
      <c r="G43" s="43"/>
      <c r="H43" s="43"/>
      <c r="I43" s="43"/>
      <c r="J43" s="43"/>
      <c r="K43" s="43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3"/>
      <c r="W43" s="40"/>
      <c r="X43" s="42"/>
      <c r="Y43" s="40"/>
      <c r="Z43" s="40"/>
      <c r="AA43" s="40"/>
      <c r="AB43" s="123"/>
      <c r="AC43" s="50"/>
      <c r="AD43" s="50"/>
      <c r="AE43" s="40"/>
    </row>
    <row r="44" spans="1:31">
      <c r="A44" s="40"/>
      <c r="B44" s="40"/>
      <c r="C44" s="43"/>
      <c r="D44" s="43"/>
      <c r="E44" s="43"/>
      <c r="F44" s="209"/>
      <c r="G44" s="43"/>
      <c r="H44" s="43"/>
      <c r="I44" s="43"/>
      <c r="J44" s="43"/>
      <c r="K44" s="43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3"/>
      <c r="W44" s="40"/>
      <c r="X44" s="42"/>
      <c r="Y44" s="40"/>
      <c r="Z44" s="40"/>
      <c r="AA44" s="40"/>
      <c r="AB44" s="123"/>
      <c r="AC44" s="50"/>
      <c r="AD44" s="50"/>
      <c r="AE44" s="40"/>
    </row>
    <row r="45" spans="1:31">
      <c r="A45" s="40"/>
      <c r="B45" s="40"/>
      <c r="C45" s="43"/>
      <c r="D45" s="43"/>
      <c r="E45" s="43"/>
      <c r="F45" s="209"/>
      <c r="G45" s="43"/>
      <c r="H45" s="43"/>
      <c r="I45" s="43"/>
      <c r="J45" s="43"/>
      <c r="K45" s="43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3"/>
      <c r="W45" s="43"/>
      <c r="X45" s="45"/>
      <c r="Y45" s="43"/>
      <c r="Z45" s="43"/>
      <c r="AA45" s="43"/>
      <c r="AB45" s="124"/>
      <c r="AC45" s="51"/>
      <c r="AD45" s="51"/>
      <c r="AE45" s="43"/>
    </row>
    <row r="46" spans="1:31">
      <c r="A46" s="40"/>
      <c r="B46" s="40"/>
      <c r="C46" s="43"/>
      <c r="D46" s="43"/>
      <c r="E46" s="43"/>
      <c r="F46" s="209"/>
      <c r="G46" s="43"/>
      <c r="H46" s="43"/>
      <c r="I46" s="43"/>
      <c r="J46" s="43"/>
      <c r="K46" s="43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3"/>
      <c r="W46" s="43"/>
      <c r="X46" s="45"/>
      <c r="Y46" s="43"/>
      <c r="Z46" s="43"/>
      <c r="AA46" s="43"/>
      <c r="AB46" s="124"/>
      <c r="AC46" s="51"/>
      <c r="AD46" s="51"/>
      <c r="AE46" s="43"/>
    </row>
    <row r="47" spans="1:31">
      <c r="A47" s="40"/>
      <c r="B47" s="40"/>
      <c r="C47" s="43"/>
      <c r="D47" s="43"/>
      <c r="E47" s="43"/>
      <c r="F47" s="209"/>
      <c r="G47" s="43"/>
      <c r="H47" s="43"/>
      <c r="I47" s="43"/>
      <c r="J47" s="43"/>
      <c r="K47" s="43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3"/>
      <c r="W47" s="43"/>
      <c r="X47" s="45"/>
      <c r="Y47" s="43"/>
      <c r="Z47" s="43"/>
      <c r="AA47" s="43"/>
      <c r="AB47" s="124"/>
      <c r="AC47" s="51"/>
      <c r="AD47" s="51"/>
      <c r="AE47" s="43"/>
    </row>
  </sheetData>
  <mergeCells count="16">
    <mergeCell ref="A1:V3"/>
    <mergeCell ref="A5:A7"/>
    <mergeCell ref="B5:B7"/>
    <mergeCell ref="C5:C7"/>
    <mergeCell ref="D5:D7"/>
    <mergeCell ref="E5:E7"/>
    <mergeCell ref="G5:G7"/>
    <mergeCell ref="H5:H7"/>
    <mergeCell ref="I5:L6"/>
    <mergeCell ref="N5:U5"/>
    <mergeCell ref="V5:AC5"/>
    <mergeCell ref="AE5:AE7"/>
    <mergeCell ref="N6:Q6"/>
    <mergeCell ref="R6:U6"/>
    <mergeCell ref="A30:L30"/>
    <mergeCell ref="O30:AE30"/>
  </mergeCells>
  <conditionalFormatting sqref="AB8:AD28">
    <cfRule type="cellIs" dxfId="4" priority="1" operator="lessThan">
      <formula>7</formula>
    </cfRule>
  </conditionalFormatting>
  <printOptions horizontalCentered="1" verticalCentered="1"/>
  <pageMargins left="0.143700787" right="0.17" top="0.16" bottom="0.2" header="0.16" footer="0"/>
  <pageSetup paperSize="9" scale="35" orientation="landscape" r:id="rId1"/>
  <headerFooter alignWithMargins="0">
    <oddHeader>&amp;R&amp;P/&amp;N</oddHeader>
    <oddFooter>&amp;R</oddFoot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24"/>
  <sheetViews>
    <sheetView topLeftCell="A13" workbookViewId="0">
      <selection activeCell="H3" sqref="H3:H23"/>
    </sheetView>
  </sheetViews>
  <sheetFormatPr defaultRowHeight="16.5"/>
  <cols>
    <col min="1" max="1" width="18.5" customWidth="1"/>
    <col min="2" max="2" width="11" customWidth="1"/>
    <col min="3" max="3" width="10.5" customWidth="1"/>
    <col min="4" max="4" width="9.75" customWidth="1"/>
    <col min="5" max="5" width="10.625" customWidth="1"/>
    <col min="6" max="6" width="8.625" customWidth="1"/>
    <col min="7" max="7" width="10.625" customWidth="1"/>
    <col min="8" max="8" width="12.625" customWidth="1"/>
  </cols>
  <sheetData>
    <row r="1" spans="1:9" ht="52.5" customHeight="1" thickTop="1">
      <c r="A1" s="277" t="s">
        <v>37</v>
      </c>
      <c r="B1" s="277" t="s">
        <v>38</v>
      </c>
      <c r="C1" s="90" t="s">
        <v>73</v>
      </c>
      <c r="D1" s="91" t="s">
        <v>54</v>
      </c>
      <c r="E1" s="89" t="s">
        <v>66</v>
      </c>
      <c r="F1" s="89" t="s">
        <v>67</v>
      </c>
      <c r="G1" s="89" t="s">
        <v>68</v>
      </c>
      <c r="H1" s="89" t="s">
        <v>69</v>
      </c>
    </row>
    <row r="2" spans="1:9" ht="20.25" customHeight="1">
      <c r="A2" s="279"/>
      <c r="B2" s="279"/>
      <c r="C2" s="81"/>
      <c r="D2" s="81"/>
      <c r="E2" s="81"/>
      <c r="F2" s="81"/>
      <c r="G2" s="130"/>
      <c r="H2" s="81"/>
    </row>
    <row r="3" spans="1:9" ht="20.45" customHeight="1">
      <c r="A3" s="73" t="s">
        <v>20</v>
      </c>
      <c r="B3" s="74">
        <v>9124040020</v>
      </c>
      <c r="C3" s="92">
        <v>16549</v>
      </c>
      <c r="D3" s="128">
        <v>8105</v>
      </c>
      <c r="E3" s="129">
        <v>8105</v>
      </c>
      <c r="F3" s="93">
        <v>11463</v>
      </c>
      <c r="G3" s="93">
        <f>3358+3484+4621</f>
        <v>11463</v>
      </c>
      <c r="H3" s="93">
        <f>5460+4900+3080</f>
        <v>13440</v>
      </c>
    </row>
    <row r="4" spans="1:9" ht="20.45" customHeight="1">
      <c r="A4" s="75" t="s">
        <v>21</v>
      </c>
      <c r="B4" s="76">
        <v>9662930010</v>
      </c>
      <c r="C4" s="92">
        <v>12028</v>
      </c>
      <c r="D4" s="93">
        <v>10282</v>
      </c>
      <c r="E4" s="129">
        <v>10292</v>
      </c>
      <c r="F4" s="128">
        <v>11467</v>
      </c>
      <c r="G4" s="93">
        <f>2932+2643+5892</f>
        <v>11467</v>
      </c>
      <c r="H4" s="93">
        <v>1600</v>
      </c>
      <c r="I4" s="101"/>
    </row>
    <row r="5" spans="1:9" ht="20.45" customHeight="1">
      <c r="A5" s="73" t="s">
        <v>0</v>
      </c>
      <c r="B5" s="76">
        <v>9145020057</v>
      </c>
      <c r="C5" s="92"/>
      <c r="D5" s="93"/>
      <c r="E5" s="92"/>
      <c r="F5" s="93"/>
      <c r="G5" s="93"/>
      <c r="H5" s="93"/>
    </row>
    <row r="6" spans="1:9" ht="20.45" customHeight="1">
      <c r="A6" s="77" t="s">
        <v>1</v>
      </c>
      <c r="B6" s="74">
        <v>9591930012</v>
      </c>
      <c r="C6" s="92">
        <v>9150</v>
      </c>
      <c r="D6" s="93">
        <v>7110</v>
      </c>
      <c r="E6" s="92">
        <v>7110</v>
      </c>
      <c r="F6" s="93">
        <v>7110</v>
      </c>
      <c r="G6" s="93">
        <f>4080+3030</f>
        <v>7110</v>
      </c>
      <c r="H6" s="93">
        <f>3060+3669</f>
        <v>6729</v>
      </c>
    </row>
    <row r="7" spans="1:9" ht="20.45" customHeight="1">
      <c r="A7" s="78" t="s">
        <v>2</v>
      </c>
      <c r="B7" s="74">
        <v>9471930059</v>
      </c>
      <c r="C7" s="129">
        <f>13887+352</f>
        <v>14239</v>
      </c>
      <c r="D7" s="128">
        <v>14239</v>
      </c>
      <c r="E7" s="129">
        <v>14239</v>
      </c>
      <c r="F7" s="128">
        <v>14239</v>
      </c>
      <c r="G7" s="93">
        <f>7027+4089+3123</f>
        <v>14239</v>
      </c>
      <c r="H7" s="93">
        <f>6800+3600+4600</f>
        <v>15000</v>
      </c>
    </row>
    <row r="8" spans="1:9" ht="20.45" customHeight="1">
      <c r="A8" s="73" t="s">
        <v>51</v>
      </c>
      <c r="B8" s="74">
        <v>9124010068</v>
      </c>
      <c r="C8" s="92"/>
      <c r="D8" s="93"/>
      <c r="E8" s="92"/>
      <c r="F8" s="93">
        <v>14338</v>
      </c>
      <c r="G8" s="93">
        <v>14338</v>
      </c>
      <c r="H8" s="93">
        <f>3200+3500</f>
        <v>6700</v>
      </c>
    </row>
    <row r="9" spans="1:9" ht="20.45" customHeight="1">
      <c r="A9" s="73" t="s">
        <v>50</v>
      </c>
      <c r="B9" s="74">
        <v>9652930043</v>
      </c>
      <c r="C9" s="92"/>
      <c r="D9" s="93"/>
      <c r="E9" s="92"/>
      <c r="F9" s="93"/>
      <c r="G9" s="93"/>
      <c r="H9" s="93"/>
    </row>
    <row r="10" spans="1:9" ht="20.45" customHeight="1">
      <c r="A10" s="73" t="s">
        <v>3</v>
      </c>
      <c r="B10" s="74">
        <v>9472930030</v>
      </c>
      <c r="C10" s="92">
        <v>20770</v>
      </c>
      <c r="D10" s="93">
        <v>29153</v>
      </c>
      <c r="E10" s="92">
        <v>29153</v>
      </c>
      <c r="F10" s="93"/>
      <c r="G10" s="93"/>
      <c r="H10" s="93"/>
    </row>
    <row r="11" spans="1:9" ht="20.45" customHeight="1">
      <c r="A11" s="73" t="s">
        <v>49</v>
      </c>
      <c r="B11" s="74">
        <v>9124010054</v>
      </c>
      <c r="C11" s="92">
        <v>4194</v>
      </c>
      <c r="D11" s="93">
        <v>15679</v>
      </c>
      <c r="E11" s="129">
        <v>15679</v>
      </c>
      <c r="F11" s="93">
        <v>17194</v>
      </c>
      <c r="G11" s="93">
        <f>8461+5391+3324</f>
        <v>17176</v>
      </c>
      <c r="H11" s="93">
        <f>6400+6400+3200</f>
        <v>16000</v>
      </c>
    </row>
    <row r="12" spans="1:9" ht="20.45" customHeight="1">
      <c r="A12" s="73" t="s">
        <v>48</v>
      </c>
      <c r="B12" s="74">
        <v>9124010060</v>
      </c>
      <c r="C12" s="92">
        <v>8382</v>
      </c>
      <c r="D12" s="93">
        <v>2595</v>
      </c>
      <c r="E12" s="92">
        <v>2595</v>
      </c>
      <c r="F12" s="93">
        <v>4800</v>
      </c>
      <c r="G12" s="93">
        <f>2205+2595</f>
        <v>4800</v>
      </c>
      <c r="H12" s="93">
        <f>3000+2250</f>
        <v>5250</v>
      </c>
    </row>
    <row r="13" spans="1:9" ht="20.45" customHeight="1">
      <c r="A13" s="73" t="s">
        <v>40</v>
      </c>
      <c r="B13" s="74">
        <v>9352931030</v>
      </c>
      <c r="C13" s="92"/>
      <c r="D13" s="93"/>
      <c r="E13" s="92"/>
      <c r="F13" s="93"/>
      <c r="G13" s="93"/>
      <c r="H13" s="93"/>
    </row>
    <row r="14" spans="1:9" ht="20.45" customHeight="1">
      <c r="A14" s="73" t="s">
        <v>39</v>
      </c>
      <c r="B14" s="74">
        <v>9425040105</v>
      </c>
      <c r="C14" s="92">
        <v>12000</v>
      </c>
      <c r="D14" s="93">
        <v>16000</v>
      </c>
      <c r="E14" s="92">
        <v>16000</v>
      </c>
      <c r="F14" s="93">
        <v>10000</v>
      </c>
      <c r="G14" s="93">
        <v>10000</v>
      </c>
      <c r="H14" s="93">
        <v>13250</v>
      </c>
    </row>
    <row r="15" spans="1:9" ht="20.45" customHeight="1">
      <c r="A15" s="73" t="s">
        <v>47</v>
      </c>
      <c r="B15" s="74">
        <v>9652930042</v>
      </c>
      <c r="C15" s="92"/>
      <c r="D15" s="93"/>
      <c r="E15" s="131"/>
      <c r="F15" s="93"/>
      <c r="G15" s="93"/>
      <c r="H15" s="93"/>
    </row>
    <row r="16" spans="1:9" ht="20.45" customHeight="1">
      <c r="A16" s="73" t="s">
        <v>46</v>
      </c>
      <c r="B16" s="74">
        <v>9652930046</v>
      </c>
      <c r="C16" s="92">
        <v>9417</v>
      </c>
      <c r="D16" s="93"/>
      <c r="E16" s="92"/>
      <c r="F16" s="93"/>
      <c r="G16" s="93"/>
      <c r="H16" s="93"/>
    </row>
    <row r="17" spans="1:8" ht="20.45" customHeight="1">
      <c r="A17" s="73" t="s">
        <v>22</v>
      </c>
      <c r="B17" s="74">
        <v>9124040035</v>
      </c>
      <c r="C17" s="92">
        <v>7704</v>
      </c>
      <c r="D17" s="93">
        <v>4469</v>
      </c>
      <c r="E17" s="129">
        <v>8505</v>
      </c>
      <c r="F17" s="93">
        <v>8505</v>
      </c>
      <c r="G17" s="128">
        <f>17200+7000+4036</f>
        <v>28236</v>
      </c>
      <c r="H17" s="93">
        <f>10000+10500</f>
        <v>20500</v>
      </c>
    </row>
    <row r="18" spans="1:8" ht="20.45" customHeight="1">
      <c r="A18" s="73" t="s">
        <v>42</v>
      </c>
      <c r="B18" s="74">
        <v>9124010058</v>
      </c>
      <c r="C18" s="92"/>
      <c r="D18" s="93"/>
      <c r="E18" s="92"/>
      <c r="F18" s="93">
        <v>8220</v>
      </c>
      <c r="G18" s="93">
        <f>3420+4800</f>
        <v>8220</v>
      </c>
      <c r="H18" s="93">
        <f>1500+500</f>
        <v>2000</v>
      </c>
    </row>
    <row r="19" spans="1:8" ht="20.45" customHeight="1">
      <c r="A19" s="73" t="s">
        <v>43</v>
      </c>
      <c r="B19" s="74">
        <v>9124010052</v>
      </c>
      <c r="C19" s="92">
        <v>8914</v>
      </c>
      <c r="D19" s="93">
        <v>8665</v>
      </c>
      <c r="E19" s="131">
        <f>5965+2700</f>
        <v>8665</v>
      </c>
      <c r="F19" s="93"/>
      <c r="G19" s="93"/>
      <c r="H19" s="93">
        <f>6300+3300</f>
        <v>9600</v>
      </c>
    </row>
    <row r="20" spans="1:8" ht="20.45" customHeight="1">
      <c r="A20" s="73" t="s">
        <v>44</v>
      </c>
      <c r="B20" s="74">
        <v>9124010022</v>
      </c>
      <c r="C20" s="92">
        <v>8279</v>
      </c>
      <c r="D20" s="93">
        <v>5300</v>
      </c>
      <c r="E20" s="92">
        <v>5300</v>
      </c>
      <c r="F20" s="93"/>
      <c r="G20" s="93"/>
      <c r="H20" s="93"/>
    </row>
    <row r="21" spans="1:8" ht="20.45" customHeight="1">
      <c r="A21" s="73" t="s">
        <v>45</v>
      </c>
      <c r="B21" s="74">
        <v>9124010026</v>
      </c>
      <c r="C21" s="92">
        <v>8479</v>
      </c>
      <c r="D21" s="93">
        <v>7982</v>
      </c>
      <c r="E21" s="92">
        <v>7982</v>
      </c>
      <c r="F21" s="93"/>
      <c r="G21" s="93"/>
      <c r="H21" s="93"/>
    </row>
    <row r="22" spans="1:8" ht="20.45" customHeight="1">
      <c r="A22" s="73" t="s">
        <v>13</v>
      </c>
      <c r="B22" s="74">
        <v>9124040011</v>
      </c>
      <c r="C22" s="92">
        <v>8144</v>
      </c>
      <c r="D22" s="93"/>
      <c r="E22" s="92"/>
      <c r="F22" s="93"/>
      <c r="G22" s="93"/>
      <c r="H22" s="93"/>
    </row>
    <row r="23" spans="1:8" ht="20.45" customHeight="1" thickBot="1">
      <c r="A23" s="79" t="s">
        <v>0</v>
      </c>
      <c r="B23" s="80">
        <v>9145020111</v>
      </c>
      <c r="C23" s="94"/>
      <c r="D23" s="95"/>
      <c r="E23" s="94"/>
      <c r="F23" s="95"/>
      <c r="G23" s="95"/>
      <c r="H23" s="95"/>
    </row>
    <row r="24" spans="1:8" ht="17.25" thickTop="1"/>
  </sheetData>
  <mergeCells count="2">
    <mergeCell ref="A1:A2"/>
    <mergeCell ref="B1:B2"/>
  </mergeCells>
  <pageMargins left="0.7" right="0.7" top="0.75" bottom="0.75" header="0.3" footer="0.3"/>
  <pageSetup paperSize="9" scale="8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F47"/>
  <sheetViews>
    <sheetView zoomScale="50" zoomScaleNormal="50" zoomScaleSheetLayoutView="50" zoomScalePageLayoutView="10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U61" sqref="U61"/>
    </sheetView>
  </sheetViews>
  <sheetFormatPr defaultColWidth="8.875" defaultRowHeight="15.75"/>
  <cols>
    <col min="1" max="1" width="5.5" style="29" customWidth="1"/>
    <col min="2" max="2" width="30.5" style="29" customWidth="1"/>
    <col min="3" max="3" width="16.75" style="29" customWidth="1"/>
    <col min="4" max="4" width="14.875" style="29" customWidth="1"/>
    <col min="5" max="5" width="11.25" style="29" customWidth="1"/>
    <col min="6" max="6" width="20" style="210" hidden="1" customWidth="1"/>
    <col min="7" max="7" width="12.875" style="29" customWidth="1"/>
    <col min="8" max="8" width="14.25" style="29" customWidth="1"/>
    <col min="9" max="9" width="11.875" style="29" customWidth="1"/>
    <col min="10" max="10" width="12.75" style="29" customWidth="1"/>
    <col min="11" max="11" width="12.25" style="29" customWidth="1"/>
    <col min="12" max="12" width="13.75" style="46" customWidth="1"/>
    <col min="13" max="13" width="13.25" style="46" hidden="1" customWidth="1"/>
    <col min="14" max="14" width="14.75" style="46" customWidth="1"/>
    <col min="15" max="15" width="12.375" style="46" customWidth="1"/>
    <col min="16" max="16" width="11.625" style="46" customWidth="1"/>
    <col min="17" max="17" width="13.375" style="46" customWidth="1"/>
    <col min="18" max="18" width="11.625" style="46" customWidth="1"/>
    <col min="19" max="19" width="12.5" style="46" customWidth="1"/>
    <col min="20" max="20" width="12.375" style="46" customWidth="1"/>
    <col min="21" max="21" width="12.875" style="46" customWidth="1"/>
    <col min="22" max="22" width="12.75" style="29" customWidth="1"/>
    <col min="23" max="23" width="15" style="29" customWidth="1"/>
    <col min="24" max="24" width="12.75" style="47" customWidth="1"/>
    <col min="25" max="25" width="15.25" style="29" customWidth="1"/>
    <col min="26" max="26" width="11.25" style="29" hidden="1" customWidth="1"/>
    <col min="27" max="27" width="14.25" style="29" customWidth="1"/>
    <col min="28" max="28" width="11.25" style="125" customWidth="1"/>
    <col min="29" max="30" width="10.25" style="52" customWidth="1"/>
    <col min="31" max="31" width="16.875" style="29" customWidth="1"/>
    <col min="32" max="32" width="20.125" style="29" customWidth="1"/>
    <col min="33" max="33" width="8.875" style="29" customWidth="1"/>
    <col min="34" max="34" width="22" style="187" hidden="1" customWidth="1"/>
    <col min="35" max="35" width="22" style="190" hidden="1" customWidth="1"/>
    <col min="36" max="36" width="14.5" style="190" customWidth="1"/>
    <col min="37" max="38" width="8.875" style="190"/>
    <col min="39" max="16384" width="8.875" style="29"/>
  </cols>
  <sheetData>
    <row r="1" spans="1:84" ht="22.5" customHeight="1">
      <c r="A1" s="286" t="s">
        <v>55</v>
      </c>
      <c r="B1" s="286"/>
      <c r="C1" s="286"/>
      <c r="D1" s="286"/>
      <c r="E1" s="286"/>
      <c r="F1" s="286"/>
      <c r="G1" s="286"/>
      <c r="H1" s="286"/>
      <c r="I1" s="286"/>
      <c r="J1" s="286"/>
      <c r="K1" s="286"/>
      <c r="L1" s="286"/>
      <c r="M1" s="286"/>
      <c r="N1" s="286"/>
      <c r="O1" s="286"/>
      <c r="P1" s="286"/>
      <c r="Q1" s="286"/>
      <c r="R1" s="286"/>
      <c r="S1" s="286"/>
      <c r="T1" s="286"/>
      <c r="U1" s="286"/>
      <c r="V1" s="286"/>
      <c r="W1" s="60"/>
      <c r="X1" s="28"/>
      <c r="Y1" s="28"/>
      <c r="Z1" s="28"/>
      <c r="AA1" s="28"/>
      <c r="AB1" s="120"/>
      <c r="AC1" s="61"/>
      <c r="AD1" s="61"/>
      <c r="AE1" s="28"/>
    </row>
    <row r="2" spans="1:84" ht="22.5" customHeight="1">
      <c r="A2" s="286"/>
      <c r="B2" s="286"/>
      <c r="C2" s="286"/>
      <c r="D2" s="286"/>
      <c r="E2" s="286"/>
      <c r="F2" s="286"/>
      <c r="G2" s="286"/>
      <c r="H2" s="286"/>
      <c r="I2" s="286"/>
      <c r="J2" s="286"/>
      <c r="K2" s="286"/>
      <c r="L2" s="286"/>
      <c r="M2" s="286"/>
      <c r="N2" s="286"/>
      <c r="O2" s="286"/>
      <c r="P2" s="286"/>
      <c r="Q2" s="286"/>
      <c r="R2" s="286"/>
      <c r="S2" s="286"/>
      <c r="T2" s="286"/>
      <c r="U2" s="286"/>
      <c r="V2" s="286"/>
      <c r="W2" s="60"/>
      <c r="X2" s="28"/>
      <c r="Y2" s="28"/>
      <c r="Z2" s="28"/>
      <c r="AA2" s="28"/>
      <c r="AB2" s="120"/>
      <c r="AC2" s="61"/>
      <c r="AD2" s="61"/>
      <c r="AE2" s="28"/>
    </row>
    <row r="3" spans="1:84" ht="22.5" customHeight="1">
      <c r="A3" s="286"/>
      <c r="B3" s="286"/>
      <c r="C3" s="286"/>
      <c r="D3" s="286"/>
      <c r="E3" s="286"/>
      <c r="F3" s="286"/>
      <c r="G3" s="286"/>
      <c r="H3" s="286"/>
      <c r="I3" s="286"/>
      <c r="J3" s="286"/>
      <c r="K3" s="286"/>
      <c r="L3" s="286"/>
      <c r="M3" s="286"/>
      <c r="N3" s="286"/>
      <c r="O3" s="286"/>
      <c r="P3" s="286"/>
      <c r="Q3" s="286"/>
      <c r="R3" s="286"/>
      <c r="S3" s="286"/>
      <c r="T3" s="286"/>
      <c r="U3" s="286"/>
      <c r="V3" s="286"/>
      <c r="W3" s="60"/>
      <c r="X3" s="28"/>
      <c r="Y3" s="28"/>
      <c r="Z3" s="28"/>
      <c r="AA3" s="28"/>
      <c r="AB3" s="120"/>
      <c r="AC3" s="61"/>
      <c r="AD3" s="61"/>
      <c r="AE3" s="28"/>
    </row>
    <row r="4" spans="1:84" ht="58.5" customHeight="1" thickBot="1">
      <c r="A4" s="30"/>
      <c r="B4" s="98" t="s">
        <v>94</v>
      </c>
      <c r="C4" s="12">
        <v>0.41666666666666669</v>
      </c>
      <c r="D4" s="12"/>
      <c r="E4" s="12"/>
      <c r="F4" s="199"/>
      <c r="G4" s="12"/>
      <c r="H4" s="12"/>
      <c r="I4" s="12"/>
      <c r="J4" s="12"/>
      <c r="K4" s="12"/>
      <c r="L4" s="31" t="s">
        <v>28</v>
      </c>
      <c r="M4" s="31"/>
      <c r="N4" s="31"/>
      <c r="O4" s="31" t="s">
        <v>29</v>
      </c>
      <c r="P4" s="31"/>
      <c r="Q4" s="31"/>
      <c r="R4" s="30"/>
      <c r="S4" s="31"/>
      <c r="T4" s="30"/>
      <c r="U4" s="31"/>
      <c r="V4" s="30"/>
      <c r="W4" s="30"/>
      <c r="X4" s="30"/>
      <c r="Y4" s="30"/>
      <c r="Z4" s="30"/>
      <c r="AA4" s="30"/>
      <c r="AB4" s="121"/>
      <c r="AC4" s="48"/>
      <c r="AD4" s="48"/>
      <c r="AE4" s="30"/>
    </row>
    <row r="5" spans="1:84" ht="38.25" customHeight="1" thickTop="1">
      <c r="A5" s="287" t="s">
        <v>4</v>
      </c>
      <c r="B5" s="277" t="s">
        <v>37</v>
      </c>
      <c r="C5" s="277" t="s">
        <v>38</v>
      </c>
      <c r="D5" s="277" t="s">
        <v>32</v>
      </c>
      <c r="E5" s="277" t="s">
        <v>34</v>
      </c>
      <c r="F5" s="200"/>
      <c r="G5" s="290" t="s">
        <v>78</v>
      </c>
      <c r="H5" s="303" t="s">
        <v>77</v>
      </c>
      <c r="I5" s="294" t="s">
        <v>59</v>
      </c>
      <c r="J5" s="295"/>
      <c r="K5" s="295"/>
      <c r="L5" s="296"/>
      <c r="M5" s="222" t="s">
        <v>71</v>
      </c>
      <c r="N5" s="283" t="s">
        <v>58</v>
      </c>
      <c r="O5" s="284"/>
      <c r="P5" s="284"/>
      <c r="Q5" s="284"/>
      <c r="R5" s="284"/>
      <c r="S5" s="284"/>
      <c r="T5" s="284"/>
      <c r="U5" s="293"/>
      <c r="V5" s="283" t="s">
        <v>64</v>
      </c>
      <c r="W5" s="284"/>
      <c r="X5" s="284"/>
      <c r="Y5" s="284"/>
      <c r="Z5" s="284"/>
      <c r="AA5" s="284"/>
      <c r="AB5" s="284"/>
      <c r="AC5" s="284"/>
      <c r="AD5" s="223"/>
      <c r="AE5" s="280" t="s">
        <v>52</v>
      </c>
    </row>
    <row r="6" spans="1:84" ht="62.25" customHeight="1">
      <c r="A6" s="288"/>
      <c r="B6" s="278"/>
      <c r="C6" s="278"/>
      <c r="D6" s="278"/>
      <c r="E6" s="278"/>
      <c r="F6" s="201"/>
      <c r="G6" s="291"/>
      <c r="H6" s="304"/>
      <c r="I6" s="297"/>
      <c r="J6" s="298"/>
      <c r="K6" s="298"/>
      <c r="L6" s="299"/>
      <c r="M6" s="225"/>
      <c r="N6" s="300" t="s">
        <v>75</v>
      </c>
      <c r="O6" s="301"/>
      <c r="P6" s="301"/>
      <c r="Q6" s="301"/>
      <c r="R6" s="300" t="s">
        <v>74</v>
      </c>
      <c r="S6" s="301"/>
      <c r="T6" s="301"/>
      <c r="U6" s="302"/>
      <c r="V6" s="224"/>
      <c r="W6" s="225"/>
      <c r="X6" s="225"/>
      <c r="Y6" s="225"/>
      <c r="Z6" s="225"/>
      <c r="AA6" s="225"/>
      <c r="AB6" s="122"/>
      <c r="AC6" s="225"/>
      <c r="AD6" s="226"/>
      <c r="AE6" s="281"/>
    </row>
    <row r="7" spans="1:84" s="72" customFormat="1" ht="86.25" customHeight="1">
      <c r="A7" s="289"/>
      <c r="B7" s="279"/>
      <c r="C7" s="279"/>
      <c r="D7" s="279"/>
      <c r="E7" s="279"/>
      <c r="F7" s="202"/>
      <c r="G7" s="292"/>
      <c r="H7" s="305"/>
      <c r="I7" s="70" t="s">
        <v>56</v>
      </c>
      <c r="J7" s="70" t="s">
        <v>73</v>
      </c>
      <c r="K7" s="70" t="s">
        <v>65</v>
      </c>
      <c r="L7" s="71" t="s">
        <v>62</v>
      </c>
      <c r="M7" s="82"/>
      <c r="N7" s="70" t="s">
        <v>57</v>
      </c>
      <c r="O7" s="70" t="s">
        <v>76</v>
      </c>
      <c r="P7" s="70" t="s">
        <v>67</v>
      </c>
      <c r="Q7" s="71" t="s">
        <v>61</v>
      </c>
      <c r="R7" s="70" t="s">
        <v>60</v>
      </c>
      <c r="S7" s="70" t="s">
        <v>68</v>
      </c>
      <c r="T7" s="70" t="s">
        <v>69</v>
      </c>
      <c r="U7" s="71" t="s">
        <v>63</v>
      </c>
      <c r="V7" s="70" t="s">
        <v>35</v>
      </c>
      <c r="W7" s="70" t="s">
        <v>70</v>
      </c>
      <c r="X7" s="70" t="s">
        <v>30</v>
      </c>
      <c r="Y7" s="71" t="s">
        <v>36</v>
      </c>
      <c r="Z7" s="70" t="s">
        <v>31</v>
      </c>
      <c r="AA7" s="71" t="s">
        <v>92</v>
      </c>
      <c r="AB7" s="126" t="s">
        <v>79</v>
      </c>
      <c r="AC7" s="127" t="s">
        <v>33</v>
      </c>
      <c r="AD7" s="220" t="s">
        <v>93</v>
      </c>
      <c r="AE7" s="282"/>
      <c r="AH7" s="187" t="s">
        <v>87</v>
      </c>
      <c r="AI7" s="188" t="s">
        <v>88</v>
      </c>
      <c r="AJ7" s="188"/>
      <c r="AK7" s="188" t="s">
        <v>72</v>
      </c>
      <c r="AL7" s="188"/>
    </row>
    <row r="8" spans="1:84" ht="36.950000000000003" customHeight="1">
      <c r="A8" s="32">
        <v>1</v>
      </c>
      <c r="B8" s="99" t="s">
        <v>20</v>
      </c>
      <c r="C8" s="34">
        <v>9124040020</v>
      </c>
      <c r="D8" s="35">
        <f>VLOOKUP(C8,'[23]Stock KVP'!B$8:F$26,5,0)</f>
        <v>7560</v>
      </c>
      <c r="E8" s="100">
        <f>D8/G8</f>
        <v>0.48383999999999999</v>
      </c>
      <c r="F8" s="203">
        <v>375000</v>
      </c>
      <c r="G8" s="35">
        <v>15625</v>
      </c>
      <c r="H8" s="35">
        <f>VLOOKUP(C8,'[17]10.6'!B$10:H$67,7,0)</f>
        <v>15130</v>
      </c>
      <c r="I8" s="35">
        <v>71724</v>
      </c>
      <c r="J8" s="68">
        <v>15029</v>
      </c>
      <c r="K8" s="68">
        <v>19382</v>
      </c>
      <c r="L8" s="35">
        <f>I8+J8-K8</f>
        <v>67371</v>
      </c>
      <c r="M8" s="35"/>
      <c r="N8" s="35">
        <v>0</v>
      </c>
      <c r="O8" s="68">
        <v>19382</v>
      </c>
      <c r="P8" s="68">
        <v>11875</v>
      </c>
      <c r="Q8" s="35">
        <f>N8+O8-P8</f>
        <v>7507</v>
      </c>
      <c r="R8" s="35">
        <v>27450</v>
      </c>
      <c r="S8" s="68">
        <v>11875</v>
      </c>
      <c r="T8" s="68">
        <v>11410</v>
      </c>
      <c r="U8" s="35">
        <f>R8+S8-T8</f>
        <v>27915</v>
      </c>
      <c r="V8" s="35">
        <v>73847</v>
      </c>
      <c r="W8" s="68">
        <v>11410</v>
      </c>
      <c r="X8" s="68"/>
      <c r="Y8" s="35">
        <f>V8+W8-X8</f>
        <v>85257</v>
      </c>
      <c r="Z8" s="35">
        <f>Y8-X8</f>
        <v>85257</v>
      </c>
      <c r="AA8" s="35">
        <f>Y8+D8</f>
        <v>92817</v>
      </c>
      <c r="AB8" s="49">
        <f>Y8/G8</f>
        <v>5.456448</v>
      </c>
      <c r="AC8" s="49">
        <f>Y8/H8</f>
        <v>5.6349636483807002</v>
      </c>
      <c r="AD8" s="221">
        <f>AA8/(G8)</f>
        <v>5.9402879999999998</v>
      </c>
      <c r="AE8" s="64">
        <f t="shared" ref="AE8:AE28" si="0">L8+Q8+U8+Y8</f>
        <v>188050</v>
      </c>
      <c r="AF8" s="62">
        <v>7</v>
      </c>
      <c r="AG8" s="62">
        <v>3</v>
      </c>
      <c r="AH8" s="189">
        <f t="shared" ref="AH8:AH28" si="1">D8+Y8</f>
        <v>92817</v>
      </c>
      <c r="AI8" s="191">
        <f>AB8+E8</f>
        <v>5.9402879999999998</v>
      </c>
      <c r="AJ8" s="190">
        <v>10</v>
      </c>
    </row>
    <row r="9" spans="1:84" ht="36.950000000000003" customHeight="1">
      <c r="A9" s="36">
        <v>2</v>
      </c>
      <c r="B9" s="37" t="s">
        <v>21</v>
      </c>
      <c r="C9" s="38">
        <v>9662930010</v>
      </c>
      <c r="D9" s="35">
        <f>VLOOKUP(C9,'[23]Stock KVP'!B$8:F$26,5,0)</f>
        <v>16900</v>
      </c>
      <c r="E9" s="63">
        <f>D9/G9</f>
        <v>1.6224000000000001</v>
      </c>
      <c r="F9" s="204">
        <v>250000</v>
      </c>
      <c r="G9" s="35">
        <v>10416.666666666666</v>
      </c>
      <c r="H9" s="35">
        <f>VLOOKUP(C9,'[17]10.6'!B$10:H$67,7,0)</f>
        <v>9460</v>
      </c>
      <c r="I9" s="35">
        <v>71398</v>
      </c>
      <c r="J9" s="68">
        <v>8478</v>
      </c>
      <c r="K9" s="68">
        <v>8966</v>
      </c>
      <c r="L9" s="35">
        <f t="shared" ref="L9:L28" si="2">I9+J9-K9</f>
        <v>70910</v>
      </c>
      <c r="M9" s="35"/>
      <c r="N9" s="35">
        <v>4400</v>
      </c>
      <c r="O9" s="68">
        <v>8966</v>
      </c>
      <c r="P9" s="68">
        <v>8400</v>
      </c>
      <c r="Q9" s="35">
        <f t="shared" ref="Q9:Q28" si="3">N9+O9-P9</f>
        <v>4966</v>
      </c>
      <c r="R9" s="35">
        <v>51820</v>
      </c>
      <c r="S9" s="68">
        <v>8400</v>
      </c>
      <c r="T9" s="68">
        <v>6500</v>
      </c>
      <c r="U9" s="35">
        <f t="shared" ref="U9:U28" si="4">R9+S9-T9</f>
        <v>53720</v>
      </c>
      <c r="V9" s="35">
        <v>6700</v>
      </c>
      <c r="W9" s="68">
        <v>6500</v>
      </c>
      <c r="X9" s="68">
        <v>10000</v>
      </c>
      <c r="Y9" s="35">
        <f t="shared" ref="Y9:Y28" si="5">V9+W9-X9</f>
        <v>3200</v>
      </c>
      <c r="Z9" s="35"/>
      <c r="AA9" s="35">
        <f t="shared" ref="AA9:AA28" si="6">Y9+D9</f>
        <v>20100</v>
      </c>
      <c r="AB9" s="49">
        <f t="shared" ref="AB9:AB28" si="7">Y9/G9</f>
        <v>0.30720000000000003</v>
      </c>
      <c r="AC9" s="49">
        <f t="shared" ref="AC9:AC27" si="8">Y9/H9</f>
        <v>0.33826638477801269</v>
      </c>
      <c r="AD9" s="221">
        <f>AA9/(G9)</f>
        <v>1.9296000000000002</v>
      </c>
      <c r="AE9" s="64">
        <f t="shared" si="0"/>
        <v>132796</v>
      </c>
      <c r="AF9" s="62">
        <v>7</v>
      </c>
      <c r="AG9" s="62">
        <v>3</v>
      </c>
      <c r="AH9" s="189">
        <f t="shared" si="1"/>
        <v>20100</v>
      </c>
      <c r="AI9" s="191">
        <f>AB9+E9</f>
        <v>1.9296000000000002</v>
      </c>
      <c r="AJ9" s="190">
        <v>10</v>
      </c>
    </row>
    <row r="10" spans="1:84" s="85" customFormat="1" ht="36.950000000000003" customHeight="1">
      <c r="A10" s="83">
        <v>3</v>
      </c>
      <c r="B10" s="33" t="s">
        <v>0</v>
      </c>
      <c r="C10" s="38">
        <v>9145020057</v>
      </c>
      <c r="D10" s="35"/>
      <c r="E10" s="63"/>
      <c r="F10" s="204"/>
      <c r="G10" s="35">
        <v>0</v>
      </c>
      <c r="H10" s="35"/>
      <c r="I10" s="35">
        <v>0</v>
      </c>
      <c r="J10" s="68"/>
      <c r="K10" s="68"/>
      <c r="L10" s="35">
        <f t="shared" si="2"/>
        <v>0</v>
      </c>
      <c r="M10" s="35"/>
      <c r="N10" s="35">
        <v>32483</v>
      </c>
      <c r="O10" s="68"/>
      <c r="P10" s="68"/>
      <c r="Q10" s="35">
        <f t="shared" si="3"/>
        <v>32483</v>
      </c>
      <c r="R10" s="35">
        <v>0</v>
      </c>
      <c r="S10" s="68"/>
      <c r="T10" s="68"/>
      <c r="U10" s="35">
        <f t="shared" si="4"/>
        <v>0</v>
      </c>
      <c r="V10" s="35">
        <v>13654</v>
      </c>
      <c r="W10" s="68"/>
      <c r="X10" s="68"/>
      <c r="Y10" s="35">
        <f t="shared" si="5"/>
        <v>13654</v>
      </c>
      <c r="Z10" s="35"/>
      <c r="AA10" s="35">
        <f t="shared" si="6"/>
        <v>13654</v>
      </c>
      <c r="AB10" s="49"/>
      <c r="AC10" s="49"/>
      <c r="AD10" s="221"/>
      <c r="AE10" s="64">
        <f t="shared" si="0"/>
        <v>46137</v>
      </c>
      <c r="AF10" s="84">
        <v>7</v>
      </c>
      <c r="AG10" s="84">
        <v>3</v>
      </c>
      <c r="AH10" s="189">
        <f t="shared" si="1"/>
        <v>13654</v>
      </c>
      <c r="AI10" s="191"/>
      <c r="AJ10" s="190">
        <v>10</v>
      </c>
      <c r="AK10" s="190"/>
      <c r="AL10" s="190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</row>
    <row r="11" spans="1:84" s="87" customFormat="1" ht="36.950000000000003" customHeight="1">
      <c r="A11" s="86">
        <v>4</v>
      </c>
      <c r="B11" s="39" t="s">
        <v>1</v>
      </c>
      <c r="C11" s="34">
        <v>9591930012</v>
      </c>
      <c r="D11" s="35">
        <f>VLOOKUP(C11,'[23]Stock KVP'!B$8:F$26,5,0)</f>
        <v>21680</v>
      </c>
      <c r="E11" s="63">
        <f t="shared" ref="E11:E28" si="9">D11/G11</f>
        <v>3.3875000000000002</v>
      </c>
      <c r="F11" s="204">
        <v>153600</v>
      </c>
      <c r="G11" s="35">
        <v>6400</v>
      </c>
      <c r="H11" s="35">
        <f>VLOOKUP(C11,'[17]10.6'!B$10:H$67,7,0)</f>
        <v>6742</v>
      </c>
      <c r="I11" s="35">
        <v>6150</v>
      </c>
      <c r="J11" s="68">
        <v>9120</v>
      </c>
      <c r="K11" s="68">
        <v>6060</v>
      </c>
      <c r="L11" s="35">
        <f t="shared" si="2"/>
        <v>9210</v>
      </c>
      <c r="M11" s="35"/>
      <c r="N11" s="35">
        <v>0</v>
      </c>
      <c r="O11" s="68">
        <v>6060</v>
      </c>
      <c r="P11" s="68">
        <v>6060</v>
      </c>
      <c r="Q11" s="35">
        <f t="shared" si="3"/>
        <v>0</v>
      </c>
      <c r="R11" s="35">
        <v>733</v>
      </c>
      <c r="S11" s="68">
        <v>6060</v>
      </c>
      <c r="T11" s="68">
        <v>5832</v>
      </c>
      <c r="U11" s="35">
        <f t="shared" si="4"/>
        <v>961</v>
      </c>
      <c r="V11" s="35">
        <v>24043</v>
      </c>
      <c r="W11" s="68">
        <v>5832</v>
      </c>
      <c r="X11" s="68">
        <v>7080</v>
      </c>
      <c r="Y11" s="35">
        <f t="shared" si="5"/>
        <v>22795</v>
      </c>
      <c r="Z11" s="35"/>
      <c r="AA11" s="35">
        <f t="shared" si="6"/>
        <v>44475</v>
      </c>
      <c r="AB11" s="49">
        <f t="shared" si="7"/>
        <v>3.5617187499999998</v>
      </c>
      <c r="AC11" s="49">
        <f t="shared" si="8"/>
        <v>3.381044200533966</v>
      </c>
      <c r="AD11" s="221">
        <f t="shared" ref="AD11:AD12" si="10">AA11/(G11)</f>
        <v>6.94921875</v>
      </c>
      <c r="AE11" s="64">
        <f t="shared" si="0"/>
        <v>32966</v>
      </c>
      <c r="AF11" s="84">
        <v>7</v>
      </c>
      <c r="AG11" s="84">
        <v>3</v>
      </c>
      <c r="AH11" s="189">
        <f t="shared" si="1"/>
        <v>44475</v>
      </c>
      <c r="AI11" s="191">
        <f t="shared" ref="AI11:AI28" si="11">AB11+E11</f>
        <v>6.94921875</v>
      </c>
      <c r="AJ11" s="190">
        <v>10</v>
      </c>
      <c r="AK11" s="190"/>
      <c r="AL11" s="190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</row>
    <row r="12" spans="1:84" s="111" customFormat="1" ht="36.950000000000003" customHeight="1">
      <c r="A12" s="103">
        <v>5</v>
      </c>
      <c r="B12" s="104" t="s">
        <v>2</v>
      </c>
      <c r="C12" s="105">
        <v>9471930059</v>
      </c>
      <c r="D12" s="35">
        <f>VLOOKUP(C12,'[23]Stock KVP'!B$8:F$26,5,0)</f>
        <v>30500</v>
      </c>
      <c r="E12" s="107">
        <f t="shared" si="9"/>
        <v>2.7111111111111112</v>
      </c>
      <c r="F12" s="205">
        <v>270000</v>
      </c>
      <c r="G12" s="35">
        <v>11250</v>
      </c>
      <c r="H12" s="35">
        <f>VLOOKUP(C12,'[17]10.6'!B$10:H$67,7,0)</f>
        <v>14400</v>
      </c>
      <c r="I12" s="106">
        <v>0</v>
      </c>
      <c r="J12" s="108">
        <v>14565</v>
      </c>
      <c r="K12" s="68">
        <v>10905</v>
      </c>
      <c r="L12" s="106">
        <f t="shared" si="2"/>
        <v>3660</v>
      </c>
      <c r="M12" s="106"/>
      <c r="N12" s="106">
        <v>4032</v>
      </c>
      <c r="O12" s="108">
        <v>10905</v>
      </c>
      <c r="P12" s="108">
        <v>10905</v>
      </c>
      <c r="Q12" s="106">
        <f t="shared" si="3"/>
        <v>4032</v>
      </c>
      <c r="R12" s="106">
        <v>9889</v>
      </c>
      <c r="S12" s="108">
        <v>10905</v>
      </c>
      <c r="T12" s="108">
        <v>13700</v>
      </c>
      <c r="U12" s="106">
        <f t="shared" si="4"/>
        <v>7094</v>
      </c>
      <c r="V12" s="106">
        <v>118375</v>
      </c>
      <c r="W12" s="108">
        <v>13700</v>
      </c>
      <c r="X12" s="108">
        <v>15000</v>
      </c>
      <c r="Y12" s="106">
        <f>V12+W12-X12</f>
        <v>117075</v>
      </c>
      <c r="Z12" s="106"/>
      <c r="AA12" s="35">
        <f t="shared" si="6"/>
        <v>147575</v>
      </c>
      <c r="AB12" s="49">
        <f t="shared" si="7"/>
        <v>10.406666666666666</v>
      </c>
      <c r="AC12" s="49">
        <f t="shared" si="8"/>
        <v>8.1302083333333339</v>
      </c>
      <c r="AD12" s="221">
        <f t="shared" si="10"/>
        <v>13.117777777777778</v>
      </c>
      <c r="AE12" s="109">
        <f t="shared" si="0"/>
        <v>131861</v>
      </c>
      <c r="AF12" s="110">
        <v>7</v>
      </c>
      <c r="AG12" s="110">
        <v>3</v>
      </c>
      <c r="AH12" s="189">
        <f t="shared" si="1"/>
        <v>147575</v>
      </c>
      <c r="AI12" s="191">
        <f t="shared" si="11"/>
        <v>13.117777777777778</v>
      </c>
      <c r="AJ12" s="190">
        <v>10</v>
      </c>
      <c r="AK12" s="192"/>
      <c r="AL12" s="192"/>
    </row>
    <row r="13" spans="1:84" s="87" customFormat="1" ht="36.950000000000003" customHeight="1">
      <c r="A13" s="86">
        <v>6</v>
      </c>
      <c r="B13" s="33" t="s">
        <v>51</v>
      </c>
      <c r="C13" s="34">
        <v>9124010068</v>
      </c>
      <c r="D13" s="35">
        <f>VLOOKUP(C13,'[23]Stock KVP'!B$8:F$26,5,0)</f>
        <v>1600</v>
      </c>
      <c r="E13" s="63">
        <f t="shared" si="9"/>
        <v>1.0105263157894737</v>
      </c>
      <c r="F13" s="204">
        <v>38000</v>
      </c>
      <c r="G13" s="35">
        <v>1583.3333333333333</v>
      </c>
      <c r="H13" s="35">
        <f>VLOOKUP(C13,'[17]10.6'!B$10:H$67,7,0)</f>
        <v>8760</v>
      </c>
      <c r="I13" s="35">
        <v>0</v>
      </c>
      <c r="J13" s="68"/>
      <c r="K13" s="68"/>
      <c r="L13" s="35">
        <f t="shared" si="2"/>
        <v>0</v>
      </c>
      <c r="M13" s="35"/>
      <c r="N13" s="35">
        <v>47981</v>
      </c>
      <c r="O13" s="68"/>
      <c r="P13" s="68">
        <v>15989</v>
      </c>
      <c r="Q13" s="35">
        <f t="shared" si="3"/>
        <v>31992</v>
      </c>
      <c r="R13" s="35">
        <v>40969</v>
      </c>
      <c r="S13" s="68">
        <v>15989</v>
      </c>
      <c r="T13" s="68">
        <v>6300</v>
      </c>
      <c r="U13" s="35">
        <f t="shared" si="4"/>
        <v>50658</v>
      </c>
      <c r="V13" s="35">
        <v>23700</v>
      </c>
      <c r="W13" s="68">
        <v>6300</v>
      </c>
      <c r="X13" s="68"/>
      <c r="Y13" s="35">
        <f t="shared" si="5"/>
        <v>30000</v>
      </c>
      <c r="Z13" s="35"/>
      <c r="AA13" s="35">
        <f t="shared" si="6"/>
        <v>31600</v>
      </c>
      <c r="AB13" s="49">
        <f t="shared" si="7"/>
        <v>18.947368421052634</v>
      </c>
      <c r="AC13" s="49">
        <f t="shared" si="8"/>
        <v>3.4246575342465753</v>
      </c>
      <c r="AD13" s="221">
        <f>AA13/(G13)</f>
        <v>19.957894736842107</v>
      </c>
      <c r="AE13" s="64">
        <f t="shared" si="0"/>
        <v>112650</v>
      </c>
      <c r="AF13" s="84">
        <v>7</v>
      </c>
      <c r="AG13" s="84">
        <v>3</v>
      </c>
      <c r="AH13" s="189">
        <f t="shared" si="1"/>
        <v>31600</v>
      </c>
      <c r="AI13" s="191">
        <f t="shared" si="11"/>
        <v>19.957894736842107</v>
      </c>
      <c r="AJ13" s="190">
        <v>10</v>
      </c>
      <c r="AK13" s="190"/>
      <c r="AL13" s="190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</row>
    <row r="14" spans="1:84" s="87" customFormat="1" ht="36.950000000000003" customHeight="1">
      <c r="A14" s="83">
        <v>7</v>
      </c>
      <c r="B14" s="33" t="s">
        <v>50</v>
      </c>
      <c r="C14" s="34">
        <v>9652930043</v>
      </c>
      <c r="D14" s="35">
        <f>VLOOKUP(C14,'[23]Stock KVP'!B$8:F$26,5,0)</f>
        <v>3500</v>
      </c>
      <c r="E14" s="63">
        <f t="shared" si="9"/>
        <v>2.1</v>
      </c>
      <c r="F14" s="204">
        <v>40000</v>
      </c>
      <c r="G14" s="35">
        <v>1666.6666666666667</v>
      </c>
      <c r="H14" s="35">
        <f>VLOOKUP(C14,'[17]10.6'!B$10:H$67,7,0)</f>
        <v>8760</v>
      </c>
      <c r="I14" s="35">
        <v>3308</v>
      </c>
      <c r="J14" s="68"/>
      <c r="K14" s="68"/>
      <c r="L14" s="35">
        <f t="shared" si="2"/>
        <v>3308</v>
      </c>
      <c r="M14" s="35"/>
      <c r="N14" s="35">
        <v>0</v>
      </c>
      <c r="O14" s="68"/>
      <c r="P14" s="68"/>
      <c r="Q14" s="35">
        <f t="shared" si="3"/>
        <v>0</v>
      </c>
      <c r="R14" s="35">
        <v>480</v>
      </c>
      <c r="S14" s="68"/>
      <c r="T14" s="68"/>
      <c r="U14" s="35">
        <f t="shared" si="4"/>
        <v>480</v>
      </c>
      <c r="V14" s="35">
        <v>25250</v>
      </c>
      <c r="W14" s="68"/>
      <c r="X14" s="68">
        <v>4000</v>
      </c>
      <c r="Y14" s="35">
        <f t="shared" si="5"/>
        <v>21250</v>
      </c>
      <c r="Z14" s="35"/>
      <c r="AA14" s="35">
        <f t="shared" si="6"/>
        <v>24750</v>
      </c>
      <c r="AB14" s="49">
        <f t="shared" si="7"/>
        <v>12.75</v>
      </c>
      <c r="AC14" s="49">
        <f t="shared" si="8"/>
        <v>2.4257990867579911</v>
      </c>
      <c r="AD14" s="221">
        <f>AA14/(G14)</f>
        <v>14.85</v>
      </c>
      <c r="AE14" s="64">
        <f t="shared" si="0"/>
        <v>25038</v>
      </c>
      <c r="AF14" s="84">
        <v>7</v>
      </c>
      <c r="AG14" s="84">
        <v>3</v>
      </c>
      <c r="AH14" s="189">
        <f t="shared" si="1"/>
        <v>24750</v>
      </c>
      <c r="AI14" s="191">
        <f t="shared" si="11"/>
        <v>14.85</v>
      </c>
      <c r="AJ14" s="190">
        <v>10</v>
      </c>
      <c r="AK14" s="190"/>
      <c r="AL14" s="190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</row>
    <row r="15" spans="1:84" s="87" customFormat="1" ht="36.950000000000003" customHeight="1">
      <c r="A15" s="86">
        <v>8</v>
      </c>
      <c r="B15" s="33" t="s">
        <v>3</v>
      </c>
      <c r="C15" s="34">
        <v>9472930030</v>
      </c>
      <c r="D15" s="35">
        <f>VLOOKUP(C15,'[23]Stock KVP'!B$8:F$26,5,0)</f>
        <v>67000</v>
      </c>
      <c r="E15" s="63">
        <f t="shared" si="9"/>
        <v>4.8</v>
      </c>
      <c r="F15" s="204">
        <v>335000</v>
      </c>
      <c r="G15" s="35">
        <v>13958.333333333334</v>
      </c>
      <c r="H15" s="35">
        <f>VLOOKUP(C15,'[17]10.6'!B$10:H$67,7,0)</f>
        <v>14400</v>
      </c>
      <c r="I15" s="35">
        <v>20772</v>
      </c>
      <c r="J15" s="68">
        <v>18330</v>
      </c>
      <c r="K15" s="68">
        <v>10770</v>
      </c>
      <c r="L15" s="35">
        <f t="shared" si="2"/>
        <v>28332</v>
      </c>
      <c r="M15" s="35"/>
      <c r="N15" s="35">
        <v>29153</v>
      </c>
      <c r="O15" s="68">
        <v>10770</v>
      </c>
      <c r="P15" s="68">
        <v>39923</v>
      </c>
      <c r="Q15" s="35">
        <f t="shared" si="3"/>
        <v>0</v>
      </c>
      <c r="R15" s="35">
        <v>7350</v>
      </c>
      <c r="S15" s="68">
        <v>39925</v>
      </c>
      <c r="T15" s="68">
        <v>43500</v>
      </c>
      <c r="U15" s="35">
        <f t="shared" si="4"/>
        <v>3775</v>
      </c>
      <c r="V15" s="35">
        <v>140500</v>
      </c>
      <c r="W15" s="68">
        <v>43500</v>
      </c>
      <c r="X15" s="68">
        <v>40000</v>
      </c>
      <c r="Y15" s="35">
        <f>V15+W15-X15</f>
        <v>144000</v>
      </c>
      <c r="Z15" s="35"/>
      <c r="AA15" s="35">
        <f t="shared" si="6"/>
        <v>211000</v>
      </c>
      <c r="AB15" s="49">
        <f t="shared" si="7"/>
        <v>10.316417910447761</v>
      </c>
      <c r="AC15" s="49">
        <f t="shared" si="8"/>
        <v>10</v>
      </c>
      <c r="AD15" s="221">
        <f t="shared" ref="AD15:AD28" si="12">AA15/(G15)</f>
        <v>15.11641791044776</v>
      </c>
      <c r="AE15" s="64">
        <f t="shared" si="0"/>
        <v>176107</v>
      </c>
      <c r="AF15" s="84">
        <v>7</v>
      </c>
      <c r="AG15" s="84">
        <v>3</v>
      </c>
      <c r="AH15" s="189">
        <f t="shared" si="1"/>
        <v>211000</v>
      </c>
      <c r="AI15" s="191">
        <f t="shared" si="11"/>
        <v>15.116417910447762</v>
      </c>
      <c r="AJ15" s="190">
        <v>10</v>
      </c>
      <c r="AK15" s="190"/>
      <c r="AL15" s="190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</row>
    <row r="16" spans="1:84" s="119" customFormat="1" ht="36.950000000000003" customHeight="1">
      <c r="A16" s="112">
        <v>9</v>
      </c>
      <c r="B16" s="113" t="s">
        <v>49</v>
      </c>
      <c r="C16" s="114">
        <v>9124010054</v>
      </c>
      <c r="D16" s="35">
        <f>VLOOKUP(C16,'[23]Stock KVP'!B$8:F$26,5,0)</f>
        <v>12000</v>
      </c>
      <c r="E16" s="116">
        <f t="shared" si="9"/>
        <v>2.5714285714285712</v>
      </c>
      <c r="F16" s="206">
        <v>112000</v>
      </c>
      <c r="G16" s="35">
        <v>4666.666666666667</v>
      </c>
      <c r="H16" s="35">
        <f>VLOOKUP(C16,'[17]10.6'!B$10:H$67,7,0)</f>
        <v>8760</v>
      </c>
      <c r="I16" s="115">
        <v>21926</v>
      </c>
      <c r="J16" s="68">
        <v>3200</v>
      </c>
      <c r="K16" s="68">
        <v>11992</v>
      </c>
      <c r="L16" s="115">
        <f t="shared" si="2"/>
        <v>13134</v>
      </c>
      <c r="M16" s="115"/>
      <c r="N16" s="115">
        <v>0</v>
      </c>
      <c r="O16" s="68">
        <v>11992</v>
      </c>
      <c r="P16" s="68">
        <v>11992</v>
      </c>
      <c r="Q16" s="115">
        <f t="shared" si="3"/>
        <v>0</v>
      </c>
      <c r="R16" s="115">
        <v>1331</v>
      </c>
      <c r="S16" s="108">
        <v>11992</v>
      </c>
      <c r="T16" s="108">
        <v>8400</v>
      </c>
      <c r="U16" s="115">
        <f t="shared" si="4"/>
        <v>4923</v>
      </c>
      <c r="V16" s="115">
        <v>23800</v>
      </c>
      <c r="W16" s="108">
        <v>8400</v>
      </c>
      <c r="X16" s="108"/>
      <c r="Y16" s="115">
        <f t="shared" si="5"/>
        <v>32200</v>
      </c>
      <c r="Z16" s="115"/>
      <c r="AA16" s="35">
        <f t="shared" si="6"/>
        <v>44200</v>
      </c>
      <c r="AB16" s="49">
        <f t="shared" si="7"/>
        <v>6.8999999999999995</v>
      </c>
      <c r="AC16" s="49">
        <f t="shared" si="8"/>
        <v>3.6757990867579911</v>
      </c>
      <c r="AD16" s="221">
        <f t="shared" si="12"/>
        <v>9.4714285714285715</v>
      </c>
      <c r="AE16" s="117">
        <f t="shared" si="0"/>
        <v>50257</v>
      </c>
      <c r="AF16" s="118">
        <v>7</v>
      </c>
      <c r="AG16" s="118">
        <v>3</v>
      </c>
      <c r="AH16" s="189">
        <f t="shared" si="1"/>
        <v>44200</v>
      </c>
      <c r="AI16" s="191">
        <f t="shared" si="11"/>
        <v>9.4714285714285715</v>
      </c>
      <c r="AJ16" s="190">
        <v>10</v>
      </c>
      <c r="AK16" s="193"/>
      <c r="AL16" s="193"/>
    </row>
    <row r="17" spans="1:38" s="87" customFormat="1" ht="36.950000000000003" customHeight="1">
      <c r="A17" s="86">
        <v>10</v>
      </c>
      <c r="B17" s="33" t="s">
        <v>48</v>
      </c>
      <c r="C17" s="34">
        <v>9124010060</v>
      </c>
      <c r="D17" s="35">
        <f>VLOOKUP(C17,'[23]Stock KVP'!B$8:F$26,5,0)</f>
        <v>14750</v>
      </c>
      <c r="E17" s="63">
        <f t="shared" si="9"/>
        <v>4.3170731707317076</v>
      </c>
      <c r="F17" s="204">
        <v>82000</v>
      </c>
      <c r="G17" s="35">
        <v>3416.6666666666665</v>
      </c>
      <c r="H17" s="35">
        <f>VLOOKUP(C17,'[17]10.6'!B$10:H$67,7,0)</f>
        <v>8760</v>
      </c>
      <c r="I17" s="35">
        <v>20712</v>
      </c>
      <c r="J17" s="68">
        <v>9630</v>
      </c>
      <c r="K17" s="68"/>
      <c r="L17" s="35">
        <f t="shared" si="2"/>
        <v>30342</v>
      </c>
      <c r="M17" s="35"/>
      <c r="N17" s="35">
        <v>0</v>
      </c>
      <c r="O17" s="68"/>
      <c r="P17" s="68"/>
      <c r="Q17" s="35">
        <f t="shared" si="3"/>
        <v>0</v>
      </c>
      <c r="R17" s="35">
        <v>1058</v>
      </c>
      <c r="S17" s="68"/>
      <c r="T17" s="68"/>
      <c r="U17" s="35">
        <f t="shared" si="4"/>
        <v>1058</v>
      </c>
      <c r="V17" s="35">
        <v>26250</v>
      </c>
      <c r="W17" s="68"/>
      <c r="X17" s="68"/>
      <c r="Y17" s="35">
        <f t="shared" si="5"/>
        <v>26250</v>
      </c>
      <c r="Z17" s="35"/>
      <c r="AA17" s="35">
        <f t="shared" si="6"/>
        <v>41000</v>
      </c>
      <c r="AB17" s="49">
        <f t="shared" si="7"/>
        <v>7.6829268292682933</v>
      </c>
      <c r="AC17" s="49">
        <f t="shared" si="8"/>
        <v>2.9965753424657535</v>
      </c>
      <c r="AD17" s="221">
        <f t="shared" si="12"/>
        <v>12</v>
      </c>
      <c r="AE17" s="64">
        <f t="shared" si="0"/>
        <v>57650</v>
      </c>
      <c r="AF17" s="84">
        <v>7</v>
      </c>
      <c r="AG17" s="84">
        <v>3</v>
      </c>
      <c r="AH17" s="189">
        <f t="shared" si="1"/>
        <v>41000</v>
      </c>
      <c r="AI17" s="191">
        <f t="shared" si="11"/>
        <v>12</v>
      </c>
      <c r="AJ17" s="190">
        <v>10</v>
      </c>
      <c r="AK17" s="194"/>
      <c r="AL17" s="194"/>
    </row>
    <row r="18" spans="1:38" s="87" customFormat="1" ht="36.950000000000003" customHeight="1">
      <c r="A18" s="83">
        <v>11</v>
      </c>
      <c r="B18" s="33" t="s">
        <v>40</v>
      </c>
      <c r="C18" s="34">
        <v>9352931030</v>
      </c>
      <c r="D18" s="35">
        <f>VLOOKUP(C18,'[23]Stock KVP'!B$8:F$26,5,0)</f>
        <v>30571</v>
      </c>
      <c r="E18" s="63">
        <f t="shared" si="9"/>
        <v>5.6007938931297714</v>
      </c>
      <c r="F18" s="204">
        <v>131000</v>
      </c>
      <c r="G18" s="35">
        <v>5458.333333333333</v>
      </c>
      <c r="H18" s="35">
        <f>VLOOKUP(C18,'[17]10.6'!B$10:H$67,7,0)</f>
        <v>9370</v>
      </c>
      <c r="I18" s="35">
        <v>0</v>
      </c>
      <c r="J18" s="68">
        <v>10000</v>
      </c>
      <c r="K18" s="68">
        <v>4000</v>
      </c>
      <c r="L18" s="35">
        <f>I18+J18-K18</f>
        <v>6000</v>
      </c>
      <c r="M18" s="35"/>
      <c r="N18" s="35">
        <v>0</v>
      </c>
      <c r="O18" s="68">
        <v>4000</v>
      </c>
      <c r="P18" s="68">
        <v>2000</v>
      </c>
      <c r="Q18" s="35">
        <f t="shared" si="3"/>
        <v>2000</v>
      </c>
      <c r="R18" s="35">
        <v>270</v>
      </c>
      <c r="S18" s="68">
        <v>2000</v>
      </c>
      <c r="T18" s="68"/>
      <c r="U18" s="35">
        <f t="shared" si="4"/>
        <v>2270</v>
      </c>
      <c r="V18" s="35">
        <v>95179</v>
      </c>
      <c r="W18" s="68"/>
      <c r="X18" s="68">
        <v>20000</v>
      </c>
      <c r="Y18" s="35">
        <f t="shared" si="5"/>
        <v>75179</v>
      </c>
      <c r="Z18" s="35"/>
      <c r="AA18" s="35">
        <f t="shared" si="6"/>
        <v>105750</v>
      </c>
      <c r="AB18" s="49">
        <f t="shared" si="7"/>
        <v>13.773251908396947</v>
      </c>
      <c r="AC18" s="49">
        <f t="shared" si="8"/>
        <v>8.0233724653148339</v>
      </c>
      <c r="AD18" s="221">
        <f t="shared" si="12"/>
        <v>19.374045801526719</v>
      </c>
      <c r="AE18" s="64">
        <f t="shared" si="0"/>
        <v>85449</v>
      </c>
      <c r="AF18" s="84">
        <v>7</v>
      </c>
      <c r="AG18" s="84">
        <v>3</v>
      </c>
      <c r="AH18" s="189">
        <f t="shared" si="1"/>
        <v>105750</v>
      </c>
      <c r="AI18" s="191">
        <f t="shared" si="11"/>
        <v>19.374045801526719</v>
      </c>
      <c r="AJ18" s="190">
        <v>10</v>
      </c>
      <c r="AK18" s="194"/>
      <c r="AL18" s="194"/>
    </row>
    <row r="19" spans="1:38" s="87" customFormat="1" ht="36.950000000000003" customHeight="1">
      <c r="A19" s="86">
        <v>12</v>
      </c>
      <c r="B19" s="33" t="s">
        <v>39</v>
      </c>
      <c r="C19" s="34">
        <v>9425040105</v>
      </c>
      <c r="D19" s="35">
        <f>VLOOKUP(C19,'[23]Stock KVP'!B$8:F$26,5,0)</f>
        <v>28000</v>
      </c>
      <c r="E19" s="63">
        <f t="shared" si="9"/>
        <v>6.2222222222222223</v>
      </c>
      <c r="F19" s="204">
        <v>108000</v>
      </c>
      <c r="G19" s="35">
        <v>4500</v>
      </c>
      <c r="H19" s="35">
        <f>VLOOKUP(C19,'[17]10.6'!B$10:H$67,7,0)</f>
        <v>9370</v>
      </c>
      <c r="I19" s="35">
        <v>4000</v>
      </c>
      <c r="J19" s="68">
        <v>820</v>
      </c>
      <c r="K19" s="68">
        <v>4820</v>
      </c>
      <c r="L19" s="35">
        <f t="shared" si="2"/>
        <v>0</v>
      </c>
      <c r="M19" s="35"/>
      <c r="N19" s="35">
        <v>95980</v>
      </c>
      <c r="O19" s="68">
        <v>4820</v>
      </c>
      <c r="P19" s="68"/>
      <c r="Q19" s="35">
        <f t="shared" si="3"/>
        <v>100800</v>
      </c>
      <c r="R19" s="35">
        <v>2535</v>
      </c>
      <c r="S19" s="68"/>
      <c r="T19" s="68">
        <v>1000</v>
      </c>
      <c r="U19" s="35">
        <f t="shared" si="4"/>
        <v>1535</v>
      </c>
      <c r="V19" s="35">
        <v>82209</v>
      </c>
      <c r="W19" s="68">
        <v>1000</v>
      </c>
      <c r="X19" s="68">
        <v>10000</v>
      </c>
      <c r="Y19" s="35">
        <f t="shared" si="5"/>
        <v>73209</v>
      </c>
      <c r="Z19" s="35"/>
      <c r="AA19" s="35">
        <f t="shared" si="6"/>
        <v>101209</v>
      </c>
      <c r="AB19" s="49">
        <f t="shared" si="7"/>
        <v>16.268666666666668</v>
      </c>
      <c r="AC19" s="49">
        <f t="shared" si="8"/>
        <v>7.8131270010672358</v>
      </c>
      <c r="AD19" s="221">
        <f t="shared" si="12"/>
        <v>22.49088888888889</v>
      </c>
      <c r="AE19" s="64">
        <f t="shared" si="0"/>
        <v>175544</v>
      </c>
      <c r="AF19" s="84">
        <v>7</v>
      </c>
      <c r="AG19" s="84">
        <v>3</v>
      </c>
      <c r="AH19" s="189">
        <f t="shared" si="1"/>
        <v>101209</v>
      </c>
      <c r="AI19" s="191">
        <f t="shared" si="11"/>
        <v>22.49088888888889</v>
      </c>
      <c r="AJ19" s="190">
        <v>10</v>
      </c>
      <c r="AK19" s="194"/>
      <c r="AL19" s="194"/>
    </row>
    <row r="20" spans="1:38" s="87" customFormat="1" ht="36.950000000000003" customHeight="1">
      <c r="A20" s="83">
        <v>13</v>
      </c>
      <c r="B20" s="33" t="s">
        <v>47</v>
      </c>
      <c r="C20" s="34">
        <v>9652930042</v>
      </c>
      <c r="D20" s="35">
        <f>VLOOKUP(C20,'[23]Stock KVP'!B$8:F$26,5,0)</f>
        <v>22800</v>
      </c>
      <c r="E20" s="63">
        <f t="shared" si="9"/>
        <v>6.4376470588235293</v>
      </c>
      <c r="F20" s="204">
        <v>85000</v>
      </c>
      <c r="G20" s="35">
        <v>3541.6666666666665</v>
      </c>
      <c r="H20" s="35">
        <f>VLOOKUP(C20,'[17]10.6'!B$10:H$67,7,0)</f>
        <v>8760</v>
      </c>
      <c r="I20" s="35">
        <v>15796</v>
      </c>
      <c r="J20" s="68"/>
      <c r="K20" s="68">
        <v>650</v>
      </c>
      <c r="L20" s="35">
        <f t="shared" si="2"/>
        <v>15146</v>
      </c>
      <c r="M20" s="35"/>
      <c r="N20" s="35">
        <v>0</v>
      </c>
      <c r="O20" s="68">
        <v>650</v>
      </c>
      <c r="P20" s="68">
        <v>650</v>
      </c>
      <c r="Q20" s="35">
        <f t="shared" si="3"/>
        <v>0</v>
      </c>
      <c r="R20" s="35">
        <v>2990</v>
      </c>
      <c r="S20" s="68">
        <v>650</v>
      </c>
      <c r="T20" s="68">
        <v>800</v>
      </c>
      <c r="U20" s="35">
        <f t="shared" si="4"/>
        <v>2840</v>
      </c>
      <c r="V20" s="35">
        <v>70400</v>
      </c>
      <c r="W20" s="68">
        <v>800</v>
      </c>
      <c r="X20" s="68"/>
      <c r="Y20" s="35">
        <f t="shared" si="5"/>
        <v>71200</v>
      </c>
      <c r="Z20" s="35"/>
      <c r="AA20" s="35">
        <f t="shared" si="6"/>
        <v>94000</v>
      </c>
      <c r="AB20" s="49">
        <f t="shared" si="7"/>
        <v>20.103529411764708</v>
      </c>
      <c r="AC20" s="49">
        <f t="shared" si="8"/>
        <v>8.1278538812785381</v>
      </c>
      <c r="AD20" s="221">
        <f t="shared" si="12"/>
        <v>26.541176470588237</v>
      </c>
      <c r="AE20" s="64">
        <f t="shared" si="0"/>
        <v>89186</v>
      </c>
      <c r="AF20" s="84">
        <v>7</v>
      </c>
      <c r="AG20" s="84">
        <v>3</v>
      </c>
      <c r="AH20" s="189">
        <f t="shared" si="1"/>
        <v>94000</v>
      </c>
      <c r="AI20" s="191">
        <f t="shared" si="11"/>
        <v>26.541176470588237</v>
      </c>
      <c r="AJ20" s="190">
        <v>10</v>
      </c>
      <c r="AK20" s="194"/>
      <c r="AL20" s="194"/>
    </row>
    <row r="21" spans="1:38" ht="36.950000000000003" customHeight="1">
      <c r="A21" s="36">
        <v>14</v>
      </c>
      <c r="B21" s="33" t="s">
        <v>46</v>
      </c>
      <c r="C21" s="34">
        <v>9652930046</v>
      </c>
      <c r="D21" s="35">
        <f>VLOOKUP(C21,'[23]Stock KVP'!B$8:F$26,5,0)</f>
        <v>15750</v>
      </c>
      <c r="E21" s="63">
        <f t="shared" si="9"/>
        <v>4.7249999999999996</v>
      </c>
      <c r="F21" s="204">
        <v>80000</v>
      </c>
      <c r="G21" s="35">
        <v>3333.3333333333335</v>
      </c>
      <c r="H21" s="35">
        <f>VLOOKUP(C21,'[17]10.6'!B$10:H$67,7,0)</f>
        <v>8760</v>
      </c>
      <c r="I21" s="35">
        <v>32291</v>
      </c>
      <c r="J21" s="68">
        <v>9980</v>
      </c>
      <c r="K21" s="68"/>
      <c r="L21" s="35">
        <f t="shared" si="2"/>
        <v>42271</v>
      </c>
      <c r="M21" s="35"/>
      <c r="N21" s="35">
        <v>0</v>
      </c>
      <c r="O21" s="68"/>
      <c r="P21" s="68"/>
      <c r="Q21" s="35">
        <f t="shared" si="3"/>
        <v>0</v>
      </c>
      <c r="R21" s="35">
        <v>1437</v>
      </c>
      <c r="S21" s="68"/>
      <c r="T21" s="68"/>
      <c r="U21" s="35">
        <f t="shared" si="4"/>
        <v>1437</v>
      </c>
      <c r="V21" s="35">
        <v>44520</v>
      </c>
      <c r="W21" s="68"/>
      <c r="X21" s="68"/>
      <c r="Y21" s="35">
        <f t="shared" si="5"/>
        <v>44520</v>
      </c>
      <c r="Z21" s="35"/>
      <c r="AA21" s="35">
        <f t="shared" si="6"/>
        <v>60270</v>
      </c>
      <c r="AB21" s="49">
        <f t="shared" si="7"/>
        <v>13.356</v>
      </c>
      <c r="AC21" s="49">
        <f t="shared" si="8"/>
        <v>5.0821917808219181</v>
      </c>
      <c r="AD21" s="221">
        <f t="shared" si="12"/>
        <v>18.081</v>
      </c>
      <c r="AE21" s="64">
        <f t="shared" si="0"/>
        <v>88228</v>
      </c>
      <c r="AF21" s="62">
        <v>7</v>
      </c>
      <c r="AG21" s="62">
        <v>3</v>
      </c>
      <c r="AH21" s="189">
        <f t="shared" si="1"/>
        <v>60270</v>
      </c>
      <c r="AI21" s="191">
        <f t="shared" si="11"/>
        <v>18.081</v>
      </c>
      <c r="AJ21" s="190">
        <v>10</v>
      </c>
    </row>
    <row r="22" spans="1:38" ht="36.950000000000003" customHeight="1">
      <c r="A22" s="32">
        <v>15</v>
      </c>
      <c r="B22" s="33" t="s">
        <v>22</v>
      </c>
      <c r="C22" s="34">
        <v>9124040035</v>
      </c>
      <c r="D22" s="35">
        <f>VLOOKUP(C22,'[23]Stock KVP'!B$8:F$26,5,0)</f>
        <v>7750</v>
      </c>
      <c r="E22" s="63">
        <f t="shared" si="9"/>
        <v>0.5502958579881656</v>
      </c>
      <c r="F22" s="204">
        <v>338000</v>
      </c>
      <c r="G22" s="35">
        <v>14083.333333333334</v>
      </c>
      <c r="H22" s="35">
        <f>VLOOKUP(C22,'[17]10.6'!B$10:H$67,7,0)</f>
        <v>15130</v>
      </c>
      <c r="I22" s="35">
        <v>9441</v>
      </c>
      <c r="J22" s="68">
        <v>8175</v>
      </c>
      <c r="K22" s="68">
        <v>11034</v>
      </c>
      <c r="L22" s="35">
        <f t="shared" si="2"/>
        <v>6582</v>
      </c>
      <c r="M22" s="35"/>
      <c r="N22" s="35">
        <v>0</v>
      </c>
      <c r="O22" s="68">
        <v>11034</v>
      </c>
      <c r="P22" s="68">
        <v>8571</v>
      </c>
      <c r="Q22" s="35">
        <f t="shared" si="3"/>
        <v>2463</v>
      </c>
      <c r="R22" s="35">
        <v>22108</v>
      </c>
      <c r="S22" s="68">
        <v>98071</v>
      </c>
      <c r="T22" s="68">
        <v>40500</v>
      </c>
      <c r="U22" s="35">
        <f t="shared" si="4"/>
        <v>79679</v>
      </c>
      <c r="V22" s="35">
        <v>86250</v>
      </c>
      <c r="W22" s="68">
        <f>40500-89500</f>
        <v>-49000</v>
      </c>
      <c r="X22" s="68"/>
      <c r="Y22" s="35">
        <f t="shared" si="5"/>
        <v>37250</v>
      </c>
      <c r="Z22" s="35"/>
      <c r="AA22" s="35">
        <f t="shared" si="6"/>
        <v>45000</v>
      </c>
      <c r="AB22" s="49">
        <f t="shared" si="7"/>
        <v>2.6449704142011834</v>
      </c>
      <c r="AC22" s="49">
        <f t="shared" si="8"/>
        <v>2.4619960343688039</v>
      </c>
      <c r="AD22" s="221">
        <f t="shared" si="12"/>
        <v>3.195266272189349</v>
      </c>
      <c r="AE22" s="64">
        <f t="shared" si="0"/>
        <v>125974</v>
      </c>
      <c r="AF22" s="62">
        <v>7</v>
      </c>
      <c r="AG22" s="62">
        <v>3</v>
      </c>
      <c r="AH22" s="189">
        <f t="shared" si="1"/>
        <v>45000</v>
      </c>
      <c r="AI22" s="191">
        <f t="shared" si="11"/>
        <v>3.195266272189349</v>
      </c>
      <c r="AJ22" s="190">
        <v>10</v>
      </c>
    </row>
    <row r="23" spans="1:38" ht="36.950000000000003" customHeight="1">
      <c r="A23" s="36">
        <v>16</v>
      </c>
      <c r="B23" s="33" t="s">
        <v>42</v>
      </c>
      <c r="C23" s="34">
        <v>9124010058</v>
      </c>
      <c r="D23" s="35">
        <f>VLOOKUP(C23,'[23]Stock KVP'!B$8:F$26,5,0)</f>
        <v>13900</v>
      </c>
      <c r="E23" s="63">
        <f t="shared" si="9"/>
        <v>4.0682926829268293</v>
      </c>
      <c r="F23" s="204">
        <v>82000</v>
      </c>
      <c r="G23" s="35">
        <v>3416.6666666666665</v>
      </c>
      <c r="H23" s="35">
        <f>VLOOKUP(C23,'[17]10.6'!B$10:H$67,7,0)</f>
        <v>8760</v>
      </c>
      <c r="I23" s="35">
        <v>0</v>
      </c>
      <c r="J23" s="68"/>
      <c r="K23" s="68"/>
      <c r="L23" s="35">
        <f t="shared" si="2"/>
        <v>0</v>
      </c>
      <c r="M23" s="35"/>
      <c r="N23" s="35">
        <v>0</v>
      </c>
      <c r="O23" s="68"/>
      <c r="P23" s="68"/>
      <c r="Q23" s="35">
        <f t="shared" si="3"/>
        <v>0</v>
      </c>
      <c r="R23" s="35">
        <v>46950</v>
      </c>
      <c r="S23" s="68"/>
      <c r="T23" s="68">
        <v>10600</v>
      </c>
      <c r="U23" s="35">
        <f t="shared" si="4"/>
        <v>36350</v>
      </c>
      <c r="V23" s="35">
        <v>20600</v>
      </c>
      <c r="W23" s="68">
        <v>10600</v>
      </c>
      <c r="X23" s="68"/>
      <c r="Y23" s="35">
        <f t="shared" si="5"/>
        <v>31200</v>
      </c>
      <c r="Z23" s="35"/>
      <c r="AA23" s="35">
        <f t="shared" si="6"/>
        <v>45100</v>
      </c>
      <c r="AB23" s="49">
        <f t="shared" si="7"/>
        <v>9.1317073170731717</v>
      </c>
      <c r="AC23" s="49">
        <f t="shared" si="8"/>
        <v>3.5616438356164384</v>
      </c>
      <c r="AD23" s="221">
        <f t="shared" si="12"/>
        <v>13.200000000000001</v>
      </c>
      <c r="AE23" s="64">
        <f t="shared" si="0"/>
        <v>67550</v>
      </c>
      <c r="AF23" s="62">
        <v>7</v>
      </c>
      <c r="AG23" s="62">
        <v>3</v>
      </c>
      <c r="AH23" s="189">
        <f t="shared" si="1"/>
        <v>45100</v>
      </c>
      <c r="AI23" s="191">
        <f t="shared" si="11"/>
        <v>13.200000000000001</v>
      </c>
      <c r="AJ23" s="190">
        <v>10</v>
      </c>
    </row>
    <row r="24" spans="1:38" ht="36.950000000000003" customHeight="1">
      <c r="A24" s="32">
        <v>17</v>
      </c>
      <c r="B24" s="33" t="s">
        <v>43</v>
      </c>
      <c r="C24" s="34">
        <v>9124010052</v>
      </c>
      <c r="D24" s="35">
        <f>VLOOKUP(C24,'[23]Stock KVP'!B$8:F$26,5,0)</f>
        <v>8600</v>
      </c>
      <c r="E24" s="63">
        <f t="shared" si="9"/>
        <v>1.6918032786885246</v>
      </c>
      <c r="F24" s="204">
        <v>122000</v>
      </c>
      <c r="G24" s="35">
        <v>5083.333333333333</v>
      </c>
      <c r="H24" s="35">
        <f>VLOOKUP(C24,'[17]10.6'!B$10:H$67,7,0)</f>
        <v>8760</v>
      </c>
      <c r="I24" s="35">
        <v>12289</v>
      </c>
      <c r="J24" s="68">
        <v>8791</v>
      </c>
      <c r="K24" s="68">
        <v>12504</v>
      </c>
      <c r="L24" s="35">
        <f t="shared" si="2"/>
        <v>8576</v>
      </c>
      <c r="M24" s="35"/>
      <c r="N24" s="35">
        <v>41864</v>
      </c>
      <c r="O24" s="68">
        <v>12504</v>
      </c>
      <c r="P24" s="68"/>
      <c r="Q24" s="35">
        <f t="shared" si="3"/>
        <v>54368</v>
      </c>
      <c r="R24" s="35">
        <v>69608</v>
      </c>
      <c r="S24" s="68"/>
      <c r="T24" s="68">
        <v>3300</v>
      </c>
      <c r="U24" s="35">
        <f t="shared" si="4"/>
        <v>66308</v>
      </c>
      <c r="V24" s="35">
        <v>40400</v>
      </c>
      <c r="W24" s="68">
        <v>3300</v>
      </c>
      <c r="X24" s="68"/>
      <c r="Y24" s="35">
        <f t="shared" si="5"/>
        <v>43700</v>
      </c>
      <c r="Z24" s="35"/>
      <c r="AA24" s="35">
        <f t="shared" si="6"/>
        <v>52300</v>
      </c>
      <c r="AB24" s="49">
        <f t="shared" si="7"/>
        <v>8.5967213114754095</v>
      </c>
      <c r="AC24" s="49">
        <f t="shared" si="8"/>
        <v>4.9885844748858448</v>
      </c>
      <c r="AD24" s="221">
        <f t="shared" si="12"/>
        <v>10.288524590163934</v>
      </c>
      <c r="AE24" s="64">
        <f t="shared" si="0"/>
        <v>172952</v>
      </c>
      <c r="AF24" s="62">
        <v>7</v>
      </c>
      <c r="AG24" s="62">
        <v>3</v>
      </c>
      <c r="AH24" s="189">
        <f t="shared" si="1"/>
        <v>52300</v>
      </c>
      <c r="AI24" s="191">
        <f t="shared" si="11"/>
        <v>10.288524590163934</v>
      </c>
      <c r="AJ24" s="190">
        <v>10</v>
      </c>
    </row>
    <row r="25" spans="1:38" ht="36.950000000000003" customHeight="1">
      <c r="A25" s="36">
        <v>18</v>
      </c>
      <c r="B25" s="33" t="s">
        <v>44</v>
      </c>
      <c r="C25" s="34">
        <v>9651930022</v>
      </c>
      <c r="D25" s="35">
        <f>VLOOKUP(C25,'[23]Stock KVP'!B$8:F$26,5,0)</f>
        <v>16000</v>
      </c>
      <c r="E25" s="63">
        <f t="shared" si="9"/>
        <v>4.5176470588235293</v>
      </c>
      <c r="F25" s="204">
        <v>85000</v>
      </c>
      <c r="G25" s="35">
        <v>3541.6666666666665</v>
      </c>
      <c r="H25" s="35">
        <f>VLOOKUP(C25,'[17]10.6'!B$10:H$67,7,0)</f>
        <v>8760</v>
      </c>
      <c r="I25" s="35">
        <v>16567</v>
      </c>
      <c r="J25" s="68">
        <v>8975</v>
      </c>
      <c r="K25" s="68">
        <v>5970</v>
      </c>
      <c r="L25" s="35">
        <f t="shared" si="2"/>
        <v>19572</v>
      </c>
      <c r="M25" s="35"/>
      <c r="N25" s="35">
        <v>31474</v>
      </c>
      <c r="O25" s="68">
        <v>5970</v>
      </c>
      <c r="P25" s="68"/>
      <c r="Q25" s="35">
        <f t="shared" si="3"/>
        <v>37444</v>
      </c>
      <c r="R25" s="35">
        <v>60758</v>
      </c>
      <c r="S25" s="68"/>
      <c r="T25" s="68"/>
      <c r="U25" s="35">
        <f t="shared" si="4"/>
        <v>60758</v>
      </c>
      <c r="V25" s="35">
        <v>41700</v>
      </c>
      <c r="W25" s="68"/>
      <c r="X25" s="68"/>
      <c r="Y25" s="35">
        <f t="shared" si="5"/>
        <v>41700</v>
      </c>
      <c r="Z25" s="35"/>
      <c r="AA25" s="35">
        <f t="shared" si="6"/>
        <v>57700</v>
      </c>
      <c r="AB25" s="49">
        <f t="shared" si="7"/>
        <v>11.774117647058825</v>
      </c>
      <c r="AC25" s="49">
        <f t="shared" si="8"/>
        <v>4.7602739726027394</v>
      </c>
      <c r="AD25" s="221">
        <f t="shared" si="12"/>
        <v>16.291764705882354</v>
      </c>
      <c r="AE25" s="64">
        <f t="shared" si="0"/>
        <v>159474</v>
      </c>
      <c r="AF25" s="62">
        <v>7</v>
      </c>
      <c r="AG25" s="62">
        <v>3</v>
      </c>
      <c r="AH25" s="189">
        <f t="shared" si="1"/>
        <v>57700</v>
      </c>
      <c r="AI25" s="191">
        <f t="shared" si="11"/>
        <v>16.291764705882354</v>
      </c>
      <c r="AJ25" s="190">
        <v>10</v>
      </c>
    </row>
    <row r="26" spans="1:38" ht="36.950000000000003" customHeight="1">
      <c r="A26" s="32">
        <v>19</v>
      </c>
      <c r="B26" s="33" t="s">
        <v>45</v>
      </c>
      <c r="C26" s="34">
        <v>9651930026</v>
      </c>
      <c r="D26" s="35">
        <f>VLOOKUP(C26,'[23]Stock KVP'!B$8:F$26,5,0)</f>
        <v>15000</v>
      </c>
      <c r="E26" s="63">
        <f t="shared" si="9"/>
        <v>4.5</v>
      </c>
      <c r="F26" s="204">
        <v>80000</v>
      </c>
      <c r="G26" s="35">
        <v>3333.3333333333335</v>
      </c>
      <c r="H26" s="35">
        <f>VLOOKUP(C26,'[17]10.6'!B$10:H$67,7,0)</f>
        <v>8760</v>
      </c>
      <c r="I26" s="35">
        <v>10151</v>
      </c>
      <c r="J26" s="68">
        <v>8988</v>
      </c>
      <c r="K26" s="68">
        <v>16259</v>
      </c>
      <c r="L26" s="35">
        <f t="shared" si="2"/>
        <v>2880</v>
      </c>
      <c r="M26" s="35"/>
      <c r="N26" s="35">
        <v>111480</v>
      </c>
      <c r="O26" s="68">
        <v>16259</v>
      </c>
      <c r="P26" s="68"/>
      <c r="Q26" s="35">
        <f t="shared" si="3"/>
        <v>127739</v>
      </c>
      <c r="R26" s="35">
        <v>57013</v>
      </c>
      <c r="S26" s="68"/>
      <c r="T26" s="68"/>
      <c r="U26" s="35">
        <f t="shared" si="4"/>
        <v>57013</v>
      </c>
      <c r="V26" s="35">
        <v>37300</v>
      </c>
      <c r="W26" s="68"/>
      <c r="X26" s="68"/>
      <c r="Y26" s="35">
        <f>V26+W26-X26</f>
        <v>37300</v>
      </c>
      <c r="Z26" s="35"/>
      <c r="AA26" s="35">
        <f t="shared" si="6"/>
        <v>52300</v>
      </c>
      <c r="AB26" s="49">
        <f t="shared" si="7"/>
        <v>11.19</v>
      </c>
      <c r="AC26" s="49">
        <f t="shared" si="8"/>
        <v>4.2579908675799087</v>
      </c>
      <c r="AD26" s="221">
        <f t="shared" si="12"/>
        <v>15.69</v>
      </c>
      <c r="AE26" s="64">
        <f t="shared" si="0"/>
        <v>224932</v>
      </c>
      <c r="AF26" s="62">
        <v>7</v>
      </c>
      <c r="AG26" s="62">
        <v>3</v>
      </c>
      <c r="AH26" s="189">
        <f t="shared" si="1"/>
        <v>52300</v>
      </c>
      <c r="AI26" s="191">
        <f t="shared" si="11"/>
        <v>15.69</v>
      </c>
      <c r="AJ26" s="190">
        <v>10</v>
      </c>
    </row>
    <row r="27" spans="1:38" ht="36.950000000000003" customHeight="1">
      <c r="A27" s="36">
        <v>20</v>
      </c>
      <c r="B27" s="33" t="s">
        <v>13</v>
      </c>
      <c r="C27" s="34">
        <v>9124040011</v>
      </c>
      <c r="D27" s="35">
        <f>VLOOKUP(C27,'[23]Stock KVP'!B$8:F$26,5,0)</f>
        <v>4596</v>
      </c>
      <c r="E27" s="63">
        <f t="shared" si="9"/>
        <v>2.7576000000000001</v>
      </c>
      <c r="F27" s="204">
        <v>40000</v>
      </c>
      <c r="G27" s="35">
        <v>1666.6666666666667</v>
      </c>
      <c r="H27" s="35">
        <f>VLOOKUP(C27,'[17]10.6'!B$10:H$67,7,0)</f>
        <v>15130</v>
      </c>
      <c r="I27" s="35">
        <v>26307</v>
      </c>
      <c r="J27" s="68">
        <v>4482</v>
      </c>
      <c r="K27" s="68">
        <v>3600</v>
      </c>
      <c r="L27" s="35">
        <f t="shared" si="2"/>
        <v>27189</v>
      </c>
      <c r="M27" s="35"/>
      <c r="N27" s="35">
        <v>0</v>
      </c>
      <c r="O27" s="68">
        <v>3600</v>
      </c>
      <c r="P27" s="68"/>
      <c r="Q27" s="35">
        <f t="shared" si="3"/>
        <v>3600</v>
      </c>
      <c r="R27" s="35">
        <v>64</v>
      </c>
      <c r="S27" s="68"/>
      <c r="T27" s="68"/>
      <c r="U27" s="35">
        <f t="shared" si="4"/>
        <v>64</v>
      </c>
      <c r="V27" s="35">
        <v>55250</v>
      </c>
      <c r="W27" s="68"/>
      <c r="X27" s="68"/>
      <c r="Y27" s="35">
        <f t="shared" si="5"/>
        <v>55250</v>
      </c>
      <c r="Z27" s="35"/>
      <c r="AA27" s="35">
        <f t="shared" si="6"/>
        <v>59846</v>
      </c>
      <c r="AB27" s="49">
        <f t="shared" si="7"/>
        <v>33.15</v>
      </c>
      <c r="AC27" s="49">
        <f t="shared" si="8"/>
        <v>3.6516853932584268</v>
      </c>
      <c r="AD27" s="221">
        <f t="shared" si="12"/>
        <v>35.907599999999995</v>
      </c>
      <c r="AE27" s="64">
        <f t="shared" si="0"/>
        <v>86103</v>
      </c>
      <c r="AF27" s="62">
        <v>7</v>
      </c>
      <c r="AG27" s="62">
        <v>3</v>
      </c>
      <c r="AH27" s="189">
        <f t="shared" si="1"/>
        <v>59846</v>
      </c>
      <c r="AI27" s="191">
        <f t="shared" si="11"/>
        <v>35.907600000000002</v>
      </c>
      <c r="AJ27" s="190">
        <v>10</v>
      </c>
    </row>
    <row r="28" spans="1:38" ht="36.950000000000003" customHeight="1" thickBot="1">
      <c r="A28" s="55">
        <v>21</v>
      </c>
      <c r="B28" s="56" t="s">
        <v>0</v>
      </c>
      <c r="C28" s="57">
        <v>9145020111</v>
      </c>
      <c r="D28" s="58"/>
      <c r="E28" s="102">
        <f t="shared" si="9"/>
        <v>0</v>
      </c>
      <c r="F28" s="207">
        <v>2550</v>
      </c>
      <c r="G28" s="58">
        <v>106.25</v>
      </c>
      <c r="H28" s="58"/>
      <c r="I28" s="58">
        <v>0</v>
      </c>
      <c r="J28" s="69"/>
      <c r="K28" s="69"/>
      <c r="L28" s="58">
        <f t="shared" si="2"/>
        <v>0</v>
      </c>
      <c r="M28" s="58"/>
      <c r="N28" s="58">
        <v>0</v>
      </c>
      <c r="O28" s="69"/>
      <c r="P28" s="69"/>
      <c r="Q28" s="58">
        <f t="shared" si="3"/>
        <v>0</v>
      </c>
      <c r="R28" s="58">
        <v>0</v>
      </c>
      <c r="S28" s="69"/>
      <c r="T28" s="69"/>
      <c r="U28" s="58">
        <f t="shared" si="4"/>
        <v>0</v>
      </c>
      <c r="V28" s="58">
        <v>6879</v>
      </c>
      <c r="W28" s="69"/>
      <c r="X28" s="69"/>
      <c r="Y28" s="58">
        <f t="shared" si="5"/>
        <v>6879</v>
      </c>
      <c r="Z28" s="58"/>
      <c r="AA28" s="58">
        <f t="shared" si="6"/>
        <v>6879</v>
      </c>
      <c r="AB28" s="59">
        <f t="shared" si="7"/>
        <v>64.743529411764712</v>
      </c>
      <c r="AC28" s="59"/>
      <c r="AD28" s="59">
        <f t="shared" si="12"/>
        <v>64.743529411764712</v>
      </c>
      <c r="AE28" s="65">
        <f t="shared" si="0"/>
        <v>6879</v>
      </c>
      <c r="AF28" s="62">
        <v>7</v>
      </c>
      <c r="AG28" s="62">
        <v>3</v>
      </c>
      <c r="AH28" s="189">
        <f t="shared" si="1"/>
        <v>6879</v>
      </c>
      <c r="AI28" s="191">
        <f t="shared" si="11"/>
        <v>64.743529411764712</v>
      </c>
      <c r="AJ28" s="190">
        <v>10</v>
      </c>
    </row>
    <row r="29" spans="1:38" ht="2.25" hidden="1" customHeight="1" thickTop="1">
      <c r="A29" s="40"/>
      <c r="B29" s="40"/>
      <c r="C29" s="40"/>
      <c r="D29" s="40"/>
      <c r="E29" s="40"/>
      <c r="F29" s="208"/>
      <c r="G29" s="40"/>
      <c r="H29" s="40"/>
      <c r="I29" s="40"/>
      <c r="J29" s="40"/>
      <c r="K29" s="40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0"/>
      <c r="W29" s="40"/>
      <c r="X29" s="42"/>
      <c r="Y29" s="40"/>
      <c r="Z29" s="40"/>
      <c r="AA29" s="40"/>
      <c r="AB29" s="123"/>
      <c r="AC29" s="50"/>
      <c r="AD29" s="50"/>
      <c r="AE29" s="40"/>
      <c r="AJ29" s="190">
        <v>10</v>
      </c>
    </row>
    <row r="30" spans="1:38" ht="12.75" hidden="1" customHeight="1">
      <c r="A30" s="275" t="s">
        <v>53</v>
      </c>
      <c r="B30" s="276"/>
      <c r="C30" s="276"/>
      <c r="D30" s="276"/>
      <c r="E30" s="276"/>
      <c r="F30" s="276"/>
      <c r="G30" s="276"/>
      <c r="H30" s="276"/>
      <c r="I30" s="276"/>
      <c r="J30" s="276"/>
      <c r="K30" s="276"/>
      <c r="L30" s="276"/>
      <c r="M30" s="227"/>
      <c r="N30" s="88"/>
      <c r="O30" s="275" t="s">
        <v>41</v>
      </c>
      <c r="P30" s="276"/>
      <c r="Q30" s="276"/>
      <c r="R30" s="276"/>
      <c r="S30" s="276"/>
      <c r="T30" s="276"/>
      <c r="U30" s="276"/>
      <c r="V30" s="276"/>
      <c r="W30" s="276"/>
      <c r="X30" s="276"/>
      <c r="Y30" s="276"/>
      <c r="Z30" s="276"/>
      <c r="AA30" s="276"/>
      <c r="AB30" s="276"/>
      <c r="AC30" s="276"/>
      <c r="AD30" s="276"/>
      <c r="AE30" s="285"/>
      <c r="AJ30" s="190">
        <v>10</v>
      </c>
    </row>
    <row r="31" spans="1:38" ht="16.5" thickTop="1">
      <c r="A31" s="40"/>
      <c r="B31" s="40"/>
      <c r="C31" s="40"/>
      <c r="D31" s="40"/>
      <c r="E31" s="40"/>
      <c r="F31" s="208"/>
      <c r="G31" s="40"/>
      <c r="H31" s="40"/>
      <c r="I31" s="40"/>
      <c r="J31" s="40"/>
      <c r="K31" s="40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0"/>
      <c r="W31" s="40"/>
      <c r="X31" s="42"/>
      <c r="Y31" s="40"/>
      <c r="Z31" s="40"/>
      <c r="AA31" s="40"/>
      <c r="AB31" s="123"/>
      <c r="AC31" s="50"/>
      <c r="AD31" s="50"/>
      <c r="AE31" s="40"/>
    </row>
    <row r="32" spans="1:38" ht="22.5">
      <c r="A32" s="40"/>
      <c r="B32" s="40"/>
      <c r="C32" s="43"/>
      <c r="D32" s="218" t="s">
        <v>85</v>
      </c>
      <c r="E32" s="43"/>
      <c r="F32" s="209"/>
      <c r="G32" s="43"/>
      <c r="H32" s="43"/>
      <c r="I32" s="43"/>
      <c r="J32" s="43"/>
      <c r="K32" s="43"/>
      <c r="L32" s="44"/>
      <c r="M32" s="44"/>
      <c r="N32" s="44"/>
      <c r="O32" s="218" t="s">
        <v>84</v>
      </c>
      <c r="P32" s="44"/>
      <c r="Q32" s="44"/>
      <c r="R32" s="44"/>
      <c r="S32" s="44"/>
      <c r="T32" s="44"/>
      <c r="U32" s="44"/>
      <c r="V32" s="43"/>
      <c r="W32" s="40"/>
      <c r="X32" s="42"/>
      <c r="Y32" s="228" t="s">
        <v>91</v>
      </c>
      <c r="Z32" s="40"/>
      <c r="AA32" s="40"/>
      <c r="AB32" s="123"/>
      <c r="AC32" s="50"/>
      <c r="AD32" s="50"/>
      <c r="AE32" s="40"/>
    </row>
    <row r="33" spans="1:31">
      <c r="A33" s="40"/>
      <c r="B33" s="40"/>
      <c r="C33" s="43"/>
      <c r="D33" s="43"/>
      <c r="E33" s="43"/>
      <c r="F33" s="209"/>
      <c r="G33" s="43"/>
      <c r="H33" s="43"/>
      <c r="I33" s="43"/>
      <c r="J33" s="43"/>
      <c r="K33" s="43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3"/>
      <c r="W33" s="40"/>
      <c r="X33" s="42"/>
      <c r="Y33" s="40"/>
      <c r="Z33" s="40"/>
      <c r="AA33" s="40"/>
      <c r="AB33" s="123"/>
      <c r="AC33" s="50"/>
      <c r="AD33" s="50"/>
      <c r="AE33" s="40"/>
    </row>
    <row r="34" spans="1:31">
      <c r="A34" s="40"/>
      <c r="B34" s="40"/>
      <c r="C34" s="43"/>
      <c r="D34" s="43"/>
      <c r="E34" s="43"/>
      <c r="F34" s="209"/>
      <c r="G34" s="43"/>
      <c r="H34" s="43"/>
      <c r="I34" s="43"/>
      <c r="J34" s="43"/>
      <c r="K34" s="43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3"/>
      <c r="W34" s="40"/>
      <c r="X34" s="42"/>
      <c r="Y34" s="40"/>
      <c r="Z34" s="40"/>
      <c r="AA34" s="40"/>
      <c r="AB34" s="123"/>
      <c r="AC34" s="50"/>
      <c r="AD34" s="50"/>
      <c r="AE34" s="40"/>
    </row>
    <row r="35" spans="1:31">
      <c r="A35" s="40"/>
      <c r="B35" s="40"/>
      <c r="C35" s="43"/>
      <c r="D35" s="43"/>
      <c r="E35" s="43"/>
      <c r="F35" s="209"/>
      <c r="G35" s="43"/>
      <c r="H35" s="43"/>
      <c r="I35" s="43"/>
      <c r="J35" s="43"/>
      <c r="K35" s="43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3"/>
      <c r="W35" s="40"/>
      <c r="X35" s="42"/>
      <c r="Y35" s="40"/>
      <c r="Z35" s="40"/>
      <c r="AA35" s="40"/>
      <c r="AB35" s="123"/>
      <c r="AC35" s="50"/>
      <c r="AD35" s="50"/>
      <c r="AE35" s="40"/>
    </row>
    <row r="36" spans="1:31">
      <c r="A36" s="40"/>
      <c r="B36" s="40"/>
      <c r="C36" s="43"/>
      <c r="D36" s="43"/>
      <c r="E36" s="43"/>
      <c r="F36" s="209"/>
      <c r="G36" s="43"/>
      <c r="H36" s="43"/>
      <c r="I36" s="43"/>
      <c r="J36" s="43"/>
      <c r="K36" s="43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3"/>
      <c r="W36" s="40"/>
      <c r="X36" s="42"/>
      <c r="Y36" s="40"/>
      <c r="Z36" s="40"/>
      <c r="AA36" s="40"/>
      <c r="AB36" s="123"/>
      <c r="AC36" s="50"/>
      <c r="AD36" s="50"/>
      <c r="AE36" s="40"/>
    </row>
    <row r="37" spans="1:31">
      <c r="A37" s="40"/>
      <c r="B37" s="40"/>
      <c r="C37" s="43"/>
      <c r="D37" s="43"/>
      <c r="E37" s="43"/>
      <c r="F37" s="209"/>
      <c r="G37" s="43"/>
      <c r="H37" s="43"/>
      <c r="I37" s="43"/>
      <c r="J37" s="43"/>
      <c r="K37" s="43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3"/>
      <c r="W37" s="40"/>
      <c r="X37" s="42"/>
      <c r="Y37" s="40"/>
      <c r="Z37" s="40"/>
      <c r="AA37" s="40"/>
      <c r="AB37" s="123"/>
      <c r="AC37" s="50"/>
      <c r="AD37" s="50"/>
      <c r="AE37" s="40"/>
    </row>
    <row r="38" spans="1:31">
      <c r="A38" s="40"/>
      <c r="B38" s="40"/>
      <c r="C38" s="43"/>
      <c r="D38" s="43"/>
      <c r="E38" s="43"/>
      <c r="F38" s="209"/>
      <c r="G38" s="43"/>
      <c r="H38" s="43"/>
      <c r="I38" s="43"/>
      <c r="J38" s="43"/>
      <c r="K38" s="43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3"/>
      <c r="W38" s="40"/>
      <c r="X38" s="42"/>
      <c r="Y38" s="40"/>
      <c r="Z38" s="40"/>
      <c r="AA38" s="40"/>
      <c r="AB38" s="123"/>
      <c r="AC38" s="50"/>
      <c r="AD38" s="50"/>
      <c r="AE38" s="40"/>
    </row>
    <row r="39" spans="1:31">
      <c r="A39" s="40"/>
      <c r="B39" s="40"/>
      <c r="C39" s="43"/>
      <c r="D39" s="43"/>
      <c r="E39" s="43"/>
      <c r="F39" s="209"/>
      <c r="G39" s="43"/>
      <c r="H39" s="43"/>
      <c r="I39" s="43"/>
      <c r="J39" s="43"/>
      <c r="K39" s="43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3"/>
      <c r="W39" s="40"/>
      <c r="X39" s="42"/>
      <c r="Y39" s="40"/>
      <c r="Z39" s="40"/>
      <c r="AA39" s="40"/>
      <c r="AB39" s="123"/>
      <c r="AC39" s="50"/>
      <c r="AD39" s="50"/>
      <c r="AE39" s="40"/>
    </row>
    <row r="40" spans="1:31">
      <c r="A40" s="40"/>
      <c r="B40" s="40"/>
      <c r="C40" s="43"/>
      <c r="D40" s="43"/>
      <c r="E40" s="43"/>
      <c r="F40" s="209"/>
      <c r="G40" s="43"/>
      <c r="H40" s="43"/>
      <c r="I40" s="43"/>
      <c r="J40" s="43"/>
      <c r="K40" s="43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3"/>
      <c r="W40" s="40"/>
      <c r="X40" s="42"/>
      <c r="Y40" s="40"/>
      <c r="Z40" s="40"/>
      <c r="AA40" s="40"/>
      <c r="AB40" s="123"/>
      <c r="AC40" s="50"/>
      <c r="AD40" s="50"/>
      <c r="AE40" s="40"/>
    </row>
    <row r="41" spans="1:31">
      <c r="A41" s="40"/>
      <c r="B41" s="40"/>
      <c r="C41" s="43"/>
      <c r="D41" s="43"/>
      <c r="E41" s="43"/>
      <c r="F41" s="209"/>
      <c r="G41" s="43"/>
      <c r="H41" s="43"/>
      <c r="I41" s="43"/>
      <c r="J41" s="43"/>
      <c r="K41" s="43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3"/>
      <c r="W41" s="40"/>
      <c r="X41" s="42"/>
      <c r="Y41" s="40"/>
      <c r="Z41" s="40"/>
      <c r="AA41" s="40"/>
      <c r="AB41" s="123"/>
      <c r="AC41" s="50"/>
      <c r="AD41" s="50"/>
      <c r="AE41" s="40"/>
    </row>
    <row r="42" spans="1:31">
      <c r="A42" s="40"/>
      <c r="B42" s="40"/>
      <c r="C42" s="43"/>
      <c r="D42" s="43"/>
      <c r="E42" s="43"/>
      <c r="F42" s="209"/>
      <c r="G42" s="43"/>
      <c r="H42" s="43"/>
      <c r="I42" s="43"/>
      <c r="J42" s="43"/>
      <c r="K42" s="43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3"/>
      <c r="W42" s="40"/>
      <c r="X42" s="42"/>
      <c r="Y42" s="40"/>
      <c r="Z42" s="40"/>
      <c r="AA42" s="40"/>
      <c r="AB42" s="123"/>
      <c r="AC42" s="50"/>
      <c r="AD42" s="50"/>
      <c r="AE42" s="40"/>
    </row>
    <row r="43" spans="1:31">
      <c r="A43" s="40"/>
      <c r="B43" s="40"/>
      <c r="C43" s="43"/>
      <c r="D43" s="43"/>
      <c r="E43" s="43"/>
      <c r="F43" s="209"/>
      <c r="G43" s="43"/>
      <c r="H43" s="43"/>
      <c r="I43" s="43"/>
      <c r="J43" s="43"/>
      <c r="K43" s="43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3"/>
      <c r="W43" s="40"/>
      <c r="X43" s="42"/>
      <c r="Y43" s="40"/>
      <c r="Z43" s="40"/>
      <c r="AA43" s="40"/>
      <c r="AB43" s="123"/>
      <c r="AC43" s="50"/>
      <c r="AD43" s="50"/>
      <c r="AE43" s="40"/>
    </row>
    <row r="44" spans="1:31">
      <c r="A44" s="40"/>
      <c r="B44" s="40"/>
      <c r="C44" s="43"/>
      <c r="D44" s="43"/>
      <c r="E44" s="43"/>
      <c r="F44" s="209"/>
      <c r="G44" s="43"/>
      <c r="H44" s="43"/>
      <c r="I44" s="43"/>
      <c r="J44" s="43"/>
      <c r="K44" s="43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3"/>
      <c r="W44" s="40"/>
      <c r="X44" s="42"/>
      <c r="Y44" s="40"/>
      <c r="Z44" s="40"/>
      <c r="AA44" s="40"/>
      <c r="AB44" s="123"/>
      <c r="AC44" s="50"/>
      <c r="AD44" s="50"/>
      <c r="AE44" s="40"/>
    </row>
    <row r="45" spans="1:31">
      <c r="A45" s="40"/>
      <c r="B45" s="40"/>
      <c r="C45" s="43"/>
      <c r="D45" s="43"/>
      <c r="E45" s="43"/>
      <c r="F45" s="209"/>
      <c r="G45" s="43"/>
      <c r="H45" s="43"/>
      <c r="I45" s="43"/>
      <c r="J45" s="43"/>
      <c r="K45" s="43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3"/>
      <c r="W45" s="43"/>
      <c r="X45" s="45"/>
      <c r="Y45" s="43"/>
      <c r="Z45" s="43"/>
      <c r="AA45" s="43"/>
      <c r="AB45" s="124"/>
      <c r="AC45" s="51"/>
      <c r="AD45" s="51"/>
      <c r="AE45" s="43"/>
    </row>
    <row r="46" spans="1:31">
      <c r="A46" s="40"/>
      <c r="B46" s="40"/>
      <c r="C46" s="43"/>
      <c r="D46" s="43"/>
      <c r="E46" s="43"/>
      <c r="F46" s="209"/>
      <c r="G46" s="43"/>
      <c r="H46" s="43"/>
      <c r="I46" s="43"/>
      <c r="J46" s="43"/>
      <c r="K46" s="43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3"/>
      <c r="W46" s="43"/>
      <c r="X46" s="45"/>
      <c r="Y46" s="43"/>
      <c r="Z46" s="43"/>
      <c r="AA46" s="43"/>
      <c r="AB46" s="124"/>
      <c r="AC46" s="51"/>
      <c r="AD46" s="51"/>
      <c r="AE46" s="43"/>
    </row>
    <row r="47" spans="1:31">
      <c r="A47" s="40"/>
      <c r="B47" s="40"/>
      <c r="C47" s="43"/>
      <c r="D47" s="43"/>
      <c r="E47" s="43"/>
      <c r="F47" s="209"/>
      <c r="G47" s="43"/>
      <c r="H47" s="43"/>
      <c r="I47" s="43"/>
      <c r="J47" s="43"/>
      <c r="K47" s="43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3"/>
      <c r="W47" s="43"/>
      <c r="X47" s="45"/>
      <c r="Y47" s="43"/>
      <c r="Z47" s="43"/>
      <c r="AA47" s="43"/>
      <c r="AB47" s="124"/>
      <c r="AC47" s="51"/>
      <c r="AD47" s="51"/>
      <c r="AE47" s="43"/>
    </row>
  </sheetData>
  <mergeCells count="16">
    <mergeCell ref="AE5:AE7"/>
    <mergeCell ref="N6:Q6"/>
    <mergeCell ref="R6:U6"/>
    <mergeCell ref="A30:L30"/>
    <mergeCell ref="O30:AE30"/>
    <mergeCell ref="A1:V3"/>
    <mergeCell ref="A5:A7"/>
    <mergeCell ref="B5:B7"/>
    <mergeCell ref="C5:C7"/>
    <mergeCell ref="D5:D7"/>
    <mergeCell ref="E5:E7"/>
    <mergeCell ref="G5:G7"/>
    <mergeCell ref="H5:H7"/>
    <mergeCell ref="I5:L6"/>
    <mergeCell ref="N5:U5"/>
    <mergeCell ref="V5:AC5"/>
  </mergeCells>
  <conditionalFormatting sqref="AB8:AD28">
    <cfRule type="cellIs" dxfId="3" priority="1" operator="lessThan">
      <formula>7</formula>
    </cfRule>
  </conditionalFormatting>
  <printOptions horizontalCentered="1" verticalCentered="1"/>
  <pageMargins left="0.143700787" right="0.17" top="0.16" bottom="0.2" header="0.16" footer="0"/>
  <pageSetup paperSize="9" scale="35" orientation="landscape" r:id="rId1"/>
  <headerFooter alignWithMargins="0">
    <oddHeader>&amp;R&amp;P/&amp;N</oddHeader>
    <oddFooter>&amp;R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8</vt:i4>
      </vt:variant>
    </vt:vector>
  </HeadingPairs>
  <TitlesOfParts>
    <vt:vector size="25" baseType="lpstr">
      <vt:lpstr>01.7</vt:lpstr>
      <vt:lpstr>02.7</vt:lpstr>
      <vt:lpstr>Sheet1</vt:lpstr>
      <vt:lpstr>Data.2</vt:lpstr>
      <vt:lpstr>03.7</vt:lpstr>
      <vt:lpstr>Data.3</vt:lpstr>
      <vt:lpstr>04.7</vt:lpstr>
      <vt:lpstr>Data.4</vt:lpstr>
      <vt:lpstr>05.7</vt:lpstr>
      <vt:lpstr>Data.5</vt:lpstr>
      <vt:lpstr>06.7</vt:lpstr>
      <vt:lpstr>Data.6</vt:lpstr>
      <vt:lpstr>07.7</vt:lpstr>
      <vt:lpstr>Data.7</vt:lpstr>
      <vt:lpstr>08.7 </vt:lpstr>
      <vt:lpstr>Data.8 </vt:lpstr>
      <vt:lpstr>Sheet3</vt:lpstr>
      <vt:lpstr>'01.7'!Print_Area</vt:lpstr>
      <vt:lpstr>'02.7'!Print_Area</vt:lpstr>
      <vt:lpstr>'03.7'!Print_Area</vt:lpstr>
      <vt:lpstr>'04.7'!Print_Area</vt:lpstr>
      <vt:lpstr>'05.7'!Print_Area</vt:lpstr>
      <vt:lpstr>'06.7'!Print_Area</vt:lpstr>
      <vt:lpstr>'07.7'!Print_Area</vt:lpstr>
      <vt:lpstr>'08.7 '!Print_Area</vt:lpstr>
    </vt:vector>
  </TitlesOfParts>
  <Company>듀링베트남유한회사(DVP)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DVP 주간업무 보고서</dc:title>
  <dc:creator>한성수</dc:creator>
  <cp:lastModifiedBy>Smart</cp:lastModifiedBy>
  <cp:lastPrinted>2013-07-08T03:43:41Z</cp:lastPrinted>
  <dcterms:created xsi:type="dcterms:W3CDTF">2012-08-10T00:47:51Z</dcterms:created>
  <dcterms:modified xsi:type="dcterms:W3CDTF">2013-07-08T03:44:59Z</dcterms:modified>
</cp:coreProperties>
</file>