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15" windowWidth="19455" windowHeight="6855" firstSheet="1" activeTab="1"/>
  </bookViews>
  <sheets>
    <sheet name="Product stock April (2)" sheetId="7" state="hidden" r:id="rId1"/>
    <sheet name="Product Stock" sheetId="6" r:id="rId2"/>
  </sheets>
  <externalReferences>
    <externalReference r:id="rId3"/>
    <externalReference r:id="rId4"/>
  </externalReferences>
  <definedNames>
    <definedName name="_xlnm._FilterDatabase" localSheetId="1" hidden="1">'Product Stock'!$A$7:$R$46</definedName>
    <definedName name="_xlnm._FilterDatabase" localSheetId="0" hidden="1">'Product stock April (2)'!$A$7:$S$46</definedName>
    <definedName name="_xlnm.Print_Area" localSheetId="1">'Product Stock'!$A$1:$R$47</definedName>
    <definedName name="_xlnm.Print_Area" localSheetId="0">'Product stock April (2)'!$A$1:$S$47</definedName>
  </definedNames>
  <calcPr calcId="124519"/>
</workbook>
</file>

<file path=xl/calcChain.xml><?xml version="1.0" encoding="utf-8"?>
<calcChain xmlns="http://schemas.openxmlformats.org/spreadsheetml/2006/main">
  <c r="G40" i="6"/>
  <c r="M39" l="1"/>
  <c r="M40" l="1"/>
  <c r="I46"/>
  <c r="I44"/>
  <c r="I43"/>
  <c r="I45" s="1"/>
  <c r="N16" i="7" l="1"/>
  <c r="N30"/>
  <c r="N32"/>
  <c r="N33"/>
  <c r="N34"/>
  <c r="N36"/>
  <c r="N37"/>
  <c r="N38"/>
  <c r="K53"/>
  <c r="M46"/>
  <c r="L46"/>
  <c r="O46" s="1"/>
  <c r="Q46" s="1"/>
  <c r="J46"/>
  <c r="I46"/>
  <c r="G46"/>
  <c r="K46" s="1"/>
  <c r="M45"/>
  <c r="L45"/>
  <c r="O45" s="1"/>
  <c r="J45"/>
  <c r="G45"/>
  <c r="U44"/>
  <c r="M44"/>
  <c r="L44"/>
  <c r="O44" s="1"/>
  <c r="Q44" s="1"/>
  <c r="J44"/>
  <c r="I44"/>
  <c r="G44"/>
  <c r="K44" s="1"/>
  <c r="U43"/>
  <c r="M43"/>
  <c r="L43"/>
  <c r="O43" s="1"/>
  <c r="J43"/>
  <c r="I43"/>
  <c r="I45" s="1"/>
  <c r="G43"/>
  <c r="K43" s="1"/>
  <c r="I42"/>
  <c r="I47" s="1"/>
  <c r="H42"/>
  <c r="H47" s="1"/>
  <c r="F42"/>
  <c r="F47" s="1"/>
  <c r="AG41"/>
  <c r="M41"/>
  <c r="L41"/>
  <c r="O41" s="1"/>
  <c r="J41"/>
  <c r="G41"/>
  <c r="K41" s="1"/>
  <c r="E41"/>
  <c r="N41" s="1"/>
  <c r="AG40"/>
  <c r="V40"/>
  <c r="L40" s="1"/>
  <c r="O40" s="1"/>
  <c r="M40"/>
  <c r="J40"/>
  <c r="G40"/>
  <c r="K40" s="1"/>
  <c r="E40"/>
  <c r="N40" s="1"/>
  <c r="V39"/>
  <c r="L39" s="1"/>
  <c r="O39" s="1"/>
  <c r="M39"/>
  <c r="J39"/>
  <c r="G39"/>
  <c r="K39" s="1"/>
  <c r="E39"/>
  <c r="N39" s="1"/>
  <c r="AG38"/>
  <c r="M38"/>
  <c r="L38"/>
  <c r="O38" s="1"/>
  <c r="J38"/>
  <c r="G38"/>
  <c r="K38" s="1"/>
  <c r="M37"/>
  <c r="L37"/>
  <c r="O37" s="1"/>
  <c r="J37"/>
  <c r="G37"/>
  <c r="K37" s="1"/>
  <c r="AG36"/>
  <c r="M36" s="1"/>
  <c r="Z36"/>
  <c r="L36"/>
  <c r="O36" s="1"/>
  <c r="J36"/>
  <c r="G36"/>
  <c r="K36" s="1"/>
  <c r="AG35"/>
  <c r="J35" s="1"/>
  <c r="M35"/>
  <c r="L35"/>
  <c r="O35" s="1"/>
  <c r="G35"/>
  <c r="E35"/>
  <c r="N35" s="1"/>
  <c r="AG34"/>
  <c r="M34"/>
  <c r="L34"/>
  <c r="O34" s="1"/>
  <c r="J34"/>
  <c r="G34"/>
  <c r="K34" s="1"/>
  <c r="AG33"/>
  <c r="M33" s="1"/>
  <c r="V33"/>
  <c r="L33"/>
  <c r="O33" s="1"/>
  <c r="J33"/>
  <c r="G33"/>
  <c r="K33" s="1"/>
  <c r="AG32"/>
  <c r="M32" s="1"/>
  <c r="Z32"/>
  <c r="L32"/>
  <c r="O32" s="1"/>
  <c r="J32"/>
  <c r="G32"/>
  <c r="K32" s="1"/>
  <c r="AG31"/>
  <c r="M31" s="1"/>
  <c r="V31"/>
  <c r="L31"/>
  <c r="O31" s="1"/>
  <c r="J31"/>
  <c r="G31"/>
  <c r="K31" s="1"/>
  <c r="E31"/>
  <c r="N31" s="1"/>
  <c r="M30"/>
  <c r="L30"/>
  <c r="O30" s="1"/>
  <c r="J30"/>
  <c r="G30"/>
  <c r="K30" s="1"/>
  <c r="AG29"/>
  <c r="M29"/>
  <c r="L29"/>
  <c r="O29" s="1"/>
  <c r="J29"/>
  <c r="G29"/>
  <c r="K29" s="1"/>
  <c r="E29"/>
  <c r="N29" s="1"/>
  <c r="AG28"/>
  <c r="M28"/>
  <c r="L28"/>
  <c r="O28" s="1"/>
  <c r="J28"/>
  <c r="G28"/>
  <c r="K28" s="1"/>
  <c r="E28"/>
  <c r="N28" s="1"/>
  <c r="AG27"/>
  <c r="Z27"/>
  <c r="V27"/>
  <c r="M27"/>
  <c r="L27"/>
  <c r="O27" s="1"/>
  <c r="J27"/>
  <c r="G27"/>
  <c r="K27" s="1"/>
  <c r="E27"/>
  <c r="N27" s="1"/>
  <c r="AG26"/>
  <c r="M26"/>
  <c r="L26"/>
  <c r="O26" s="1"/>
  <c r="J26"/>
  <c r="G26"/>
  <c r="K26" s="1"/>
  <c r="E26"/>
  <c r="N26" s="1"/>
  <c r="AG25"/>
  <c r="Z25"/>
  <c r="L25" s="1"/>
  <c r="O25" s="1"/>
  <c r="M25"/>
  <c r="J25"/>
  <c r="G25"/>
  <c r="K25" s="1"/>
  <c r="E25"/>
  <c r="N25" s="1"/>
  <c r="AG24"/>
  <c r="J24" s="1"/>
  <c r="M24"/>
  <c r="L24"/>
  <c r="O24" s="1"/>
  <c r="G24"/>
  <c r="E24"/>
  <c r="N24" s="1"/>
  <c r="AG23"/>
  <c r="M23" s="1"/>
  <c r="V23"/>
  <c r="L23"/>
  <c r="O23" s="1"/>
  <c r="J23"/>
  <c r="G23"/>
  <c r="K23" s="1"/>
  <c r="E23"/>
  <c r="N23" s="1"/>
  <c r="U22"/>
  <c r="M22"/>
  <c r="L22"/>
  <c r="O22" s="1"/>
  <c r="J22"/>
  <c r="G22"/>
  <c r="K22" s="1"/>
  <c r="E22"/>
  <c r="N22" s="1"/>
  <c r="M21"/>
  <c r="L21"/>
  <c r="O21" s="1"/>
  <c r="J21"/>
  <c r="G21"/>
  <c r="K21" s="1"/>
  <c r="E21"/>
  <c r="N21" s="1"/>
  <c r="Y20"/>
  <c r="M20"/>
  <c r="L20"/>
  <c r="O20" s="1"/>
  <c r="J20"/>
  <c r="G20"/>
  <c r="K20" s="1"/>
  <c r="E20"/>
  <c r="N20" s="1"/>
  <c r="M19"/>
  <c r="L19"/>
  <c r="O19" s="1"/>
  <c r="J19"/>
  <c r="G19"/>
  <c r="K19" s="1"/>
  <c r="E19"/>
  <c r="N19" s="1"/>
  <c r="V18"/>
  <c r="L18" s="1"/>
  <c r="O18" s="1"/>
  <c r="M18"/>
  <c r="J18"/>
  <c r="G18"/>
  <c r="K18" s="1"/>
  <c r="E18"/>
  <c r="N18" s="1"/>
  <c r="Z17"/>
  <c r="U17"/>
  <c r="M17"/>
  <c r="L17"/>
  <c r="O17" s="1"/>
  <c r="J17"/>
  <c r="G17"/>
  <c r="K17" s="1"/>
  <c r="E17"/>
  <c r="N17" s="1"/>
  <c r="M16"/>
  <c r="L16"/>
  <c r="O16" s="1"/>
  <c r="J16"/>
  <c r="G16"/>
  <c r="K16" s="1"/>
  <c r="Z15"/>
  <c r="X15"/>
  <c r="V15"/>
  <c r="U15"/>
  <c r="L15" s="1"/>
  <c r="O15" s="1"/>
  <c r="M15"/>
  <c r="J15"/>
  <c r="G15"/>
  <c r="K15" s="1"/>
  <c r="E15"/>
  <c r="N15" s="1"/>
  <c r="V14"/>
  <c r="L14" s="1"/>
  <c r="O14" s="1"/>
  <c r="M14"/>
  <c r="J14"/>
  <c r="G14"/>
  <c r="K14" s="1"/>
  <c r="E14"/>
  <c r="N14" s="1"/>
  <c r="M13"/>
  <c r="L13"/>
  <c r="O13" s="1"/>
  <c r="J13"/>
  <c r="G13"/>
  <c r="K13" s="1"/>
  <c r="E13"/>
  <c r="N13" s="1"/>
  <c r="Z12"/>
  <c r="V12"/>
  <c r="U12"/>
  <c r="M12"/>
  <c r="L12"/>
  <c r="O12" s="1"/>
  <c r="J12"/>
  <c r="G12"/>
  <c r="K12" s="1"/>
  <c r="E12"/>
  <c r="N12" s="1"/>
  <c r="M11"/>
  <c r="L11"/>
  <c r="O11" s="1"/>
  <c r="J11"/>
  <c r="G11"/>
  <c r="K11" s="1"/>
  <c r="E11"/>
  <c r="N11" s="1"/>
  <c r="V10"/>
  <c r="L10" s="1"/>
  <c r="M10"/>
  <c r="M42" s="1"/>
  <c r="M47" s="1"/>
  <c r="J10"/>
  <c r="J42" s="1"/>
  <c r="J47" s="1"/>
  <c r="G10"/>
  <c r="G42" s="1"/>
  <c r="G47" s="1"/>
  <c r="E10"/>
  <c r="N10" s="1"/>
  <c r="N42" s="1"/>
  <c r="O10" l="1"/>
  <c r="L42"/>
  <c r="L47" s="1"/>
  <c r="Q11"/>
  <c r="P11"/>
  <c r="Q15"/>
  <c r="P15"/>
  <c r="Q16"/>
  <c r="P16"/>
  <c r="P20"/>
  <c r="Q20"/>
  <c r="P21"/>
  <c r="Q21"/>
  <c r="R21" s="1"/>
  <c r="P24"/>
  <c r="P26"/>
  <c r="Q26"/>
  <c r="P27"/>
  <c r="Q27"/>
  <c r="P28"/>
  <c r="Q28"/>
  <c r="P29"/>
  <c r="Q29"/>
  <c r="P31"/>
  <c r="Q31"/>
  <c r="P33"/>
  <c r="Q33"/>
  <c r="P35"/>
  <c r="Q37"/>
  <c r="P37"/>
  <c r="Q38"/>
  <c r="P38"/>
  <c r="Q40"/>
  <c r="P40"/>
  <c r="S44"/>
  <c r="R44"/>
  <c r="R46"/>
  <c r="S46"/>
  <c r="Q43"/>
  <c r="P12"/>
  <c r="Q12"/>
  <c r="P13"/>
  <c r="Q13"/>
  <c r="Q14"/>
  <c r="P14"/>
  <c r="P17"/>
  <c r="Q17"/>
  <c r="Q18"/>
  <c r="P18"/>
  <c r="Q19"/>
  <c r="P19"/>
  <c r="P22"/>
  <c r="Q22"/>
  <c r="P23"/>
  <c r="Q23"/>
  <c r="Q25"/>
  <c r="P25"/>
  <c r="Q30"/>
  <c r="P30"/>
  <c r="P32"/>
  <c r="Q32"/>
  <c r="P34"/>
  <c r="Q34"/>
  <c r="Q36"/>
  <c r="P36"/>
  <c r="Q39"/>
  <c r="P39"/>
  <c r="P41"/>
  <c r="Q41"/>
  <c r="K24"/>
  <c r="Q24" s="1"/>
  <c r="K35"/>
  <c r="Q35" s="1"/>
  <c r="K45"/>
  <c r="Q45" s="1"/>
  <c r="K10"/>
  <c r="K42" s="1"/>
  <c r="K47" s="1"/>
  <c r="R35" l="1"/>
  <c r="S35"/>
  <c r="R45"/>
  <c r="S45"/>
  <c r="S24"/>
  <c r="R24"/>
  <c r="R41"/>
  <c r="S41"/>
  <c r="R34"/>
  <c r="S34"/>
  <c r="R32"/>
  <c r="S32"/>
  <c r="R23"/>
  <c r="S23"/>
  <c r="R22"/>
  <c r="S22"/>
  <c r="R17"/>
  <c r="S17"/>
  <c r="R13"/>
  <c r="S13"/>
  <c r="R12"/>
  <c r="S12"/>
  <c r="R43"/>
  <c r="S43"/>
  <c r="S40"/>
  <c r="R40"/>
  <c r="S38"/>
  <c r="R38"/>
  <c r="S37"/>
  <c r="R37"/>
  <c r="S16"/>
  <c r="R16"/>
  <c r="S15"/>
  <c r="R15"/>
  <c r="S11"/>
  <c r="R11"/>
  <c r="Q10"/>
  <c r="P10"/>
  <c r="P42" s="1"/>
  <c r="O42"/>
  <c r="O47" s="1"/>
  <c r="S39"/>
  <c r="R39"/>
  <c r="S36"/>
  <c r="R36"/>
  <c r="S30"/>
  <c r="R30"/>
  <c r="S25"/>
  <c r="R25"/>
  <c r="S19"/>
  <c r="R19"/>
  <c r="S18"/>
  <c r="R18"/>
  <c r="S14"/>
  <c r="R14"/>
  <c r="R33"/>
  <c r="S33"/>
  <c r="R31"/>
  <c r="S31"/>
  <c r="R29"/>
  <c r="S29"/>
  <c r="R28"/>
  <c r="S28"/>
  <c r="R27"/>
  <c r="S27"/>
  <c r="R26"/>
  <c r="S26"/>
  <c r="R20"/>
  <c r="S20"/>
  <c r="S10" l="1"/>
  <c r="R10"/>
  <c r="R42" s="1"/>
  <c r="Q42"/>
  <c r="Q47" l="1"/>
  <c r="S47" s="1"/>
  <c r="S42"/>
  <c r="J44" i="6" l="1"/>
  <c r="J45"/>
  <c r="J46"/>
  <c r="J43"/>
  <c r="J13"/>
  <c r="J12"/>
  <c r="J39"/>
  <c r="J41"/>
  <c r="J14"/>
  <c r="J34"/>
  <c r="J36"/>
  <c r="J25"/>
  <c r="J20"/>
  <c r="J35"/>
  <c r="J26"/>
  <c r="J28"/>
  <c r="J29"/>
  <c r="J32"/>
  <c r="J27"/>
  <c r="J30"/>
  <c r="J33"/>
  <c r="J19"/>
  <c r="J18"/>
  <c r="J21"/>
  <c r="J24"/>
  <c r="J22"/>
  <c r="J23"/>
  <c r="J31"/>
  <c r="J16"/>
  <c r="J17"/>
  <c r="J11"/>
  <c r="J10"/>
  <c r="J38"/>
  <c r="J15"/>
  <c r="J37"/>
  <c r="M46" l="1"/>
  <c r="L46"/>
  <c r="G46"/>
  <c r="M45"/>
  <c r="L45"/>
  <c r="G45"/>
  <c r="M44"/>
  <c r="L44"/>
  <c r="G44"/>
  <c r="M43"/>
  <c r="L43"/>
  <c r="G43"/>
  <c r="J42"/>
  <c r="J47" s="1"/>
  <c r="I42"/>
  <c r="F42"/>
  <c r="F47" s="1"/>
  <c r="M31"/>
  <c r="L31"/>
  <c r="G31"/>
  <c r="M23"/>
  <c r="L23"/>
  <c r="G23"/>
  <c r="K23" s="1"/>
  <c r="L22"/>
  <c r="M22"/>
  <c r="G22"/>
  <c r="K22" s="1"/>
  <c r="M24"/>
  <c r="L24"/>
  <c r="G24"/>
  <c r="K24" s="1"/>
  <c r="L21"/>
  <c r="M21"/>
  <c r="G21"/>
  <c r="K21" s="1"/>
  <c r="M18"/>
  <c r="L18"/>
  <c r="G18"/>
  <c r="K18" s="1"/>
  <c r="L19"/>
  <c r="M19"/>
  <c r="G19"/>
  <c r="K19" s="1"/>
  <c r="L33"/>
  <c r="M33"/>
  <c r="G33"/>
  <c r="K33" s="1"/>
  <c r="L30"/>
  <c r="M30"/>
  <c r="G30"/>
  <c r="K30" s="1"/>
  <c r="M27"/>
  <c r="L27"/>
  <c r="G27"/>
  <c r="K27" s="1"/>
  <c r="M32"/>
  <c r="L32"/>
  <c r="G32"/>
  <c r="K32" s="1"/>
  <c r="L29"/>
  <c r="M29"/>
  <c r="G29"/>
  <c r="K29" s="1"/>
  <c r="L28"/>
  <c r="M28"/>
  <c r="G28"/>
  <c r="K28" s="1"/>
  <c r="M26"/>
  <c r="L26"/>
  <c r="G26"/>
  <c r="K26" s="1"/>
  <c r="M35"/>
  <c r="L35"/>
  <c r="G35"/>
  <c r="K35" s="1"/>
  <c r="M20"/>
  <c r="L20"/>
  <c r="G20"/>
  <c r="K20" s="1"/>
  <c r="L25"/>
  <c r="M25"/>
  <c r="G25"/>
  <c r="K25" s="1"/>
  <c r="M36"/>
  <c r="L36"/>
  <c r="G36"/>
  <c r="K36" s="1"/>
  <c r="L34"/>
  <c r="M34"/>
  <c r="G34"/>
  <c r="K34" s="1"/>
  <c r="M14"/>
  <c r="L14"/>
  <c r="G14"/>
  <c r="K14" s="1"/>
  <c r="M41"/>
  <c r="L41"/>
  <c r="G41"/>
  <c r="K41" s="1"/>
  <c r="L40"/>
  <c r="K40"/>
  <c r="L39"/>
  <c r="G39"/>
  <c r="K39" s="1"/>
  <c r="M12"/>
  <c r="L12"/>
  <c r="G12"/>
  <c r="K12" s="1"/>
  <c r="M13"/>
  <c r="L13"/>
  <c r="G13"/>
  <c r="K13" s="1"/>
  <c r="M10"/>
  <c r="L10"/>
  <c r="G10"/>
  <c r="K10" s="1"/>
  <c r="L11"/>
  <c r="M11"/>
  <c r="G11"/>
  <c r="K11" s="1"/>
  <c r="M17"/>
  <c r="L17"/>
  <c r="G17"/>
  <c r="K17" s="1"/>
  <c r="M16"/>
  <c r="L16"/>
  <c r="G16"/>
  <c r="K16" s="1"/>
  <c r="L15"/>
  <c r="M15"/>
  <c r="G15"/>
  <c r="K15" s="1"/>
  <c r="M38"/>
  <c r="L38"/>
  <c r="G38"/>
  <c r="K38" s="1"/>
  <c r="L37"/>
  <c r="M37"/>
  <c r="G37"/>
  <c r="N43" l="1"/>
  <c r="O43" s="1"/>
  <c r="N40"/>
  <c r="O40" s="1"/>
  <c r="N38"/>
  <c r="P38" s="1"/>
  <c r="N41"/>
  <c r="O41" s="1"/>
  <c r="N46"/>
  <c r="O46" s="1"/>
  <c r="G42"/>
  <c r="G47" s="1"/>
  <c r="N21"/>
  <c r="P21" s="1"/>
  <c r="N35"/>
  <c r="P35" s="1"/>
  <c r="N11"/>
  <c r="O11" s="1"/>
  <c r="M42"/>
  <c r="M47" s="1"/>
  <c r="N20"/>
  <c r="P20" s="1"/>
  <c r="N22"/>
  <c r="P22" s="1"/>
  <c r="N24"/>
  <c r="O24" s="1"/>
  <c r="N23"/>
  <c r="P23" s="1"/>
  <c r="N26"/>
  <c r="P26" s="1"/>
  <c r="N14"/>
  <c r="O14" s="1"/>
  <c r="N16"/>
  <c r="P16" s="1"/>
  <c r="N17"/>
  <c r="P17" s="1"/>
  <c r="N30"/>
  <c r="P30" s="1"/>
  <c r="N32"/>
  <c r="O32" s="1"/>
  <c r="N36"/>
  <c r="P36" s="1"/>
  <c r="N33"/>
  <c r="O33" s="1"/>
  <c r="N45"/>
  <c r="O45" s="1"/>
  <c r="N10"/>
  <c r="N13"/>
  <c r="O13" s="1"/>
  <c r="N12"/>
  <c r="O12" s="1"/>
  <c r="N39"/>
  <c r="P39" s="1"/>
  <c r="N34"/>
  <c r="P34" s="1"/>
  <c r="N25"/>
  <c r="P25" s="1"/>
  <c r="N31"/>
  <c r="N44"/>
  <c r="O44" s="1"/>
  <c r="N15"/>
  <c r="O15" s="1"/>
  <c r="N28"/>
  <c r="P28" s="1"/>
  <c r="N29"/>
  <c r="P29" s="1"/>
  <c r="N27"/>
  <c r="P27" s="1"/>
  <c r="N19"/>
  <c r="P19" s="1"/>
  <c r="N18"/>
  <c r="O18" s="1"/>
  <c r="H42"/>
  <c r="H47" s="1"/>
  <c r="K31"/>
  <c r="K46"/>
  <c r="I47"/>
  <c r="K44"/>
  <c r="K43"/>
  <c r="K37"/>
  <c r="O38"/>
  <c r="P40"/>
  <c r="R40" s="1"/>
  <c r="L42"/>
  <c r="L47" s="1"/>
  <c r="N37"/>
  <c r="O39"/>
  <c r="P41"/>
  <c r="Q41" s="1"/>
  <c r="O26"/>
  <c r="O30"/>
  <c r="O22"/>
  <c r="K45"/>
  <c r="P45" s="1"/>
  <c r="O28" l="1"/>
  <c r="O36"/>
  <c r="P43"/>
  <c r="P24"/>
  <c r="R24" s="1"/>
  <c r="O16"/>
  <c r="P11"/>
  <c r="O21"/>
  <c r="O20"/>
  <c r="P13"/>
  <c r="Q13" s="1"/>
  <c r="O25"/>
  <c r="K42"/>
  <c r="K47" s="1"/>
  <c r="P44"/>
  <c r="R44" s="1"/>
  <c r="P46"/>
  <c r="R46" s="1"/>
  <c r="O35"/>
  <c r="O27"/>
  <c r="O23"/>
  <c r="O19"/>
  <c r="P14"/>
  <c r="Q14" s="1"/>
  <c r="O29"/>
  <c r="P15"/>
  <c r="Q15" s="1"/>
  <c r="O17"/>
  <c r="P12"/>
  <c r="Q12" s="1"/>
  <c r="P10"/>
  <c r="Q10" s="1"/>
  <c r="O10"/>
  <c r="R10"/>
  <c r="P31"/>
  <c r="R31" s="1"/>
  <c r="P18"/>
  <c r="Q18" s="1"/>
  <c r="O31"/>
  <c r="P33"/>
  <c r="Q33" s="1"/>
  <c r="P32"/>
  <c r="R32" s="1"/>
  <c r="O34"/>
  <c r="Q45"/>
  <c r="R45"/>
  <c r="Q43"/>
  <c r="R43"/>
  <c r="R22"/>
  <c r="Q22"/>
  <c r="R21"/>
  <c r="Q21"/>
  <c r="R19"/>
  <c r="Q19"/>
  <c r="R30"/>
  <c r="Q30"/>
  <c r="R29"/>
  <c r="Q29"/>
  <c r="R28"/>
  <c r="Q28"/>
  <c r="R26"/>
  <c r="Q26"/>
  <c r="R39"/>
  <c r="Q39"/>
  <c r="R23"/>
  <c r="Q23"/>
  <c r="R25"/>
  <c r="Q25"/>
  <c r="R34"/>
  <c r="Q34"/>
  <c r="Q40"/>
  <c r="R11"/>
  <c r="Q11"/>
  <c r="R17"/>
  <c r="Q17"/>
  <c r="Q46"/>
  <c r="Q35"/>
  <c r="R35"/>
  <c r="Q20"/>
  <c r="R20"/>
  <c r="Q36"/>
  <c r="R36"/>
  <c r="R14"/>
  <c r="R12"/>
  <c r="N42"/>
  <c r="N47" s="1"/>
  <c r="P37"/>
  <c r="O37"/>
  <c r="Q24"/>
  <c r="R18"/>
  <c r="Q27"/>
  <c r="R27"/>
  <c r="Q32"/>
  <c r="Q16"/>
  <c r="R16"/>
  <c r="Q38"/>
  <c r="R38"/>
  <c r="Q44" l="1"/>
  <c r="O42"/>
  <c r="R13"/>
  <c r="R15"/>
  <c r="R33"/>
  <c r="Q31"/>
  <c r="P42"/>
  <c r="R37"/>
  <c r="Q37"/>
  <c r="Q42" s="1"/>
  <c r="R42" l="1"/>
  <c r="P47"/>
  <c r="R47" s="1"/>
</calcChain>
</file>

<file path=xl/sharedStrings.xml><?xml version="1.0" encoding="utf-8"?>
<sst xmlns="http://schemas.openxmlformats.org/spreadsheetml/2006/main" count="230" uniqueCount="99">
  <si>
    <t>No</t>
  </si>
  <si>
    <t>Part Number</t>
  </si>
  <si>
    <t>Part Name</t>
  </si>
  <si>
    <t>Unit</t>
  </si>
  <si>
    <t>LAST MONTH STOCK</t>
  </si>
  <si>
    <t>IN/OUT THIS MONTH</t>
  </si>
  <si>
    <t>STOCK (DOC)</t>
  </si>
  <si>
    <t>STOCK (ACTUAL)</t>
  </si>
  <si>
    <t>DIFFERENT</t>
  </si>
  <si>
    <t>OK</t>
  </si>
  <si>
    <t>NG</t>
  </si>
  <si>
    <t>TOTAL</t>
  </si>
  <si>
    <t>Q'TY</t>
  </si>
  <si>
    <t>RATIO</t>
  </si>
  <si>
    <t>3=1+2</t>
  </si>
  <si>
    <t>EA</t>
  </si>
  <si>
    <t>PROD.</t>
  </si>
  <si>
    <t>OUT KVP</t>
  </si>
  <si>
    <t>PROTECTIVE CAP
(RED)</t>
  </si>
  <si>
    <t>PROTECTIVE CAP
(GRAY)</t>
  </si>
  <si>
    <t>HOUSING ASS'Y</t>
  </si>
  <si>
    <t>COVER</t>
  </si>
  <si>
    <t>MAP COVER</t>
  </si>
  <si>
    <t>HOLDER (TAU &amp; GAMMA)</t>
  </si>
  <si>
    <t>CUP (TAU)</t>
  </si>
  <si>
    <t>CUP (GAMMA)</t>
  </si>
  <si>
    <t>ETC SHAFT</t>
  </si>
  <si>
    <t>SHAFT (BI-FUEL)</t>
  </si>
  <si>
    <t>SHAFT finished: 49mm</t>
  </si>
  <si>
    <t>BOBBIN</t>
  </si>
  <si>
    <t>IN-PUT HOLDER
SUB ASS'Y #52</t>
  </si>
  <si>
    <t>OUT-PUT HOLDER
SUB ASS'Y #68</t>
  </si>
  <si>
    <t>IN-PUT CUP #54</t>
  </si>
  <si>
    <t>OUT-PUT CUP #43</t>
  </si>
  <si>
    <t>OUT-PUT HOLDER SUB ASS'Y #58</t>
  </si>
  <si>
    <t>OUT-PUT CUP #60</t>
  </si>
  <si>
    <t>IN-PUT HOLDER SUB ASS'Y #22</t>
  </si>
  <si>
    <t>OUT-PUT HOLDER SUB ASS'Y #26</t>
  </si>
  <si>
    <t>IN-PUT CUP #42</t>
  </si>
  <si>
    <t>OUT-PUT CUP #46</t>
  </si>
  <si>
    <t>HOLDER SUB ASS'Y (OUT - C) # 25</t>
  </si>
  <si>
    <t>SUB-TOTAL</t>
  </si>
  <si>
    <t>INSULATOR</t>
  </si>
  <si>
    <t>PRE-MOLD</t>
  </si>
  <si>
    <t>-</t>
  </si>
  <si>
    <t>SPOT WELDING</t>
  </si>
  <si>
    <t>SLEEVE</t>
  </si>
  <si>
    <t>CUP (OUT-C) #45</t>
  </si>
  <si>
    <t>NG 
PROCESSED</t>
  </si>
  <si>
    <t>7=3+4-5-6</t>
  </si>
  <si>
    <t>10=8+9</t>
  </si>
  <si>
    <t>11=10-7</t>
  </si>
  <si>
    <t>12=11/(3+4)</t>
  </si>
  <si>
    <t>BEFORE ADJUSTING</t>
  </si>
  <si>
    <t>SX</t>
  </si>
  <si>
    <t>V/I</t>
  </si>
  <si>
    <t>F/G</t>
  </si>
  <si>
    <t>KHO NG</t>
  </si>
  <si>
    <t>OUT-PUT HOLDER SUB ASS'Y #23</t>
  </si>
  <si>
    <t>OUT-PUT HOLDER SUB ASS'Y #27</t>
  </si>
  <si>
    <t>QC</t>
  </si>
  <si>
    <t>tầng 3</t>
  </si>
  <si>
    <t>TOTAL
Q'ty</t>
  </si>
  <si>
    <t>TOTAL
Amount</t>
  </si>
  <si>
    <t>Price</t>
  </si>
  <si>
    <t>AMOUNT</t>
  </si>
  <si>
    <t>HOLDER_28MM(HS_CM1)</t>
  </si>
  <si>
    <t>phòng khuôn</t>
  </si>
  <si>
    <t>6ATSS HOLDER (OUT) #21</t>
  </si>
  <si>
    <t>6ATSS HOLDER (OUT)-024</t>
  </si>
  <si>
    <t>CUP(OUT-E) #47</t>
  </si>
  <si>
    <t xml:space="preserve">CUP(IN-LF) #41 </t>
  </si>
  <si>
    <t>CUP (OUT-B) #44</t>
  </si>
  <si>
    <t>DATE: 14.May .2014</t>
  </si>
  <si>
    <t xml:space="preserve">F/G STOCK STATUS IN MAY ,2014
</t>
  </si>
  <si>
    <t>X-ray</t>
  </si>
  <si>
    <t>Cutting</t>
  </si>
  <si>
    <t>thành phẩm</t>
  </si>
  <si>
    <t>tầng 3 (chờ xử lý )</t>
  </si>
  <si>
    <t>Amount</t>
  </si>
  <si>
    <t>6ATSS CUP(IN-LF) -041</t>
  </si>
  <si>
    <t>6ATSS  CUP(IN-MF)-042</t>
  </si>
  <si>
    <t>6ATSS  CUP (OUT-A)-043</t>
  </si>
  <si>
    <t>6ATSS CUP(OUT-B)-044</t>
  </si>
  <si>
    <t>6ATSS CUP(OUT-C)-045</t>
  </si>
  <si>
    <t>6ATSS CUP(OUT-D)-046</t>
  </si>
  <si>
    <t>6ATSS CUP(OUT-E)-047</t>
  </si>
  <si>
    <t>6ATSS  CUP (IN-A6GF1)-054</t>
  </si>
  <si>
    <t>6ATSS  CUP (OUT-A6GF1)-060</t>
  </si>
  <si>
    <t>6ATSS HOLDER (OUT)-021</t>
  </si>
  <si>
    <t>6ATSS HOLDER (IN)-022</t>
  </si>
  <si>
    <t>6ATSS HOLDER (OUT)-023</t>
  </si>
  <si>
    <t>6ATSS HOLDER
(OUT)-025</t>
  </si>
  <si>
    <t>6ATSS HOLDER (OUT)-026</t>
  </si>
  <si>
    <t>6ATSS HOLDER(OUT)-027</t>
  </si>
  <si>
    <t>6ATSS HOLDER (IN)-052</t>
  </si>
  <si>
    <t>6ATSS HOLDER (OUT)-058</t>
  </si>
  <si>
    <t>6ATSS HOLDER (OUT)-068</t>
  </si>
  <si>
    <t>DATE: 06.Jun .2014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</si>
</sst>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20">
    <font>
      <sz val="12"/>
      <name val=".VnTime"/>
      <family val="2"/>
    </font>
    <font>
      <sz val="12"/>
      <name val=".VnTime"/>
      <family val="2"/>
    </font>
    <font>
      <b/>
      <sz val="28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26"/>
      <name val="Arial"/>
      <family val="2"/>
    </font>
    <font>
      <sz val="12"/>
      <name val="Times New Roman"/>
      <family val="1"/>
    </font>
    <font>
      <b/>
      <sz val="12"/>
      <name val=".VnTime"/>
      <family val="2"/>
    </font>
    <font>
      <sz val="12"/>
      <color theme="1"/>
      <name val=".vntime"/>
      <family val="2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6"/>
      <name val=".VnTime"/>
      <family val="2"/>
    </font>
    <font>
      <b/>
      <sz val="16"/>
      <name val=".VnTime"/>
      <family val="2"/>
    </font>
    <font>
      <b/>
      <sz val="14"/>
      <name val="Times New Roman"/>
      <family val="1"/>
    </font>
    <font>
      <sz val="16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FF0000"/>
      <name val="Arial"/>
      <family val="2"/>
    </font>
    <font>
      <b/>
      <sz val="36"/>
      <name val="Times New Roman"/>
      <family val="1"/>
    </font>
    <font>
      <b/>
      <sz val="18"/>
      <name val="Times New Roman"/>
      <family val="1"/>
    </font>
    <font>
      <b/>
      <sz val="1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</cellStyleXfs>
  <cellXfs count="140">
    <xf numFmtId="0" fontId="0" fillId="0" borderId="0" xfId="0"/>
    <xf numFmtId="0" fontId="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2" borderId="0" xfId="0" applyFill="1"/>
    <xf numFmtId="0" fontId="3" fillId="3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2" fillId="3" borderId="2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 wrapText="1"/>
    </xf>
    <xf numFmtId="164" fontId="5" fillId="2" borderId="0" xfId="1" applyNumberFormat="1" applyFont="1" applyFill="1" applyBorder="1" applyAlignment="1">
      <alignment horizontal="left" vertical="center" wrapText="1"/>
    </xf>
    <xf numFmtId="0" fontId="6" fillId="3" borderId="21" xfId="0" applyFont="1" applyFill="1" applyBorder="1" applyAlignment="1">
      <alignment horizontal="center" vertical="center"/>
    </xf>
    <xf numFmtId="10" fontId="6" fillId="0" borderId="29" xfId="2" applyNumberFormat="1" applyFont="1" applyFill="1" applyBorder="1" applyAlignment="1">
      <alignment horizontal="right" vertical="center"/>
    </xf>
    <xf numFmtId="0" fontId="6" fillId="3" borderId="23" xfId="0" applyFont="1" applyFill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64" fontId="0" fillId="2" borderId="0" xfId="1" applyNumberFormat="1" applyFont="1" applyFill="1"/>
    <xf numFmtId="164" fontId="0" fillId="0" borderId="0" xfId="1" applyNumberFormat="1" applyFont="1"/>
    <xf numFmtId="164" fontId="9" fillId="0" borderId="27" xfId="1" applyNumberFormat="1" applyFont="1" applyFill="1" applyBorder="1" applyAlignment="1">
      <alignment horizontal="right" vertical="center"/>
    </xf>
    <xf numFmtId="164" fontId="9" fillId="0" borderId="28" xfId="1" applyNumberFormat="1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2" borderId="0" xfId="0" applyFont="1" applyFill="1"/>
    <xf numFmtId="0" fontId="0" fillId="0" borderId="0" xfId="0" applyFont="1"/>
    <xf numFmtId="0" fontId="6" fillId="0" borderId="24" xfId="0" applyFont="1" applyFill="1" applyBorder="1" applyAlignment="1">
      <alignment horizontal="center" vertical="center" wrapText="1"/>
    </xf>
    <xf numFmtId="0" fontId="0" fillId="2" borderId="24" xfId="0" applyFont="1" applyFill="1" applyBorder="1"/>
    <xf numFmtId="0" fontId="0" fillId="0" borderId="24" xfId="0" applyFont="1" applyBorder="1"/>
    <xf numFmtId="164" fontId="7" fillId="0" borderId="24" xfId="1" applyNumberFormat="1" applyFont="1" applyBorder="1" applyAlignment="1">
      <alignment horizontal="center" vertical="center"/>
    </xf>
    <xf numFmtId="0" fontId="11" fillId="2" borderId="24" xfId="0" applyFont="1" applyFill="1" applyBorder="1"/>
    <xf numFmtId="0" fontId="11" fillId="0" borderId="24" xfId="0" applyFont="1" applyBorder="1"/>
    <xf numFmtId="164" fontId="12" fillId="0" borderId="24" xfId="1" applyNumberFormat="1" applyFont="1" applyBorder="1" applyAlignment="1">
      <alignment horizontal="center" vertical="center"/>
    </xf>
    <xf numFmtId="164" fontId="11" fillId="2" borderId="24" xfId="1" applyNumberFormat="1" applyFont="1" applyFill="1" applyBorder="1"/>
    <xf numFmtId="164" fontId="11" fillId="0" borderId="0" xfId="1" applyNumberFormat="1" applyFont="1"/>
    <xf numFmtId="0" fontId="6" fillId="0" borderId="21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vertical="center" wrapText="1"/>
    </xf>
    <xf numFmtId="164" fontId="6" fillId="0" borderId="27" xfId="1" applyNumberFormat="1" applyFont="1" applyFill="1" applyBorder="1" applyAlignment="1">
      <alignment horizontal="right" vertical="center"/>
    </xf>
    <xf numFmtId="164" fontId="6" fillId="0" borderId="28" xfId="1" applyNumberFormat="1" applyFont="1" applyFill="1" applyBorder="1" applyAlignment="1">
      <alignment horizontal="right" vertical="center"/>
    </xf>
    <xf numFmtId="0" fontId="6" fillId="0" borderId="23" xfId="0" applyFont="1" applyFill="1" applyBorder="1" applyAlignment="1">
      <alignment horizontal="center" vertical="center"/>
    </xf>
    <xf numFmtId="0" fontId="10" fillId="0" borderId="24" xfId="7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vertical="center" wrapText="1"/>
    </xf>
    <xf numFmtId="0" fontId="6" fillId="0" borderId="27" xfId="0" applyFont="1" applyFill="1" applyBorder="1" applyAlignment="1">
      <alignment horizontal="center" vertical="center"/>
    </xf>
    <xf numFmtId="0" fontId="6" fillId="0" borderId="24" xfId="0" quotePrefix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164" fontId="6" fillId="0" borderId="15" xfId="1" applyNumberFormat="1" applyFont="1" applyFill="1" applyBorder="1" applyAlignment="1">
      <alignment horizontal="right" vertical="center"/>
    </xf>
    <xf numFmtId="0" fontId="6" fillId="0" borderId="29" xfId="2" applyNumberFormat="1" applyFont="1" applyFill="1" applyBorder="1" applyAlignment="1">
      <alignment horizontal="right" vertical="center"/>
    </xf>
    <xf numFmtId="164" fontId="6" fillId="0" borderId="36" xfId="1" applyNumberFormat="1" applyFont="1" applyFill="1" applyBorder="1" applyAlignment="1">
      <alignment horizontal="right" vertical="center"/>
    </xf>
    <xf numFmtId="43" fontId="6" fillId="0" borderId="28" xfId="1" applyFont="1" applyFill="1" applyBorder="1" applyAlignment="1">
      <alignment horizontal="right" vertical="center"/>
    </xf>
    <xf numFmtId="0" fontId="14" fillId="0" borderId="24" xfId="0" applyFont="1" applyBorder="1"/>
    <xf numFmtId="164" fontId="15" fillId="3" borderId="14" xfId="1" applyNumberFormat="1" applyFont="1" applyFill="1" applyBorder="1" applyAlignment="1">
      <alignment horizontal="center" vertical="center"/>
    </xf>
    <xf numFmtId="164" fontId="16" fillId="0" borderId="18" xfId="1" applyNumberFormat="1" applyFont="1" applyFill="1" applyBorder="1" applyAlignment="1">
      <alignment horizontal="center" vertical="center"/>
    </xf>
    <xf numFmtId="164" fontId="10" fillId="0" borderId="27" xfId="1" applyNumberFormat="1" applyFont="1" applyFill="1" applyBorder="1" applyAlignment="1">
      <alignment horizontal="right" vertical="center"/>
    </xf>
    <xf numFmtId="164" fontId="6" fillId="3" borderId="27" xfId="1" applyNumberFormat="1" applyFont="1" applyFill="1" applyBorder="1" applyAlignment="1">
      <alignment horizontal="right" vertical="center"/>
    </xf>
    <xf numFmtId="164" fontId="6" fillId="3" borderId="22" xfId="1" applyNumberFormat="1" applyFont="1" applyFill="1" applyBorder="1" applyAlignment="1">
      <alignment horizontal="right" vertical="center"/>
    </xf>
    <xf numFmtId="0" fontId="13" fillId="0" borderId="37" xfId="0" applyFont="1" applyFill="1" applyBorder="1" applyAlignment="1">
      <alignment horizontal="center" vertical="center"/>
    </xf>
    <xf numFmtId="164" fontId="13" fillId="0" borderId="27" xfId="1" applyNumberFormat="1" applyFont="1" applyFill="1" applyBorder="1" applyAlignment="1">
      <alignment horizontal="right" vertical="center"/>
    </xf>
    <xf numFmtId="43" fontId="13" fillId="0" borderId="27" xfId="1" applyFont="1" applyFill="1" applyBorder="1" applyAlignment="1">
      <alignment horizontal="right" vertical="center"/>
    </xf>
    <xf numFmtId="43" fontId="13" fillId="0" borderId="28" xfId="1" applyFont="1" applyFill="1" applyBorder="1" applyAlignment="1">
      <alignment horizontal="right" vertical="center"/>
    </xf>
    <xf numFmtId="10" fontId="13" fillId="0" borderId="29" xfId="2" applyNumberFormat="1" applyFont="1" applyFill="1" applyBorder="1" applyAlignment="1">
      <alignment horizontal="right" vertical="center"/>
    </xf>
    <xf numFmtId="164" fontId="13" fillId="0" borderId="25" xfId="1" applyNumberFormat="1" applyFont="1" applyFill="1" applyBorder="1" applyAlignment="1">
      <alignment horizontal="center" vertical="center"/>
    </xf>
    <xf numFmtId="164" fontId="13" fillId="0" borderId="40" xfId="1" applyNumberFormat="1" applyFont="1" applyFill="1" applyBorder="1" applyAlignment="1">
      <alignment horizontal="center" vertical="center"/>
    </xf>
    <xf numFmtId="10" fontId="13" fillId="0" borderId="26" xfId="2" applyNumberFormat="1" applyFont="1" applyFill="1" applyBorder="1" applyAlignment="1">
      <alignment horizontal="center" vertical="center"/>
    </xf>
    <xf numFmtId="0" fontId="0" fillId="0" borderId="24" xfId="0" applyBorder="1"/>
    <xf numFmtId="0" fontId="6" fillId="4" borderId="24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vertical="center" wrapText="1"/>
    </xf>
    <xf numFmtId="0" fontId="6" fillId="4" borderId="27" xfId="0" applyFont="1" applyFill="1" applyBorder="1" applyAlignment="1">
      <alignment vertical="center" wrapText="1"/>
    </xf>
    <xf numFmtId="164" fontId="4" fillId="0" borderId="25" xfId="1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164" fontId="4" fillId="0" borderId="25" xfId="1" applyNumberFormat="1" applyFont="1" applyFill="1" applyBorder="1" applyAlignment="1">
      <alignment horizontal="center" vertical="center"/>
    </xf>
    <xf numFmtId="164" fontId="9" fillId="0" borderId="36" xfId="1" applyNumberFormat="1" applyFont="1" applyFill="1" applyBorder="1" applyAlignment="1">
      <alignment horizontal="right" vertical="center"/>
    </xf>
    <xf numFmtId="165" fontId="9" fillId="0" borderId="28" xfId="1" applyNumberFormat="1" applyFont="1" applyFill="1" applyBorder="1" applyAlignment="1">
      <alignment horizontal="right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vertical="center" wrapText="1"/>
    </xf>
    <xf numFmtId="0" fontId="10" fillId="3" borderId="24" xfId="7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vertical="center"/>
    </xf>
    <xf numFmtId="0" fontId="6" fillId="3" borderId="24" xfId="0" applyFont="1" applyFill="1" applyBorder="1" applyAlignment="1">
      <alignment horizontal="center" vertical="center" wrapText="1"/>
    </xf>
    <xf numFmtId="0" fontId="6" fillId="3" borderId="24" xfId="0" quotePrefix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164" fontId="19" fillId="0" borderId="27" xfId="1" applyNumberFormat="1" applyFont="1" applyFill="1" applyBorder="1" applyAlignment="1">
      <alignment horizontal="right" vertical="center"/>
    </xf>
    <xf numFmtId="43" fontId="19" fillId="0" borderId="27" xfId="1" applyFont="1" applyFill="1" applyBorder="1" applyAlignment="1">
      <alignment horizontal="right" vertical="center"/>
    </xf>
    <xf numFmtId="43" fontId="19" fillId="0" borderId="28" xfId="1" applyFont="1" applyFill="1" applyBorder="1" applyAlignment="1">
      <alignment horizontal="right" vertical="center"/>
    </xf>
    <xf numFmtId="10" fontId="19" fillId="0" borderId="29" xfId="2" applyNumberFormat="1" applyFont="1" applyFill="1" applyBorder="1" applyAlignment="1">
      <alignment horizontal="right" vertical="center"/>
    </xf>
    <xf numFmtId="164" fontId="19" fillId="0" borderId="25" xfId="1" applyNumberFormat="1" applyFont="1" applyFill="1" applyBorder="1" applyAlignment="1">
      <alignment horizontal="center" vertical="center"/>
    </xf>
    <xf numFmtId="164" fontId="19" fillId="0" borderId="40" xfId="1" applyNumberFormat="1" applyFont="1" applyFill="1" applyBorder="1" applyAlignment="1">
      <alignment horizontal="center" vertical="center"/>
    </xf>
    <xf numFmtId="10" fontId="19" fillId="0" borderId="26" xfId="2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0" borderId="31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164" fontId="4" fillId="0" borderId="32" xfId="1" applyNumberFormat="1" applyFont="1" applyFill="1" applyBorder="1" applyAlignment="1">
      <alignment horizontal="center" vertical="center"/>
    </xf>
    <xf numFmtId="164" fontId="4" fillId="0" borderId="25" xfId="1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left" vertical="center" wrapText="1"/>
    </xf>
    <xf numFmtId="0" fontId="17" fillId="2" borderId="4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8" fillId="2" borderId="34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</cellXfs>
  <cellStyles count="9">
    <cellStyle name="Comma" xfId="1" builtinId="3"/>
    <cellStyle name="Comma 10" xfId="3"/>
    <cellStyle name="Comma 13" xfId="4"/>
    <cellStyle name="Comma 4" xfId="5"/>
    <cellStyle name="Comma 9" xfId="6"/>
    <cellStyle name="Normal" xfId="0" builtinId="0"/>
    <cellStyle name="Normal 3" xfId="7"/>
    <cellStyle name="Percent" xfId="2" builtinId="5"/>
    <cellStyle name="표준_Sheet1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ng/PRICE%20OF%20FINISH%20GOO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/Local%20Settings/Temporary%20Internet%20Files/Content.Outlook/X1E607PZ/Kiem%20ke%20th&#225;ng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ICE OF GOODS"/>
      <sheetName val="PL Mau"/>
      <sheetName val="TEN SP TV"/>
    </sheetNames>
    <sheetDataSet>
      <sheetData sheetId="0">
        <row r="4">
          <cell r="A4">
            <v>9352931030</v>
          </cell>
          <cell r="B4" t="str">
            <v>PRO. CAP;KUM(M)</v>
          </cell>
          <cell r="C4">
            <v>9352931030</v>
          </cell>
          <cell r="D4">
            <v>2.0299999999999999E-2</v>
          </cell>
        </row>
        <row r="5">
          <cell r="A5">
            <v>9425040105</v>
          </cell>
          <cell r="B5" t="str">
            <v>PRO. CAP;KUM(M) GRAY</v>
          </cell>
          <cell r="C5">
            <v>9425040105</v>
          </cell>
          <cell r="D5">
            <v>2.0299999999999999E-2</v>
          </cell>
        </row>
        <row r="6">
          <cell r="A6">
            <v>9124010054</v>
          </cell>
          <cell r="B6" t="str">
            <v>CUP(IN-A6GF1) (Yellow)</v>
          </cell>
          <cell r="C6">
            <v>9124010054</v>
          </cell>
          <cell r="D6">
            <v>7.6700000000000004E-2</v>
          </cell>
        </row>
        <row r="7">
          <cell r="A7">
            <v>9652930043</v>
          </cell>
          <cell r="B7" t="str">
            <v>CUP (OUT-A) (Blue)</v>
          </cell>
          <cell r="C7">
            <v>9652930043</v>
          </cell>
          <cell r="D7">
            <v>7.4999999999999997E-2</v>
          </cell>
        </row>
        <row r="8">
          <cell r="A8">
            <v>9124010060</v>
          </cell>
          <cell r="B8" t="str">
            <v>CUP(OUT-A6GF1) (Red)</v>
          </cell>
          <cell r="C8">
            <v>9124010060</v>
          </cell>
          <cell r="D8">
            <v>7.4999999999999997E-2</v>
          </cell>
        </row>
        <row r="9">
          <cell r="A9">
            <v>9652930042</v>
          </cell>
          <cell r="B9" t="str">
            <v>CUP (IN-MF)</v>
          </cell>
          <cell r="C9">
            <v>9652930042</v>
          </cell>
          <cell r="D9">
            <v>8.1500000000000003E-2</v>
          </cell>
        </row>
        <row r="10">
          <cell r="A10">
            <v>9652930046</v>
          </cell>
          <cell r="B10" t="str">
            <v>CUP (OUT-D)</v>
          </cell>
          <cell r="C10">
            <v>9652930046</v>
          </cell>
          <cell r="D10">
            <v>7.4999999999999997E-2</v>
          </cell>
        </row>
        <row r="11">
          <cell r="A11">
            <v>9124040011</v>
          </cell>
          <cell r="B11" t="str">
            <v>CUP_28MM(HS_CM1)</v>
          </cell>
          <cell r="C11">
            <v>9124040011</v>
          </cell>
          <cell r="D11">
            <v>0.14729999999999999</v>
          </cell>
        </row>
        <row r="12">
          <cell r="A12">
            <v>9124040035</v>
          </cell>
          <cell r="B12" t="str">
            <v>CUP_28MM(HS_CM1)</v>
          </cell>
          <cell r="C12">
            <v>9124040035</v>
          </cell>
          <cell r="D12">
            <v>0.14660000000000001</v>
          </cell>
        </row>
        <row r="13">
          <cell r="A13">
            <v>9652930045</v>
          </cell>
          <cell r="B13" t="str">
            <v>CUP(OUT-C)</v>
          </cell>
          <cell r="C13">
            <v>9652930045</v>
          </cell>
          <cell r="D13">
            <v>7.4999999999999997E-2</v>
          </cell>
        </row>
        <row r="14">
          <cell r="A14">
            <v>9124010052</v>
          </cell>
          <cell r="B14" t="str">
            <v>HOLDER SUB ASS'Y(IN-GF)</v>
          </cell>
          <cell r="C14">
            <v>9124010052</v>
          </cell>
          <cell r="D14">
            <v>0.52700000000000002</v>
          </cell>
        </row>
        <row r="15">
          <cell r="A15">
            <v>9124010068</v>
          </cell>
          <cell r="B15" t="str">
            <v>HOLDER SUB ASS'Y(OUT-A)</v>
          </cell>
          <cell r="C15">
            <v>9124010068</v>
          </cell>
          <cell r="D15">
            <v>0.50580000000000003</v>
          </cell>
        </row>
        <row r="16">
          <cell r="A16">
            <v>9124010058</v>
          </cell>
          <cell r="B16" t="str">
            <v>HOLDER SUB ASS'Y(OUT-GF)</v>
          </cell>
          <cell r="C16">
            <v>9124010058</v>
          </cell>
          <cell r="D16">
            <v>0.50580000000000003</v>
          </cell>
        </row>
        <row r="17">
          <cell r="A17">
            <v>9651930022</v>
          </cell>
          <cell r="B17" t="str">
            <v>HOLDER SUB ASS'Y(IN-MF)</v>
          </cell>
          <cell r="C17">
            <v>9651930022</v>
          </cell>
          <cell r="D17">
            <v>0.52700000000000002</v>
          </cell>
        </row>
        <row r="18">
          <cell r="A18">
            <v>9651930026</v>
          </cell>
          <cell r="B18" t="str">
            <v>HOLDER SUB ASS'Y(OUT-D)</v>
          </cell>
          <cell r="C18">
            <v>9651930026</v>
          </cell>
          <cell r="D18">
            <v>0.50580000000000003</v>
          </cell>
        </row>
        <row r="19">
          <cell r="A19">
            <v>9124040020</v>
          </cell>
          <cell r="B19" t="str">
            <v>HOLDER_28MM(HS_CM1)</v>
          </cell>
          <cell r="C19">
            <v>9124040020</v>
          </cell>
          <cell r="D19">
            <v>0.93630000000000002</v>
          </cell>
        </row>
        <row r="20">
          <cell r="A20">
            <v>9651930025</v>
          </cell>
          <cell r="B20" t="str">
            <v>HOLDER SUB ASS'Y(OUT-C)</v>
          </cell>
          <cell r="C20">
            <v>9651930025</v>
          </cell>
          <cell r="D20">
            <v>0.55640000000000001</v>
          </cell>
        </row>
        <row r="21">
          <cell r="A21">
            <v>9472930030</v>
          </cell>
          <cell r="B21" t="str">
            <v>COVER(MMS-T2)</v>
          </cell>
          <cell r="C21">
            <v>9472930030</v>
          </cell>
          <cell r="D21">
            <v>2.0299999999999999E-2</v>
          </cell>
        </row>
        <row r="22">
          <cell r="A22">
            <v>9122010005</v>
          </cell>
          <cell r="B22" t="str">
            <v>COVER</v>
          </cell>
          <cell r="C22">
            <v>9122010005</v>
          </cell>
          <cell r="D22">
            <v>2.0299999999999999E-2</v>
          </cell>
        </row>
        <row r="23">
          <cell r="A23">
            <v>9471930059</v>
          </cell>
          <cell r="B23" t="str">
            <v>HOUSING ASSY (MMS-T2)</v>
          </cell>
          <cell r="C23">
            <v>9471930059</v>
          </cell>
          <cell r="D23">
            <v>0.96840000000000004</v>
          </cell>
        </row>
        <row r="24">
          <cell r="A24">
            <v>9662930010</v>
          </cell>
          <cell r="B24" t="str">
            <v>Bobbin (Gamma)</v>
          </cell>
          <cell r="C24">
            <v>9662930010</v>
          </cell>
          <cell r="D24">
            <v>0.51690000000000003</v>
          </cell>
        </row>
        <row r="25">
          <cell r="A25">
            <v>9591930012</v>
          </cell>
          <cell r="B25" t="str">
            <v>SHAFT(FINISHED)</v>
          </cell>
          <cell r="C25">
            <v>9591930012</v>
          </cell>
          <cell r="D25">
            <v>0.96630000000000005</v>
          </cell>
        </row>
        <row r="26">
          <cell r="A26">
            <v>9145020075</v>
          </cell>
          <cell r="B26" t="str">
            <v>SHAFT(FINISHED) : 43 MM</v>
          </cell>
          <cell r="C26">
            <v>9145020075</v>
          </cell>
          <cell r="D26">
            <v>0.99819999999999998</v>
          </cell>
        </row>
        <row r="27">
          <cell r="A27">
            <v>9145020111</v>
          </cell>
          <cell r="B27" t="str">
            <v>SHAFT(FINISHED): 49MM</v>
          </cell>
          <cell r="C27">
            <v>9145020111</v>
          </cell>
          <cell r="D27">
            <v>1.0208999999999999</v>
          </cell>
        </row>
        <row r="28">
          <cell r="A28">
            <v>9145020057</v>
          </cell>
          <cell r="B28" t="str">
            <v>SHAFT(FINISHED):45MM</v>
          </cell>
          <cell r="C28">
            <v>9145020057</v>
          </cell>
          <cell r="D28">
            <v>1.0118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duct stock in June idea mr."/>
      <sheetName val="Material stock in June idea mr."/>
      <sheetName val="Product stock in July Mr.Trang"/>
      <sheetName val="Material stock in June MR.S22.7"/>
      <sheetName val="Material stock SEP."/>
      <sheetName val="Product stock SEP.chỉnh sửa"/>
      <sheetName val="Product stock SEP"/>
      <sheetName val="Product stock thAg7 NG ve trc"/>
      <sheetName val="Product stock thAg7 voi Kho sx"/>
      <sheetName val="Product stock thAg7 NG ve t (2)"/>
      <sheetName val="Product stock thAg 7 + NG tr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AK301"/>
  <sheetViews>
    <sheetView view="pageBreakPreview" topLeftCell="L37" zoomScale="60" zoomScaleNormal="70" workbookViewId="0">
      <selection activeCell="Z29" sqref="Z29"/>
    </sheetView>
  </sheetViews>
  <sheetFormatPr defaultRowHeight="15"/>
  <cols>
    <col min="1" max="1" width="4.109375" customWidth="1"/>
    <col min="2" max="2" width="15.6640625" customWidth="1"/>
    <col min="3" max="3" width="18" customWidth="1"/>
    <col min="4" max="4" width="7.77734375" customWidth="1"/>
    <col min="5" max="5" width="13.6640625" customWidth="1"/>
    <col min="6" max="7" width="12.88671875" customWidth="1"/>
    <col min="8" max="8" width="16" style="25" customWidth="1"/>
    <col min="9" max="9" width="15.6640625" customWidth="1"/>
    <col min="10" max="10" width="14.33203125" customWidth="1"/>
    <col min="11" max="11" width="16.33203125" style="15" customWidth="1"/>
    <col min="12" max="14" width="12.88671875" style="15" customWidth="1"/>
    <col min="15" max="15" width="15.77734375" style="15" customWidth="1"/>
    <col min="16" max="16" width="15.109375" style="15" customWidth="1"/>
    <col min="17" max="18" width="15.77734375" style="14" customWidth="1"/>
    <col min="19" max="19" width="15.77734375" hidden="1" customWidth="1"/>
    <col min="20" max="20" width="9.33203125" customWidth="1"/>
    <col min="21" max="21" width="21.21875" customWidth="1"/>
    <col min="22" max="22" width="19.21875" customWidth="1"/>
    <col min="23" max="23" width="19" customWidth="1"/>
    <col min="24" max="24" width="14.33203125" customWidth="1"/>
    <col min="25" max="25" width="15" customWidth="1"/>
    <col min="26" max="32" width="14.6640625" customWidth="1"/>
    <col min="33" max="33" width="15.6640625" customWidth="1"/>
    <col min="34" max="34" width="17.33203125" customWidth="1"/>
    <col min="35" max="43" width="9" customWidth="1"/>
  </cols>
  <sheetData>
    <row r="1" spans="1:37" ht="24" customHeight="1">
      <c r="A1" s="117" t="s">
        <v>74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6"/>
      <c r="M1" s="1"/>
      <c r="N1" s="1"/>
      <c r="O1" s="1"/>
      <c r="P1" s="1"/>
      <c r="Q1" s="2"/>
      <c r="R1" s="2"/>
      <c r="S1" s="3"/>
      <c r="T1" s="4"/>
      <c r="U1" s="4"/>
    </row>
    <row r="2" spans="1:37" ht="24" customHeight="1">
      <c r="A2" s="119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7"/>
      <c r="M2" s="5"/>
      <c r="N2" s="5"/>
      <c r="O2" s="5"/>
      <c r="P2" s="5"/>
      <c r="Q2" s="6"/>
      <c r="R2" s="6"/>
      <c r="S2" s="7"/>
      <c r="T2" s="4"/>
      <c r="U2" s="4"/>
    </row>
    <row r="3" spans="1:37" ht="24" customHeight="1">
      <c r="A3" s="119"/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7"/>
      <c r="M3" s="5"/>
      <c r="N3" s="5"/>
      <c r="O3" s="5"/>
      <c r="P3" s="5"/>
      <c r="Q3" s="6"/>
      <c r="R3" s="6"/>
      <c r="S3" s="7"/>
      <c r="T3" s="4"/>
      <c r="U3" s="4"/>
    </row>
    <row r="4" spans="1:37" ht="24" customHeight="1">
      <c r="A4" s="119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7"/>
      <c r="M4" s="5"/>
      <c r="N4" s="5"/>
      <c r="O4" s="5"/>
      <c r="P4" s="5"/>
      <c r="Q4" s="6"/>
      <c r="R4" s="6"/>
      <c r="S4" s="7"/>
      <c r="T4" s="4"/>
      <c r="U4" s="4"/>
    </row>
    <row r="5" spans="1:37" ht="24" customHeight="1">
      <c r="A5" s="119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7"/>
      <c r="M5" s="5"/>
      <c r="N5" s="5"/>
      <c r="O5" s="5"/>
      <c r="P5" s="5"/>
      <c r="Q5" s="6"/>
      <c r="R5" s="6"/>
      <c r="S5" s="7"/>
      <c r="T5" s="4"/>
      <c r="U5" s="4"/>
    </row>
    <row r="6" spans="1:37" ht="24" customHeight="1" thickBot="1">
      <c r="A6" s="121" t="s">
        <v>73</v>
      </c>
      <c r="B6" s="122"/>
      <c r="C6" s="122"/>
      <c r="D6" s="18"/>
      <c r="E6" s="18"/>
      <c r="F6" s="18"/>
      <c r="G6" s="28" t="s">
        <v>53</v>
      </c>
      <c r="H6" s="19"/>
      <c r="I6" s="28"/>
      <c r="J6" s="18"/>
      <c r="K6" s="18"/>
      <c r="L6" s="5"/>
      <c r="M6" s="5"/>
      <c r="N6" s="5"/>
      <c r="O6" s="5"/>
      <c r="P6" s="5"/>
      <c r="Q6" s="6"/>
      <c r="R6" s="6"/>
      <c r="S6" s="7"/>
      <c r="T6" s="4"/>
      <c r="U6" s="4"/>
    </row>
    <row r="7" spans="1:37" s="35" customFormat="1" ht="34.5" customHeight="1">
      <c r="A7" s="123" t="s">
        <v>0</v>
      </c>
      <c r="B7" s="126" t="s">
        <v>1</v>
      </c>
      <c r="C7" s="126" t="s">
        <v>2</v>
      </c>
      <c r="D7" s="126" t="s">
        <v>3</v>
      </c>
      <c r="E7" s="129" t="s">
        <v>64</v>
      </c>
      <c r="F7" s="132" t="s">
        <v>4</v>
      </c>
      <c r="G7" s="133"/>
      <c r="H7" s="134" t="s">
        <v>5</v>
      </c>
      <c r="I7" s="135"/>
      <c r="J7" s="136"/>
      <c r="K7" s="80" t="s">
        <v>6</v>
      </c>
      <c r="L7" s="100" t="s">
        <v>7</v>
      </c>
      <c r="M7" s="101"/>
      <c r="N7" s="101"/>
      <c r="O7" s="101"/>
      <c r="P7" s="102"/>
      <c r="Q7" s="103" t="s">
        <v>8</v>
      </c>
      <c r="R7" s="104"/>
      <c r="S7" s="105"/>
      <c r="T7" s="34"/>
      <c r="U7" s="34"/>
    </row>
    <row r="8" spans="1:37" s="35" customFormat="1" ht="34.5" customHeight="1">
      <c r="A8" s="124"/>
      <c r="B8" s="127"/>
      <c r="C8" s="127"/>
      <c r="D8" s="127"/>
      <c r="E8" s="130"/>
      <c r="F8" s="8" t="s">
        <v>9</v>
      </c>
      <c r="G8" s="8" t="s">
        <v>11</v>
      </c>
      <c r="H8" s="62" t="s">
        <v>16</v>
      </c>
      <c r="I8" s="8" t="s">
        <v>17</v>
      </c>
      <c r="J8" s="9" t="s">
        <v>48</v>
      </c>
      <c r="K8" s="9" t="s">
        <v>9</v>
      </c>
      <c r="L8" s="10" t="s">
        <v>9</v>
      </c>
      <c r="M8" s="11" t="s">
        <v>10</v>
      </c>
      <c r="N8" s="11" t="s">
        <v>79</v>
      </c>
      <c r="O8" s="11" t="s">
        <v>62</v>
      </c>
      <c r="P8" s="11" t="s">
        <v>63</v>
      </c>
      <c r="Q8" s="12" t="s">
        <v>12</v>
      </c>
      <c r="R8" s="12" t="s">
        <v>65</v>
      </c>
      <c r="S8" s="13" t="s">
        <v>13</v>
      </c>
      <c r="T8" s="34"/>
      <c r="U8" s="106" t="s">
        <v>9</v>
      </c>
      <c r="V8" s="107"/>
      <c r="W8" s="107"/>
      <c r="X8" s="107"/>
      <c r="Y8" s="107"/>
      <c r="Z8" s="107"/>
      <c r="AA8" s="108"/>
      <c r="AB8" s="109" t="s">
        <v>10</v>
      </c>
      <c r="AC8" s="110"/>
      <c r="AD8" s="110"/>
      <c r="AE8" s="110"/>
      <c r="AF8" s="110"/>
      <c r="AG8" s="111"/>
    </row>
    <row r="9" spans="1:37" s="35" customFormat="1" ht="36.75" customHeight="1" thickBot="1">
      <c r="A9" s="125"/>
      <c r="B9" s="128"/>
      <c r="C9" s="128"/>
      <c r="D9" s="128"/>
      <c r="E9" s="131"/>
      <c r="F9" s="29">
        <v>1</v>
      </c>
      <c r="G9" s="29" t="s">
        <v>14</v>
      </c>
      <c r="H9" s="63">
        <v>4</v>
      </c>
      <c r="I9" s="30">
        <v>5</v>
      </c>
      <c r="J9" s="30">
        <v>6</v>
      </c>
      <c r="K9" s="30" t="s">
        <v>49</v>
      </c>
      <c r="L9" s="31">
        <v>8</v>
      </c>
      <c r="M9" s="31">
        <v>9</v>
      </c>
      <c r="N9" s="31"/>
      <c r="O9" s="31" t="s">
        <v>50</v>
      </c>
      <c r="P9" s="31"/>
      <c r="Q9" s="32" t="s">
        <v>51</v>
      </c>
      <c r="R9" s="32"/>
      <c r="S9" s="33" t="s">
        <v>52</v>
      </c>
      <c r="T9" s="34"/>
      <c r="U9" s="40" t="s">
        <v>54</v>
      </c>
      <c r="V9" s="41" t="s">
        <v>55</v>
      </c>
      <c r="W9" s="61" t="s">
        <v>78</v>
      </c>
      <c r="X9" s="41" t="s">
        <v>76</v>
      </c>
      <c r="Y9" s="41" t="s">
        <v>56</v>
      </c>
      <c r="Z9" s="41" t="s">
        <v>60</v>
      </c>
      <c r="AA9" s="41" t="s">
        <v>61</v>
      </c>
      <c r="AB9" s="41" t="s">
        <v>54</v>
      </c>
      <c r="AC9" s="41" t="s">
        <v>77</v>
      </c>
      <c r="AD9" s="41" t="s">
        <v>75</v>
      </c>
      <c r="AE9" s="41" t="s">
        <v>55</v>
      </c>
      <c r="AF9" s="41" t="s">
        <v>60</v>
      </c>
      <c r="AG9" s="41" t="s">
        <v>57</v>
      </c>
      <c r="AH9" s="61" t="s">
        <v>67</v>
      </c>
      <c r="AI9" s="75" t="s">
        <v>61</v>
      </c>
      <c r="AJ9" s="38"/>
      <c r="AK9" s="38"/>
    </row>
    <row r="10" spans="1:37" s="34" customFormat="1" ht="57" customHeight="1" thickTop="1">
      <c r="A10" s="45">
        <v>1</v>
      </c>
      <c r="B10" s="46">
        <v>9352931030</v>
      </c>
      <c r="C10" s="47" t="s">
        <v>18</v>
      </c>
      <c r="D10" s="46" t="s">
        <v>15</v>
      </c>
      <c r="E10" s="53">
        <f>VLOOKUP(B10,'[1]PRICE OF GOODS'!$A$4:$D$28,4,0)</f>
        <v>2.0299999999999999E-2</v>
      </c>
      <c r="F10" s="26">
        <v>79400</v>
      </c>
      <c r="G10" s="48">
        <f>F10</f>
        <v>79400</v>
      </c>
      <c r="H10" s="64">
        <v>79747</v>
      </c>
      <c r="I10" s="48">
        <v>86000</v>
      </c>
      <c r="J10" s="48">
        <f>SUM(AE10:AG10)</f>
        <v>1472</v>
      </c>
      <c r="K10" s="48">
        <f>G10+H10-I10-J10</f>
        <v>71675</v>
      </c>
      <c r="L10" s="26">
        <f t="shared" ref="L10:L41" si="0">SUM(U10:AA10)</f>
        <v>86973</v>
      </c>
      <c r="M10" s="27">
        <f>SUM(AB10:AH10)</f>
        <v>1472</v>
      </c>
      <c r="N10" s="83">
        <f>M10*E10</f>
        <v>29.881599999999999</v>
      </c>
      <c r="O10" s="49">
        <f>L10+M10</f>
        <v>88445</v>
      </c>
      <c r="P10" s="60">
        <f t="shared" ref="P10:P41" si="1">O10*E10</f>
        <v>1795.4334999999999</v>
      </c>
      <c r="Q10" s="49">
        <f t="shared" ref="Q10:Q41" si="2">O10-K10</f>
        <v>16770</v>
      </c>
      <c r="R10" s="60">
        <f t="shared" ref="R10:R41" si="3">Q10*E10</f>
        <v>340.43099999999998</v>
      </c>
      <c r="S10" s="21">
        <f t="shared" ref="S10:S47" si="4">Q10/(G10+H10)</f>
        <v>0.10537427661218873</v>
      </c>
      <c r="U10" s="43"/>
      <c r="V10" s="43">
        <f>37982+241</f>
        <v>38223</v>
      </c>
      <c r="W10" s="43"/>
      <c r="X10" s="43"/>
      <c r="Y10" s="43">
        <v>48750</v>
      </c>
      <c r="Z10" s="43"/>
      <c r="AA10" s="43"/>
      <c r="AB10" s="43"/>
      <c r="AC10" s="43"/>
      <c r="AD10" s="43"/>
      <c r="AE10" s="43"/>
      <c r="AF10" s="43"/>
      <c r="AG10" s="43">
        <v>1472</v>
      </c>
      <c r="AH10" s="61"/>
      <c r="AI10" s="37"/>
      <c r="AJ10" s="37"/>
      <c r="AK10" s="37"/>
    </row>
    <row r="11" spans="1:37" s="34" customFormat="1" ht="57" customHeight="1">
      <c r="A11" s="45">
        <v>2</v>
      </c>
      <c r="B11" s="46">
        <v>9425040105</v>
      </c>
      <c r="C11" s="47" t="s">
        <v>19</v>
      </c>
      <c r="D11" s="46" t="s">
        <v>15</v>
      </c>
      <c r="E11" s="53">
        <f>VLOOKUP(B11,'[1]PRICE OF GOODS'!$A$4:$D$28,4,0)</f>
        <v>2.0299999999999999E-2</v>
      </c>
      <c r="F11" s="26">
        <v>72269</v>
      </c>
      <c r="G11" s="48">
        <f t="shared" ref="G11:G46" si="5">F11</f>
        <v>72269</v>
      </c>
      <c r="H11" s="64">
        <v>204625</v>
      </c>
      <c r="I11" s="48">
        <v>214000</v>
      </c>
      <c r="J11" s="48">
        <f t="shared" ref="J11:J46" si="6">SUM(AE11:AG11)</f>
        <v>0</v>
      </c>
      <c r="K11" s="48">
        <f t="shared" ref="K11:K46" si="7">G11+H11-I11-J11</f>
        <v>62894</v>
      </c>
      <c r="L11" s="26">
        <f t="shared" si="0"/>
        <v>48906</v>
      </c>
      <c r="M11" s="27">
        <f t="shared" ref="M11:M46" si="8">SUM(AB11:AH11)</f>
        <v>0</v>
      </c>
      <c r="N11" s="83">
        <f t="shared" ref="N11:N41" si="9">M11*E11</f>
        <v>0</v>
      </c>
      <c r="O11" s="49">
        <f t="shared" ref="O11:O46" si="10">L11+M11</f>
        <v>48906</v>
      </c>
      <c r="P11" s="60">
        <f t="shared" si="1"/>
        <v>992.79179999999997</v>
      </c>
      <c r="Q11" s="49">
        <f t="shared" si="2"/>
        <v>-13988</v>
      </c>
      <c r="R11" s="60">
        <f t="shared" si="3"/>
        <v>-283.95639999999997</v>
      </c>
      <c r="S11" s="21">
        <f>Q11/(G11+H11)</f>
        <v>-5.0517526562511288E-2</v>
      </c>
      <c r="U11" s="43">
        <v>7520</v>
      </c>
      <c r="V11" s="43">
        <v>28386</v>
      </c>
      <c r="W11" s="43"/>
      <c r="X11" s="43"/>
      <c r="Y11" s="43">
        <v>13000</v>
      </c>
      <c r="Z11" s="43"/>
      <c r="AA11" s="43"/>
      <c r="AB11" s="43"/>
      <c r="AC11" s="43"/>
      <c r="AD11" s="43"/>
      <c r="AE11" s="43"/>
      <c r="AF11" s="43"/>
      <c r="AG11" s="43"/>
      <c r="AH11" s="61"/>
      <c r="AI11" s="37"/>
      <c r="AJ11" s="37"/>
      <c r="AK11" s="37"/>
    </row>
    <row r="12" spans="1:37" s="34" customFormat="1" ht="57" customHeight="1">
      <c r="A12" s="50">
        <v>3</v>
      </c>
      <c r="B12" s="46">
        <v>9471930059</v>
      </c>
      <c r="C12" s="47" t="s">
        <v>20</v>
      </c>
      <c r="D12" s="46" t="s">
        <v>15</v>
      </c>
      <c r="E12" s="53">
        <f>VLOOKUP(B12,'[1]PRICE OF GOODS'!$A$4:$D$28,4,0)</f>
        <v>0.96840000000000004</v>
      </c>
      <c r="F12" s="26">
        <v>196540</v>
      </c>
      <c r="G12" s="48">
        <f t="shared" si="5"/>
        <v>196540</v>
      </c>
      <c r="H12" s="64">
        <v>442959</v>
      </c>
      <c r="I12" s="48">
        <v>427000</v>
      </c>
      <c r="J12" s="48">
        <f t="shared" si="6"/>
        <v>3354</v>
      </c>
      <c r="K12" s="48">
        <f t="shared" si="7"/>
        <v>209145</v>
      </c>
      <c r="L12" s="26">
        <f t="shared" si="0"/>
        <v>205783</v>
      </c>
      <c r="M12" s="27">
        <f>SUM(AB12:AI12)</f>
        <v>3354</v>
      </c>
      <c r="N12" s="83">
        <f t="shared" si="9"/>
        <v>3248.0136000000002</v>
      </c>
      <c r="O12" s="49">
        <f>L12+M12</f>
        <v>209137</v>
      </c>
      <c r="P12" s="60">
        <f t="shared" si="1"/>
        <v>202528.2708</v>
      </c>
      <c r="Q12" s="49">
        <f>O12-K12</f>
        <v>-8</v>
      </c>
      <c r="R12" s="60">
        <f t="shared" si="3"/>
        <v>-7.7472000000000003</v>
      </c>
      <c r="S12" s="21">
        <f t="shared" si="4"/>
        <v>-1.2509792822193623E-5</v>
      </c>
      <c r="U12" s="43">
        <f>7287+5664</f>
        <v>12951</v>
      </c>
      <c r="V12" s="43">
        <f>36+548+8570+23261+11800</f>
        <v>44215</v>
      </c>
      <c r="W12" s="43">
        <v>11837</v>
      </c>
      <c r="X12" s="43"/>
      <c r="Y12" s="43">
        <v>133300</v>
      </c>
      <c r="Z12" s="43">
        <f>380+2600+500</f>
        <v>3480</v>
      </c>
      <c r="AA12" s="43"/>
      <c r="AB12" s="43"/>
      <c r="AC12" s="43"/>
      <c r="AD12" s="43"/>
      <c r="AE12" s="43">
        <v>73</v>
      </c>
      <c r="AF12" s="43">
        <v>128</v>
      </c>
      <c r="AG12" s="43">
        <v>3153</v>
      </c>
      <c r="AH12" s="61"/>
      <c r="AI12" s="37"/>
      <c r="AJ12" s="37"/>
      <c r="AK12" s="37"/>
    </row>
    <row r="13" spans="1:37" s="34" customFormat="1" ht="57" customHeight="1">
      <c r="A13" s="45">
        <v>4</v>
      </c>
      <c r="B13" s="46">
        <v>9472930030</v>
      </c>
      <c r="C13" s="47" t="s">
        <v>21</v>
      </c>
      <c r="D13" s="46" t="s">
        <v>15</v>
      </c>
      <c r="E13" s="53">
        <f>VLOOKUP(B13,'[1]PRICE OF GOODS'!$A$4:$D$28,4,0)</f>
        <v>2.0299999999999999E-2</v>
      </c>
      <c r="F13" s="26">
        <v>144467</v>
      </c>
      <c r="G13" s="48">
        <f t="shared" si="5"/>
        <v>144467</v>
      </c>
      <c r="H13" s="64">
        <v>399355</v>
      </c>
      <c r="I13" s="48">
        <v>340000</v>
      </c>
      <c r="J13" s="48">
        <f t="shared" si="6"/>
        <v>373</v>
      </c>
      <c r="K13" s="48">
        <f t="shared" si="7"/>
        <v>203449</v>
      </c>
      <c r="L13" s="26">
        <f t="shared" si="0"/>
        <v>214628</v>
      </c>
      <c r="M13" s="27">
        <f t="shared" si="8"/>
        <v>373</v>
      </c>
      <c r="N13" s="83">
        <f t="shared" si="9"/>
        <v>7.5718999999999994</v>
      </c>
      <c r="O13" s="49">
        <f>L13+M13</f>
        <v>215001</v>
      </c>
      <c r="P13" s="60">
        <f t="shared" si="1"/>
        <v>4364.5203000000001</v>
      </c>
      <c r="Q13" s="49">
        <f t="shared" si="2"/>
        <v>11552</v>
      </c>
      <c r="R13" s="60">
        <f t="shared" si="3"/>
        <v>234.50559999999999</v>
      </c>
      <c r="S13" s="21">
        <f t="shared" si="4"/>
        <v>2.1242244705068938E-2</v>
      </c>
      <c r="U13" s="43">
        <v>28079</v>
      </c>
      <c r="V13" s="43">
        <v>121765</v>
      </c>
      <c r="W13" s="43">
        <v>9188</v>
      </c>
      <c r="X13" s="43"/>
      <c r="Y13" s="43">
        <v>55500</v>
      </c>
      <c r="Z13" s="43">
        <v>96</v>
      </c>
      <c r="AA13" s="43"/>
      <c r="AB13" s="43"/>
      <c r="AC13" s="43"/>
      <c r="AD13" s="43"/>
      <c r="AE13" s="43"/>
      <c r="AF13" s="43">
        <v>252</v>
      </c>
      <c r="AG13" s="43">
        <v>121</v>
      </c>
      <c r="AH13" s="61"/>
      <c r="AI13" s="37"/>
      <c r="AJ13" s="37"/>
      <c r="AK13" s="37"/>
    </row>
    <row r="14" spans="1:37" s="34" customFormat="1" ht="57" customHeight="1">
      <c r="A14" s="45">
        <v>5</v>
      </c>
      <c r="B14" s="51">
        <v>9122010005</v>
      </c>
      <c r="C14" s="47" t="s">
        <v>22</v>
      </c>
      <c r="D14" s="46" t="s">
        <v>15</v>
      </c>
      <c r="E14" s="53">
        <f>VLOOKUP(B14,'[1]PRICE OF GOODS'!$A$4:$D$28,4,0)</f>
        <v>2.0299999999999999E-2</v>
      </c>
      <c r="F14" s="26">
        <v>168627</v>
      </c>
      <c r="G14" s="48">
        <f t="shared" si="5"/>
        <v>168627</v>
      </c>
      <c r="H14" s="64">
        <v>100389</v>
      </c>
      <c r="I14" s="48">
        <v>75000</v>
      </c>
      <c r="J14" s="48">
        <f t="shared" si="6"/>
        <v>1080</v>
      </c>
      <c r="K14" s="48">
        <f t="shared" si="7"/>
        <v>192936</v>
      </c>
      <c r="L14" s="26">
        <f t="shared" si="0"/>
        <v>185260</v>
      </c>
      <c r="M14" s="27">
        <f t="shared" si="8"/>
        <v>1080</v>
      </c>
      <c r="N14" s="83">
        <f t="shared" si="9"/>
        <v>21.923999999999999</v>
      </c>
      <c r="O14" s="49">
        <f t="shared" si="10"/>
        <v>186340</v>
      </c>
      <c r="P14" s="60">
        <f t="shared" si="1"/>
        <v>3782.7019999999998</v>
      </c>
      <c r="Q14" s="49">
        <f t="shared" si="2"/>
        <v>-6596</v>
      </c>
      <c r="R14" s="60">
        <f t="shared" si="3"/>
        <v>-133.89879999999999</v>
      </c>
      <c r="S14" s="21">
        <f t="shared" si="4"/>
        <v>-2.4518987718202635E-2</v>
      </c>
      <c r="U14" s="43"/>
      <c r="V14" s="43">
        <f>702+114271</f>
        <v>114973</v>
      </c>
      <c r="W14" s="43"/>
      <c r="X14" s="43"/>
      <c r="Y14" s="43">
        <v>70287</v>
      </c>
      <c r="Z14" s="43"/>
      <c r="AA14" s="43"/>
      <c r="AB14" s="43"/>
      <c r="AC14" s="43"/>
      <c r="AD14" s="43"/>
      <c r="AE14" s="43"/>
      <c r="AF14" s="43"/>
      <c r="AG14" s="43">
        <v>1080</v>
      </c>
      <c r="AH14" s="61"/>
      <c r="AI14" s="37"/>
      <c r="AJ14" s="37"/>
      <c r="AK14" s="37"/>
    </row>
    <row r="15" spans="1:37" s="34" customFormat="1" ht="57" customHeight="1">
      <c r="A15" s="50">
        <v>6</v>
      </c>
      <c r="B15" s="46">
        <v>9124040020</v>
      </c>
      <c r="C15" s="47" t="s">
        <v>23</v>
      </c>
      <c r="D15" s="46" t="s">
        <v>15</v>
      </c>
      <c r="E15" s="53">
        <f>VLOOKUP(B15,'[1]PRICE OF GOODS'!$A$4:$D$28,4,0)</f>
        <v>0.93630000000000002</v>
      </c>
      <c r="F15" s="26">
        <v>88819</v>
      </c>
      <c r="G15" s="48">
        <f t="shared" si="5"/>
        <v>88819</v>
      </c>
      <c r="H15" s="64">
        <v>349154</v>
      </c>
      <c r="I15" s="48">
        <v>339360</v>
      </c>
      <c r="J15" s="48">
        <f t="shared" si="6"/>
        <v>2301</v>
      </c>
      <c r="K15" s="48">
        <f t="shared" si="7"/>
        <v>96312</v>
      </c>
      <c r="L15" s="26">
        <f t="shared" si="0"/>
        <v>94080</v>
      </c>
      <c r="M15" s="27">
        <f t="shared" si="8"/>
        <v>2301</v>
      </c>
      <c r="N15" s="83">
        <f t="shared" si="9"/>
        <v>2154.4263000000001</v>
      </c>
      <c r="O15" s="49">
        <f t="shared" si="10"/>
        <v>96381</v>
      </c>
      <c r="P15" s="60">
        <f t="shared" si="1"/>
        <v>90241.530299999999</v>
      </c>
      <c r="Q15" s="49">
        <f t="shared" si="2"/>
        <v>69</v>
      </c>
      <c r="R15" s="60">
        <f t="shared" si="3"/>
        <v>64.604700000000008</v>
      </c>
      <c r="S15" s="21">
        <f t="shared" si="4"/>
        <v>1.5754395818920344E-4</v>
      </c>
      <c r="U15" s="43">
        <f>1473+3500</f>
        <v>4973</v>
      </c>
      <c r="V15" s="43">
        <f>53+3701+2310+11970+5460</f>
        <v>23494</v>
      </c>
      <c r="W15" s="43">
        <v>120</v>
      </c>
      <c r="X15" s="43">
        <f>1750+2411+3640</f>
        <v>7801</v>
      </c>
      <c r="Y15" s="43">
        <v>57190</v>
      </c>
      <c r="Z15" s="43">
        <f>280+222</f>
        <v>502</v>
      </c>
      <c r="AA15" s="43"/>
      <c r="AB15" s="43"/>
      <c r="AC15" s="43"/>
      <c r="AD15" s="43"/>
      <c r="AE15" s="43"/>
      <c r="AF15" s="43">
        <v>19</v>
      </c>
      <c r="AG15" s="43">
        <v>2282</v>
      </c>
      <c r="AH15" s="61"/>
      <c r="AI15" s="37"/>
      <c r="AJ15" s="37"/>
      <c r="AK15" s="37"/>
    </row>
    <row r="16" spans="1:37" s="34" customFormat="1" ht="57" customHeight="1">
      <c r="A16" s="45">
        <v>7</v>
      </c>
      <c r="B16" s="76">
        <v>9124040014</v>
      </c>
      <c r="C16" s="77" t="s">
        <v>66</v>
      </c>
      <c r="D16" s="46" t="s">
        <v>15</v>
      </c>
      <c r="E16" s="53">
        <v>0.93630000000000002</v>
      </c>
      <c r="F16" s="26">
        <v>25853</v>
      </c>
      <c r="G16" s="48">
        <f t="shared" si="5"/>
        <v>25853</v>
      </c>
      <c r="H16" s="64">
        <v>45068</v>
      </c>
      <c r="I16" s="48">
        <v>51000</v>
      </c>
      <c r="J16" s="48">
        <f t="shared" si="6"/>
        <v>54</v>
      </c>
      <c r="K16" s="48">
        <f t="shared" si="7"/>
        <v>19867</v>
      </c>
      <c r="L16" s="26">
        <f t="shared" si="0"/>
        <v>19114</v>
      </c>
      <c r="M16" s="27">
        <f t="shared" si="8"/>
        <v>54</v>
      </c>
      <c r="N16" s="83">
        <f t="shared" si="9"/>
        <v>50.560200000000002</v>
      </c>
      <c r="O16" s="49">
        <f t="shared" si="10"/>
        <v>19168</v>
      </c>
      <c r="P16" s="60">
        <f t="shared" si="1"/>
        <v>17946.9984</v>
      </c>
      <c r="Q16" s="49">
        <f t="shared" si="2"/>
        <v>-699</v>
      </c>
      <c r="R16" s="60">
        <f t="shared" si="3"/>
        <v>-654.47370000000001</v>
      </c>
      <c r="S16" s="21">
        <f t="shared" si="4"/>
        <v>-9.8560369989142849E-3</v>
      </c>
      <c r="U16" s="43"/>
      <c r="V16" s="43">
        <v>23</v>
      </c>
      <c r="W16" s="43"/>
      <c r="X16" s="43">
        <v>121</v>
      </c>
      <c r="Y16" s="43">
        <v>18970</v>
      </c>
      <c r="Z16" s="43"/>
      <c r="AA16" s="43"/>
      <c r="AB16" s="43"/>
      <c r="AC16" s="43"/>
      <c r="AD16" s="43"/>
      <c r="AE16" s="43"/>
      <c r="AF16" s="43">
        <v>21</v>
      </c>
      <c r="AG16" s="43">
        <v>33</v>
      </c>
      <c r="AH16" s="61"/>
      <c r="AI16" s="37"/>
      <c r="AJ16" s="37"/>
      <c r="AK16" s="37"/>
    </row>
    <row r="17" spans="1:37" s="34" customFormat="1" ht="57" customHeight="1">
      <c r="A17" s="45">
        <v>8</v>
      </c>
      <c r="B17" s="46">
        <v>9124040035</v>
      </c>
      <c r="C17" s="47" t="s">
        <v>24</v>
      </c>
      <c r="D17" s="46" t="s">
        <v>15</v>
      </c>
      <c r="E17" s="53">
        <f>VLOOKUP(B17,'[1]PRICE OF GOODS'!$A$4:$D$28,4,0)</f>
        <v>0.14660000000000001</v>
      </c>
      <c r="F17" s="26">
        <v>80782</v>
      </c>
      <c r="G17" s="48">
        <f t="shared" si="5"/>
        <v>80782</v>
      </c>
      <c r="H17" s="64">
        <v>325967</v>
      </c>
      <c r="I17" s="48">
        <v>354000</v>
      </c>
      <c r="J17" s="48">
        <f t="shared" si="6"/>
        <v>417</v>
      </c>
      <c r="K17" s="48">
        <f t="shared" si="7"/>
        <v>52332</v>
      </c>
      <c r="L17" s="26">
        <f t="shared" si="0"/>
        <v>53503</v>
      </c>
      <c r="M17" s="27">
        <f t="shared" si="8"/>
        <v>417</v>
      </c>
      <c r="N17" s="83">
        <f t="shared" si="9"/>
        <v>61.132200000000005</v>
      </c>
      <c r="O17" s="49">
        <f t="shared" si="10"/>
        <v>53920</v>
      </c>
      <c r="P17" s="60">
        <f t="shared" si="1"/>
        <v>7904.6720000000005</v>
      </c>
      <c r="Q17" s="49">
        <f t="shared" si="2"/>
        <v>1588</v>
      </c>
      <c r="R17" s="60">
        <f t="shared" si="3"/>
        <v>232.80080000000001</v>
      </c>
      <c r="S17" s="21">
        <f t="shared" si="4"/>
        <v>3.9041276069517075E-3</v>
      </c>
      <c r="U17" s="43">
        <f>38171+3800</f>
        <v>41971</v>
      </c>
      <c r="V17" s="43">
        <v>4565</v>
      </c>
      <c r="W17" s="43">
        <v>1316</v>
      </c>
      <c r="X17" s="43"/>
      <c r="Y17" s="43">
        <v>5250</v>
      </c>
      <c r="Z17" s="43">
        <f>167+234</f>
        <v>401</v>
      </c>
      <c r="AA17" s="43"/>
      <c r="AB17" s="43"/>
      <c r="AC17" s="43"/>
      <c r="AD17" s="43"/>
      <c r="AE17" s="43"/>
      <c r="AF17" s="43">
        <v>186</v>
      </c>
      <c r="AG17" s="43">
        <v>231</v>
      </c>
      <c r="AH17" s="61"/>
      <c r="AI17" s="37"/>
      <c r="AJ17" s="37"/>
      <c r="AK17" s="37"/>
    </row>
    <row r="18" spans="1:37" s="34" customFormat="1" ht="57" customHeight="1">
      <c r="A18" s="50">
        <v>9</v>
      </c>
      <c r="B18" s="46">
        <v>9124040011</v>
      </c>
      <c r="C18" s="47" t="s">
        <v>25</v>
      </c>
      <c r="D18" s="46" t="s">
        <v>15</v>
      </c>
      <c r="E18" s="53">
        <f>VLOOKUP(B18,'[1]PRICE OF GOODS'!$A$4:$D$28,4,0)</f>
        <v>0.14729999999999999</v>
      </c>
      <c r="F18" s="26">
        <v>22560</v>
      </c>
      <c r="G18" s="48">
        <f t="shared" si="5"/>
        <v>22560</v>
      </c>
      <c r="H18" s="64">
        <v>95225</v>
      </c>
      <c r="I18" s="48">
        <v>34000</v>
      </c>
      <c r="J18" s="48">
        <f t="shared" si="6"/>
        <v>240</v>
      </c>
      <c r="K18" s="48">
        <f t="shared" si="7"/>
        <v>83545</v>
      </c>
      <c r="L18" s="26">
        <f t="shared" si="0"/>
        <v>82379</v>
      </c>
      <c r="M18" s="27">
        <f t="shared" si="8"/>
        <v>240</v>
      </c>
      <c r="N18" s="83">
        <f t="shared" si="9"/>
        <v>35.351999999999997</v>
      </c>
      <c r="O18" s="49">
        <f t="shared" si="10"/>
        <v>82619</v>
      </c>
      <c r="P18" s="60">
        <f t="shared" si="1"/>
        <v>12169.778699999999</v>
      </c>
      <c r="Q18" s="49">
        <f t="shared" si="2"/>
        <v>-926</v>
      </c>
      <c r="R18" s="60">
        <f t="shared" si="3"/>
        <v>-136.3998</v>
      </c>
      <c r="S18" s="21">
        <f t="shared" si="4"/>
        <v>-7.8617820605340234E-3</v>
      </c>
      <c r="U18" s="43">
        <v>57037</v>
      </c>
      <c r="V18" s="43">
        <f>688+255</f>
        <v>943</v>
      </c>
      <c r="W18" s="43">
        <v>2356</v>
      </c>
      <c r="X18" s="43"/>
      <c r="Y18" s="43">
        <v>22000</v>
      </c>
      <c r="Z18" s="43">
        <v>43</v>
      </c>
      <c r="AA18" s="43"/>
      <c r="AB18" s="43"/>
      <c r="AC18" s="43"/>
      <c r="AD18" s="43"/>
      <c r="AE18" s="43"/>
      <c r="AF18" s="43"/>
      <c r="AG18" s="43">
        <v>240</v>
      </c>
      <c r="AH18" s="61"/>
      <c r="AI18" s="37"/>
      <c r="AJ18" s="37"/>
      <c r="AK18" s="37"/>
    </row>
    <row r="19" spans="1:37" s="34" customFormat="1" ht="57" customHeight="1">
      <c r="A19" s="45">
        <v>10</v>
      </c>
      <c r="B19" s="46">
        <v>9591930012</v>
      </c>
      <c r="C19" s="47" t="s">
        <v>26</v>
      </c>
      <c r="D19" s="46" t="s">
        <v>15</v>
      </c>
      <c r="E19" s="53">
        <f>VLOOKUP(B19,'[1]PRICE OF GOODS'!$A$4:$D$28,4,0)</f>
        <v>0.96630000000000005</v>
      </c>
      <c r="F19" s="26">
        <v>10075</v>
      </c>
      <c r="G19" s="48">
        <f t="shared" si="5"/>
        <v>10075</v>
      </c>
      <c r="H19" s="64">
        <v>0</v>
      </c>
      <c r="I19" s="48">
        <v>1560</v>
      </c>
      <c r="J19" s="48">
        <f t="shared" si="6"/>
        <v>0</v>
      </c>
      <c r="K19" s="48">
        <f t="shared" si="7"/>
        <v>8515</v>
      </c>
      <c r="L19" s="26">
        <f t="shared" si="0"/>
        <v>4902</v>
      </c>
      <c r="M19" s="27">
        <f t="shared" si="8"/>
        <v>3526</v>
      </c>
      <c r="N19" s="83">
        <f t="shared" si="9"/>
        <v>3407.1738</v>
      </c>
      <c r="O19" s="49">
        <f t="shared" si="10"/>
        <v>8428</v>
      </c>
      <c r="P19" s="60">
        <f t="shared" si="1"/>
        <v>8143.9764000000005</v>
      </c>
      <c r="Q19" s="49">
        <f t="shared" si="2"/>
        <v>-87</v>
      </c>
      <c r="R19" s="60">
        <f t="shared" si="3"/>
        <v>-84.068100000000001</v>
      </c>
      <c r="S19" s="21">
        <f t="shared" si="4"/>
        <v>-8.6352357320099264E-3</v>
      </c>
      <c r="U19" s="43"/>
      <c r="V19" s="43"/>
      <c r="W19" s="43"/>
      <c r="X19" s="43"/>
      <c r="Y19" s="43">
        <v>4902</v>
      </c>
      <c r="Z19" s="43"/>
      <c r="AA19" s="43"/>
      <c r="AB19" s="43"/>
      <c r="AC19" s="43">
        <v>3526</v>
      </c>
      <c r="AD19" s="43">
        <v>0</v>
      </c>
      <c r="AE19" s="43"/>
      <c r="AF19" s="43"/>
      <c r="AG19" s="43"/>
      <c r="AH19" s="61"/>
      <c r="AI19" s="37"/>
      <c r="AJ19" s="37"/>
      <c r="AK19" s="37"/>
    </row>
    <row r="20" spans="1:37" s="34" customFormat="1" ht="57" customHeight="1">
      <c r="A20" s="45">
        <v>11</v>
      </c>
      <c r="B20" s="46">
        <v>9145020057</v>
      </c>
      <c r="C20" s="47" t="s">
        <v>27</v>
      </c>
      <c r="D20" s="46" t="s">
        <v>15</v>
      </c>
      <c r="E20" s="53">
        <f>VLOOKUP(B20,'[1]PRICE OF GOODS'!$A$4:$D$28,4,0)</f>
        <v>1.0118</v>
      </c>
      <c r="F20" s="26">
        <v>33425</v>
      </c>
      <c r="G20" s="48">
        <f t="shared" si="5"/>
        <v>33425</v>
      </c>
      <c r="H20" s="64">
        <v>0</v>
      </c>
      <c r="I20" s="48">
        <v>0</v>
      </c>
      <c r="J20" s="48">
        <f t="shared" si="6"/>
        <v>0</v>
      </c>
      <c r="K20" s="48">
        <f t="shared" si="7"/>
        <v>33425</v>
      </c>
      <c r="L20" s="26">
        <f t="shared" si="0"/>
        <v>33425</v>
      </c>
      <c r="M20" s="27">
        <f t="shared" si="8"/>
        <v>0</v>
      </c>
      <c r="N20" s="83">
        <f t="shared" si="9"/>
        <v>0</v>
      </c>
      <c r="O20" s="49">
        <f t="shared" si="10"/>
        <v>33425</v>
      </c>
      <c r="P20" s="60">
        <f t="shared" si="1"/>
        <v>33819.415000000001</v>
      </c>
      <c r="Q20" s="49">
        <f t="shared" si="2"/>
        <v>0</v>
      </c>
      <c r="R20" s="60">
        <f t="shared" si="3"/>
        <v>0</v>
      </c>
      <c r="S20" s="21">
        <f t="shared" si="4"/>
        <v>0</v>
      </c>
      <c r="U20" s="43"/>
      <c r="V20" s="43"/>
      <c r="W20" s="43"/>
      <c r="X20" s="43"/>
      <c r="Y20" s="43">
        <f>997+32428</f>
        <v>33425</v>
      </c>
      <c r="Z20" s="43"/>
      <c r="AA20" s="43"/>
      <c r="AB20" s="43"/>
      <c r="AC20" s="43"/>
      <c r="AD20" s="43"/>
      <c r="AE20" s="43"/>
      <c r="AF20" s="43"/>
      <c r="AG20" s="43"/>
      <c r="AH20" s="61"/>
      <c r="AI20" s="37"/>
      <c r="AJ20" s="37"/>
      <c r="AK20" s="37"/>
    </row>
    <row r="21" spans="1:37" s="34" customFormat="1" ht="57" customHeight="1">
      <c r="A21" s="50">
        <v>12</v>
      </c>
      <c r="B21" s="46">
        <v>9145020111</v>
      </c>
      <c r="C21" s="47" t="s">
        <v>28</v>
      </c>
      <c r="D21" s="46" t="s">
        <v>15</v>
      </c>
      <c r="E21" s="53">
        <f>VLOOKUP(B21,'[1]PRICE OF GOODS'!$A$4:$D$28,4,0)</f>
        <v>1.0208999999999999</v>
      </c>
      <c r="F21" s="26">
        <v>0</v>
      </c>
      <c r="G21" s="48">
        <f t="shared" si="5"/>
        <v>0</v>
      </c>
      <c r="H21" s="64">
        <v>0</v>
      </c>
      <c r="I21" s="48">
        <v>0</v>
      </c>
      <c r="J21" s="48">
        <f t="shared" si="6"/>
        <v>0</v>
      </c>
      <c r="K21" s="48">
        <f t="shared" si="7"/>
        <v>0</v>
      </c>
      <c r="L21" s="26">
        <f t="shared" si="0"/>
        <v>0</v>
      </c>
      <c r="M21" s="27">
        <f t="shared" si="8"/>
        <v>0</v>
      </c>
      <c r="N21" s="83">
        <f t="shared" si="9"/>
        <v>0</v>
      </c>
      <c r="O21" s="49">
        <f t="shared" si="10"/>
        <v>0</v>
      </c>
      <c r="P21" s="60">
        <f t="shared" si="1"/>
        <v>0</v>
      </c>
      <c r="Q21" s="49">
        <f t="shared" si="2"/>
        <v>0</v>
      </c>
      <c r="R21" s="60">
        <f t="shared" si="3"/>
        <v>0</v>
      </c>
      <c r="S21" s="58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61"/>
      <c r="AI21" s="37"/>
      <c r="AJ21" s="37"/>
      <c r="AK21" s="37"/>
    </row>
    <row r="22" spans="1:37" s="34" customFormat="1" ht="57" customHeight="1">
      <c r="A22" s="45">
        <v>13</v>
      </c>
      <c r="B22" s="46">
        <v>9662930010</v>
      </c>
      <c r="C22" s="47" t="s">
        <v>29</v>
      </c>
      <c r="D22" s="46" t="s">
        <v>15</v>
      </c>
      <c r="E22" s="53">
        <f>VLOOKUP(B22,'[1]PRICE OF GOODS'!$A$4:$D$28,4,0)</f>
        <v>0.51690000000000003</v>
      </c>
      <c r="F22" s="26">
        <v>107630</v>
      </c>
      <c r="G22" s="48">
        <f t="shared" si="5"/>
        <v>107630</v>
      </c>
      <c r="H22" s="64">
        <v>295775</v>
      </c>
      <c r="I22" s="48">
        <v>323000</v>
      </c>
      <c r="J22" s="48">
        <f t="shared" si="6"/>
        <v>317</v>
      </c>
      <c r="K22" s="48">
        <f t="shared" si="7"/>
        <v>80088</v>
      </c>
      <c r="L22" s="26">
        <f t="shared" si="0"/>
        <v>81665</v>
      </c>
      <c r="M22" s="27">
        <f t="shared" si="8"/>
        <v>317</v>
      </c>
      <c r="N22" s="83">
        <f t="shared" si="9"/>
        <v>163.85730000000001</v>
      </c>
      <c r="O22" s="49">
        <f t="shared" si="10"/>
        <v>81982</v>
      </c>
      <c r="P22" s="60">
        <f t="shared" si="1"/>
        <v>42376.495800000004</v>
      </c>
      <c r="Q22" s="49">
        <f t="shared" si="2"/>
        <v>1894</v>
      </c>
      <c r="R22" s="60">
        <f t="shared" si="3"/>
        <v>979.0086</v>
      </c>
      <c r="S22" s="21">
        <f t="shared" si="4"/>
        <v>4.6950335271005563E-3</v>
      </c>
      <c r="U22" s="43">
        <f>2800+38348</f>
        <v>41148</v>
      </c>
      <c r="V22" s="43"/>
      <c r="W22" s="43">
        <v>2800</v>
      </c>
      <c r="X22" s="43"/>
      <c r="Y22" s="43">
        <v>37400</v>
      </c>
      <c r="Z22" s="43">
        <v>317</v>
      </c>
      <c r="AA22" s="43"/>
      <c r="AB22" s="43"/>
      <c r="AC22" s="43"/>
      <c r="AD22" s="43"/>
      <c r="AE22" s="43"/>
      <c r="AF22" s="43">
        <v>2</v>
      </c>
      <c r="AG22" s="43">
        <v>315</v>
      </c>
      <c r="AH22" s="61"/>
      <c r="AI22" s="37"/>
      <c r="AJ22" s="37"/>
      <c r="AK22" s="37"/>
    </row>
    <row r="23" spans="1:37" s="34" customFormat="1" ht="57" customHeight="1">
      <c r="A23" s="45">
        <v>14</v>
      </c>
      <c r="B23" s="46">
        <v>9124010052</v>
      </c>
      <c r="C23" s="47" t="s">
        <v>30</v>
      </c>
      <c r="D23" s="46" t="s">
        <v>15</v>
      </c>
      <c r="E23" s="53">
        <f>VLOOKUP(B23,'[1]PRICE OF GOODS'!$A$4:$D$28,4,0)</f>
        <v>0.52700000000000002</v>
      </c>
      <c r="F23" s="26">
        <v>64656</v>
      </c>
      <c r="G23" s="48">
        <f t="shared" si="5"/>
        <v>64656</v>
      </c>
      <c r="H23" s="64">
        <v>123987</v>
      </c>
      <c r="I23" s="48">
        <v>112000</v>
      </c>
      <c r="J23" s="48">
        <f t="shared" si="6"/>
        <v>1274</v>
      </c>
      <c r="K23" s="48">
        <f t="shared" si="7"/>
        <v>75369</v>
      </c>
      <c r="L23" s="26">
        <f t="shared" si="0"/>
        <v>74610</v>
      </c>
      <c r="M23" s="27">
        <f t="shared" si="8"/>
        <v>1501</v>
      </c>
      <c r="N23" s="83">
        <f t="shared" si="9"/>
        <v>791.02700000000004</v>
      </c>
      <c r="O23" s="49">
        <f t="shared" si="10"/>
        <v>76111</v>
      </c>
      <c r="P23" s="60">
        <f t="shared" si="1"/>
        <v>40110.497000000003</v>
      </c>
      <c r="Q23" s="49">
        <f t="shared" si="2"/>
        <v>742</v>
      </c>
      <c r="R23" s="60">
        <f t="shared" si="3"/>
        <v>391.03399999999999</v>
      </c>
      <c r="S23" s="21">
        <f t="shared" si="4"/>
        <v>3.933355597610301E-3</v>
      </c>
      <c r="U23" s="43">
        <v>47</v>
      </c>
      <c r="V23" s="43">
        <f>11160+7586+6916</f>
        <v>25662</v>
      </c>
      <c r="W23" s="43"/>
      <c r="X23" s="43">
        <v>8289</v>
      </c>
      <c r="Y23" s="43">
        <v>40500</v>
      </c>
      <c r="Z23" s="43">
        <v>112</v>
      </c>
      <c r="AA23" s="43"/>
      <c r="AB23" s="43"/>
      <c r="AC23" s="43"/>
      <c r="AD23" s="43">
        <v>227</v>
      </c>
      <c r="AE23" s="43"/>
      <c r="AF23" s="43"/>
      <c r="AG23" s="43">
        <f>887+387</f>
        <v>1274</v>
      </c>
      <c r="AH23" s="61"/>
      <c r="AI23" s="37"/>
      <c r="AJ23" s="37"/>
      <c r="AK23" s="37"/>
    </row>
    <row r="24" spans="1:37" s="34" customFormat="1" ht="57" customHeight="1">
      <c r="A24" s="50">
        <v>15</v>
      </c>
      <c r="B24" s="46">
        <v>9124010068</v>
      </c>
      <c r="C24" s="47" t="s">
        <v>31</v>
      </c>
      <c r="D24" s="46" t="s">
        <v>15</v>
      </c>
      <c r="E24" s="53">
        <f>VLOOKUP(B24,'[1]PRICE OF GOODS'!$A$4:$D$28,4,0)</f>
        <v>0.50580000000000003</v>
      </c>
      <c r="F24" s="26">
        <v>67868</v>
      </c>
      <c r="G24" s="48">
        <f t="shared" si="5"/>
        <v>67868</v>
      </c>
      <c r="H24" s="64">
        <v>28490</v>
      </c>
      <c r="I24" s="48">
        <v>54000</v>
      </c>
      <c r="J24" s="48">
        <f t="shared" si="6"/>
        <v>1823</v>
      </c>
      <c r="K24" s="48">
        <f t="shared" si="7"/>
        <v>40535</v>
      </c>
      <c r="L24" s="26">
        <f t="shared" si="0"/>
        <v>42904</v>
      </c>
      <c r="M24" s="27">
        <f t="shared" si="8"/>
        <v>2374</v>
      </c>
      <c r="N24" s="83">
        <f t="shared" si="9"/>
        <v>1200.7692</v>
      </c>
      <c r="O24" s="49">
        <f t="shared" si="10"/>
        <v>45278</v>
      </c>
      <c r="P24" s="60">
        <f t="shared" si="1"/>
        <v>22901.612400000002</v>
      </c>
      <c r="Q24" s="49">
        <f t="shared" si="2"/>
        <v>4743</v>
      </c>
      <c r="R24" s="60">
        <f t="shared" si="3"/>
        <v>2399.0093999999999</v>
      </c>
      <c r="S24" s="21">
        <f t="shared" si="4"/>
        <v>4.9222690383777162E-2</v>
      </c>
      <c r="U24" s="43">
        <v>2100</v>
      </c>
      <c r="V24" s="43">
        <v>53</v>
      </c>
      <c r="W24" s="43"/>
      <c r="X24" s="43">
        <v>13335</v>
      </c>
      <c r="Y24" s="43">
        <v>27400</v>
      </c>
      <c r="Z24" s="43">
        <v>16</v>
      </c>
      <c r="AA24" s="43"/>
      <c r="AB24" s="43"/>
      <c r="AC24" s="43"/>
      <c r="AD24" s="43">
        <v>551</v>
      </c>
      <c r="AE24" s="43"/>
      <c r="AF24" s="43">
        <v>3</v>
      </c>
      <c r="AG24" s="43">
        <f>211+1609</f>
        <v>1820</v>
      </c>
      <c r="AH24" s="61"/>
      <c r="AI24" s="37"/>
      <c r="AJ24" s="37"/>
      <c r="AK24" s="37"/>
    </row>
    <row r="25" spans="1:37" s="34" customFormat="1" ht="57" customHeight="1">
      <c r="A25" s="45">
        <v>16</v>
      </c>
      <c r="B25" s="46">
        <v>9124010054</v>
      </c>
      <c r="C25" s="47" t="s">
        <v>32</v>
      </c>
      <c r="D25" s="46" t="s">
        <v>15</v>
      </c>
      <c r="E25" s="53">
        <f>VLOOKUP(B25,'[1]PRICE OF GOODS'!$A$4:$D$28,4,0)</f>
        <v>7.6700000000000004E-2</v>
      </c>
      <c r="F25" s="26">
        <v>89616</v>
      </c>
      <c r="G25" s="48">
        <f t="shared" si="5"/>
        <v>89616</v>
      </c>
      <c r="H25" s="64">
        <v>70590</v>
      </c>
      <c r="I25" s="48">
        <v>112000</v>
      </c>
      <c r="J25" s="48">
        <f t="shared" si="6"/>
        <v>7686</v>
      </c>
      <c r="K25" s="48">
        <f t="shared" si="7"/>
        <v>40520</v>
      </c>
      <c r="L25" s="26">
        <f t="shared" si="0"/>
        <v>41280</v>
      </c>
      <c r="M25" s="27">
        <f t="shared" si="8"/>
        <v>7686</v>
      </c>
      <c r="N25" s="83">
        <f t="shared" si="9"/>
        <v>589.51620000000003</v>
      </c>
      <c r="O25" s="49">
        <f t="shared" si="10"/>
        <v>48966</v>
      </c>
      <c r="P25" s="60">
        <f t="shared" si="1"/>
        <v>3755.6922000000004</v>
      </c>
      <c r="Q25" s="49">
        <f t="shared" si="2"/>
        <v>8446</v>
      </c>
      <c r="R25" s="60">
        <f t="shared" si="3"/>
        <v>647.80820000000006</v>
      </c>
      <c r="S25" s="21">
        <f t="shared" si="4"/>
        <v>5.2719623484763369E-2</v>
      </c>
      <c r="U25" s="43">
        <v>3296</v>
      </c>
      <c r="V25" s="43">
        <v>10748</v>
      </c>
      <c r="W25" s="43">
        <v>3076</v>
      </c>
      <c r="X25" s="43"/>
      <c r="Y25" s="43">
        <v>22400</v>
      </c>
      <c r="Z25" s="43">
        <f>28+1732</f>
        <v>1760</v>
      </c>
      <c r="AA25" s="43"/>
      <c r="AB25" s="43"/>
      <c r="AC25" s="43"/>
      <c r="AD25" s="43"/>
      <c r="AE25" s="43"/>
      <c r="AF25" s="43"/>
      <c r="AG25" s="43">
        <f>5446+2240</f>
        <v>7686</v>
      </c>
      <c r="AH25" s="61"/>
      <c r="AI25" s="37"/>
      <c r="AJ25" s="37"/>
      <c r="AK25" s="37"/>
    </row>
    <row r="26" spans="1:37" s="34" customFormat="1" ht="57" customHeight="1">
      <c r="A26" s="45">
        <v>17</v>
      </c>
      <c r="B26" s="46">
        <v>9652930043</v>
      </c>
      <c r="C26" s="47" t="s">
        <v>33</v>
      </c>
      <c r="D26" s="46" t="s">
        <v>15</v>
      </c>
      <c r="E26" s="53">
        <f>VLOOKUP(B26,'[1]PRICE OF GOODS'!$A$4:$D$28,4,0)</f>
        <v>7.4999999999999997E-2</v>
      </c>
      <c r="F26" s="26">
        <v>41669</v>
      </c>
      <c r="G26" s="48">
        <f t="shared" si="5"/>
        <v>41669</v>
      </c>
      <c r="H26" s="64">
        <v>96237</v>
      </c>
      <c r="I26" s="48">
        <v>93000</v>
      </c>
      <c r="J26" s="48">
        <f t="shared" si="6"/>
        <v>1576</v>
      </c>
      <c r="K26" s="48">
        <f t="shared" si="7"/>
        <v>43330</v>
      </c>
      <c r="L26" s="26">
        <f t="shared" si="0"/>
        <v>43136</v>
      </c>
      <c r="M26" s="27">
        <f t="shared" si="8"/>
        <v>1576</v>
      </c>
      <c r="N26" s="83">
        <f t="shared" si="9"/>
        <v>118.19999999999999</v>
      </c>
      <c r="O26" s="49">
        <f t="shared" si="10"/>
        <v>44712</v>
      </c>
      <c r="P26" s="60">
        <f t="shared" si="1"/>
        <v>3353.4</v>
      </c>
      <c r="Q26" s="49">
        <f t="shared" si="2"/>
        <v>1382</v>
      </c>
      <c r="R26" s="60">
        <f t="shared" si="3"/>
        <v>103.64999999999999</v>
      </c>
      <c r="S26" s="21">
        <f t="shared" si="4"/>
        <v>1.0021318869374792E-2</v>
      </c>
      <c r="U26" s="43">
        <v>14703</v>
      </c>
      <c r="V26" s="43">
        <v>635</v>
      </c>
      <c r="W26" s="43"/>
      <c r="X26" s="43"/>
      <c r="Y26" s="43">
        <v>27750</v>
      </c>
      <c r="Z26" s="43">
        <v>48</v>
      </c>
      <c r="AA26" s="43"/>
      <c r="AB26" s="43"/>
      <c r="AC26" s="43"/>
      <c r="AD26" s="43"/>
      <c r="AE26" s="43"/>
      <c r="AF26" s="43"/>
      <c r="AG26" s="43">
        <f>1064+512</f>
        <v>1576</v>
      </c>
      <c r="AH26" s="61"/>
      <c r="AI26" s="37"/>
      <c r="AJ26" s="37"/>
      <c r="AK26" s="37"/>
    </row>
    <row r="27" spans="1:37" s="34" customFormat="1" ht="57" customHeight="1">
      <c r="A27" s="50">
        <v>18</v>
      </c>
      <c r="B27" s="46">
        <v>9124010058</v>
      </c>
      <c r="C27" s="47" t="s">
        <v>34</v>
      </c>
      <c r="D27" s="46" t="s">
        <v>15</v>
      </c>
      <c r="E27" s="53">
        <f>VLOOKUP(B27,'[1]PRICE OF GOODS'!$A$4:$D$28,4,0)</f>
        <v>0.50580000000000003</v>
      </c>
      <c r="F27" s="26">
        <v>59679</v>
      </c>
      <c r="G27" s="48">
        <f t="shared" si="5"/>
        <v>59679</v>
      </c>
      <c r="H27" s="64">
        <v>47522</v>
      </c>
      <c r="I27" s="48">
        <v>36000</v>
      </c>
      <c r="J27" s="48">
        <f t="shared" si="6"/>
        <v>139</v>
      </c>
      <c r="K27" s="48">
        <f t="shared" si="7"/>
        <v>71062</v>
      </c>
      <c r="L27" s="26">
        <f t="shared" si="0"/>
        <v>71215</v>
      </c>
      <c r="M27" s="27">
        <f t="shared" si="8"/>
        <v>171</v>
      </c>
      <c r="N27" s="83">
        <f t="shared" si="9"/>
        <v>86.491799999999998</v>
      </c>
      <c r="O27" s="49">
        <f t="shared" si="10"/>
        <v>71386</v>
      </c>
      <c r="P27" s="60">
        <f t="shared" si="1"/>
        <v>36107.038800000002</v>
      </c>
      <c r="Q27" s="49">
        <f t="shared" si="2"/>
        <v>324</v>
      </c>
      <c r="R27" s="60">
        <f t="shared" si="3"/>
        <v>163.8792</v>
      </c>
      <c r="S27" s="21">
        <f t="shared" si="4"/>
        <v>3.0223598660460258E-3</v>
      </c>
      <c r="U27" s="43">
        <v>4798</v>
      </c>
      <c r="V27" s="43">
        <f>7873+3789</f>
        <v>11662</v>
      </c>
      <c r="W27" s="43"/>
      <c r="X27" s="43">
        <v>4206</v>
      </c>
      <c r="Y27" s="43">
        <v>32200</v>
      </c>
      <c r="Z27" s="43">
        <f>40+4762+5700+7847</f>
        <v>18349</v>
      </c>
      <c r="AA27" s="43"/>
      <c r="AB27" s="43"/>
      <c r="AC27" s="43"/>
      <c r="AD27" s="43">
        <v>32</v>
      </c>
      <c r="AE27" s="43"/>
      <c r="AF27" s="43"/>
      <c r="AG27" s="43">
        <f>87+52</f>
        <v>139</v>
      </c>
      <c r="AH27" s="61"/>
      <c r="AI27" s="37"/>
      <c r="AJ27" s="37"/>
      <c r="AK27" s="37"/>
    </row>
    <row r="28" spans="1:37" s="34" customFormat="1" ht="57" customHeight="1">
      <c r="A28" s="45">
        <v>19</v>
      </c>
      <c r="B28" s="46">
        <v>9124010060</v>
      </c>
      <c r="C28" s="47" t="s">
        <v>35</v>
      </c>
      <c r="D28" s="46" t="s">
        <v>15</v>
      </c>
      <c r="E28" s="53">
        <f>VLOOKUP(B28,'[1]PRICE OF GOODS'!$A$4:$D$28,4,0)</f>
        <v>7.4999999999999997E-2</v>
      </c>
      <c r="F28" s="26">
        <v>32883</v>
      </c>
      <c r="G28" s="48">
        <f t="shared" si="5"/>
        <v>32883</v>
      </c>
      <c r="H28" s="64">
        <v>33205</v>
      </c>
      <c r="I28" s="48">
        <v>36000</v>
      </c>
      <c r="J28" s="48">
        <f t="shared" si="6"/>
        <v>650</v>
      </c>
      <c r="K28" s="48">
        <f t="shared" si="7"/>
        <v>29438</v>
      </c>
      <c r="L28" s="26">
        <f t="shared" si="0"/>
        <v>29902</v>
      </c>
      <c r="M28" s="27">
        <f t="shared" si="8"/>
        <v>650</v>
      </c>
      <c r="N28" s="83">
        <f t="shared" si="9"/>
        <v>48.75</v>
      </c>
      <c r="O28" s="49">
        <f t="shared" si="10"/>
        <v>30552</v>
      </c>
      <c r="P28" s="60">
        <f t="shared" si="1"/>
        <v>2291.4</v>
      </c>
      <c r="Q28" s="49">
        <f t="shared" si="2"/>
        <v>1114</v>
      </c>
      <c r="R28" s="60">
        <f t="shared" si="3"/>
        <v>83.55</v>
      </c>
      <c r="S28" s="21">
        <f t="shared" si="4"/>
        <v>1.685631279506113E-2</v>
      </c>
      <c r="U28" s="43">
        <v>1676</v>
      </c>
      <c r="V28" s="43">
        <v>8490</v>
      </c>
      <c r="W28" s="43"/>
      <c r="X28" s="43"/>
      <c r="Y28" s="43">
        <v>19720</v>
      </c>
      <c r="Z28" s="43">
        <v>16</v>
      </c>
      <c r="AA28" s="43"/>
      <c r="AB28" s="43"/>
      <c r="AC28" s="43"/>
      <c r="AD28" s="43"/>
      <c r="AE28" s="43"/>
      <c r="AF28" s="43"/>
      <c r="AG28" s="43">
        <f>365+285</f>
        <v>650</v>
      </c>
      <c r="AH28" s="61"/>
      <c r="AI28" s="37"/>
      <c r="AJ28" s="37"/>
      <c r="AK28" s="37"/>
    </row>
    <row r="29" spans="1:37" s="34" customFormat="1" ht="57" customHeight="1">
      <c r="A29" s="45">
        <v>20</v>
      </c>
      <c r="B29" s="46">
        <v>9651930022</v>
      </c>
      <c r="C29" s="47" t="s">
        <v>36</v>
      </c>
      <c r="D29" s="46" t="s">
        <v>15</v>
      </c>
      <c r="E29" s="53">
        <f>VLOOKUP(B29,'[1]PRICE OF GOODS'!$A$4:$D$28,4,0)</f>
        <v>0.52700000000000002</v>
      </c>
      <c r="F29" s="26">
        <v>54463</v>
      </c>
      <c r="G29" s="48">
        <f t="shared" si="5"/>
        <v>54463</v>
      </c>
      <c r="H29" s="64">
        <v>136372</v>
      </c>
      <c r="I29" s="48">
        <v>135000</v>
      </c>
      <c r="J29" s="48">
        <f t="shared" si="6"/>
        <v>1429</v>
      </c>
      <c r="K29" s="48">
        <f t="shared" si="7"/>
        <v>54406</v>
      </c>
      <c r="L29" s="26">
        <f t="shared" si="0"/>
        <v>50801</v>
      </c>
      <c r="M29" s="27">
        <f t="shared" si="8"/>
        <v>1495</v>
      </c>
      <c r="N29" s="83">
        <f t="shared" si="9"/>
        <v>787.86500000000001</v>
      </c>
      <c r="O29" s="49">
        <f t="shared" si="10"/>
        <v>52296</v>
      </c>
      <c r="P29" s="60">
        <f t="shared" si="1"/>
        <v>27559.992000000002</v>
      </c>
      <c r="Q29" s="49">
        <f t="shared" si="2"/>
        <v>-2110</v>
      </c>
      <c r="R29" s="60">
        <f t="shared" si="3"/>
        <v>-1111.97</v>
      </c>
      <c r="S29" s="21">
        <f t="shared" si="4"/>
        <v>-1.1056671994131056E-2</v>
      </c>
      <c r="U29" s="43">
        <v>5080</v>
      </c>
      <c r="V29" s="43">
        <v>1800</v>
      </c>
      <c r="W29" s="43"/>
      <c r="X29" s="43">
        <v>10593</v>
      </c>
      <c r="Y29" s="43">
        <v>33200</v>
      </c>
      <c r="Z29" s="43">
        <v>128</v>
      </c>
      <c r="AA29" s="43"/>
      <c r="AB29" s="43"/>
      <c r="AC29" s="43"/>
      <c r="AD29" s="43">
        <v>66</v>
      </c>
      <c r="AE29" s="43"/>
      <c r="AF29" s="43">
        <v>3</v>
      </c>
      <c r="AG29" s="43">
        <f>970+456</f>
        <v>1426</v>
      </c>
      <c r="AH29" s="61"/>
      <c r="AI29" s="37"/>
      <c r="AJ29" s="37"/>
      <c r="AK29" s="37"/>
    </row>
    <row r="30" spans="1:37" s="34" customFormat="1" ht="57" customHeight="1">
      <c r="A30" s="50">
        <v>21</v>
      </c>
      <c r="B30" s="46">
        <v>9651930023</v>
      </c>
      <c r="C30" s="47" t="s">
        <v>58</v>
      </c>
      <c r="D30" s="46" t="s">
        <v>15</v>
      </c>
      <c r="E30" s="53">
        <v>0.55640000000000001</v>
      </c>
      <c r="F30" s="26">
        <v>10251</v>
      </c>
      <c r="G30" s="48">
        <f t="shared" si="5"/>
        <v>10251</v>
      </c>
      <c r="H30" s="64">
        <v>58355</v>
      </c>
      <c r="I30" s="48">
        <v>46000</v>
      </c>
      <c r="J30" s="48">
        <f t="shared" si="6"/>
        <v>261</v>
      </c>
      <c r="K30" s="48">
        <f t="shared" si="7"/>
        <v>22345</v>
      </c>
      <c r="L30" s="26">
        <f t="shared" si="0"/>
        <v>19938</v>
      </c>
      <c r="M30" s="27">
        <f t="shared" si="8"/>
        <v>298</v>
      </c>
      <c r="N30" s="83">
        <f t="shared" si="9"/>
        <v>165.80719999999999</v>
      </c>
      <c r="O30" s="49">
        <f>L30+M30</f>
        <v>20236</v>
      </c>
      <c r="P30" s="60">
        <f t="shared" si="1"/>
        <v>11259.3104</v>
      </c>
      <c r="Q30" s="49">
        <f>O30-K30</f>
        <v>-2109</v>
      </c>
      <c r="R30" s="60">
        <f t="shared" si="3"/>
        <v>-1173.4476</v>
      </c>
      <c r="S30" s="21">
        <f>Q30/(G30+H30)</f>
        <v>-3.0740751537766377E-2</v>
      </c>
      <c r="U30" s="43"/>
      <c r="V30" s="43">
        <v>506</v>
      </c>
      <c r="W30" s="43"/>
      <c r="X30" s="43">
        <v>8468</v>
      </c>
      <c r="Y30" s="43">
        <v>10900</v>
      </c>
      <c r="Z30" s="43">
        <v>64</v>
      </c>
      <c r="AA30" s="43"/>
      <c r="AB30" s="43"/>
      <c r="AC30" s="43"/>
      <c r="AD30" s="43">
        <v>37</v>
      </c>
      <c r="AE30" s="43"/>
      <c r="AF30" s="43"/>
      <c r="AG30" s="43">
        <v>261</v>
      </c>
      <c r="AH30" s="61"/>
      <c r="AI30" s="37"/>
      <c r="AJ30" s="37"/>
      <c r="AK30" s="37"/>
    </row>
    <row r="31" spans="1:37" s="34" customFormat="1" ht="57" customHeight="1">
      <c r="A31" s="45">
        <v>22</v>
      </c>
      <c r="B31" s="46">
        <v>9651930026</v>
      </c>
      <c r="C31" s="47" t="s">
        <v>37</v>
      </c>
      <c r="D31" s="46" t="s">
        <v>15</v>
      </c>
      <c r="E31" s="53">
        <f>VLOOKUP(B31,'[1]PRICE OF GOODS'!$A$4:$D$28,4,0)</f>
        <v>0.50580000000000003</v>
      </c>
      <c r="F31" s="26">
        <v>57039</v>
      </c>
      <c r="G31" s="48">
        <f t="shared" si="5"/>
        <v>57039</v>
      </c>
      <c r="H31" s="64">
        <v>57737</v>
      </c>
      <c r="I31" s="48">
        <v>58000</v>
      </c>
      <c r="J31" s="48">
        <f t="shared" si="6"/>
        <v>495</v>
      </c>
      <c r="K31" s="48">
        <f t="shared" si="7"/>
        <v>56281</v>
      </c>
      <c r="L31" s="26">
        <f t="shared" si="0"/>
        <v>56396</v>
      </c>
      <c r="M31" s="27">
        <f t="shared" si="8"/>
        <v>672</v>
      </c>
      <c r="N31" s="83">
        <f t="shared" si="9"/>
        <v>339.89760000000001</v>
      </c>
      <c r="O31" s="49">
        <f t="shared" si="10"/>
        <v>57068</v>
      </c>
      <c r="P31" s="60">
        <f t="shared" si="1"/>
        <v>28864.994400000003</v>
      </c>
      <c r="Q31" s="49">
        <f t="shared" si="2"/>
        <v>787</v>
      </c>
      <c r="R31" s="60">
        <f t="shared" si="3"/>
        <v>398.06460000000004</v>
      </c>
      <c r="S31" s="21">
        <f t="shared" si="4"/>
        <v>6.8568341813619576E-3</v>
      </c>
      <c r="U31" s="43">
        <v>1980</v>
      </c>
      <c r="V31" s="43">
        <f>3621</f>
        <v>3621</v>
      </c>
      <c r="W31" s="43"/>
      <c r="X31" s="43">
        <v>3447</v>
      </c>
      <c r="Y31" s="43">
        <v>47300</v>
      </c>
      <c r="Z31" s="43">
        <v>48</v>
      </c>
      <c r="AA31" s="43"/>
      <c r="AB31" s="43"/>
      <c r="AC31" s="43"/>
      <c r="AD31" s="43">
        <v>177</v>
      </c>
      <c r="AE31" s="43"/>
      <c r="AF31" s="43"/>
      <c r="AG31" s="43">
        <f>264+231</f>
        <v>495</v>
      </c>
      <c r="AH31" s="61"/>
      <c r="AI31" s="37"/>
      <c r="AJ31" s="37"/>
      <c r="AK31" s="37"/>
    </row>
    <row r="32" spans="1:37" s="34" customFormat="1" ht="57" customHeight="1">
      <c r="A32" s="45">
        <v>23</v>
      </c>
      <c r="B32" s="76">
        <v>9651930021</v>
      </c>
      <c r="C32" s="77" t="s">
        <v>68</v>
      </c>
      <c r="D32" s="46" t="s">
        <v>15</v>
      </c>
      <c r="E32" s="53">
        <v>0.50580000000000003</v>
      </c>
      <c r="F32" s="26">
        <v>56024</v>
      </c>
      <c r="G32" s="48">
        <f t="shared" si="5"/>
        <v>56024</v>
      </c>
      <c r="H32" s="64">
        <v>56362</v>
      </c>
      <c r="I32" s="48">
        <v>53000</v>
      </c>
      <c r="J32" s="48">
        <f t="shared" si="6"/>
        <v>359</v>
      </c>
      <c r="K32" s="48">
        <f t="shared" si="7"/>
        <v>59027</v>
      </c>
      <c r="L32" s="26">
        <f t="shared" si="0"/>
        <v>59519</v>
      </c>
      <c r="M32" s="27">
        <f t="shared" si="8"/>
        <v>359</v>
      </c>
      <c r="N32" s="83">
        <f t="shared" si="9"/>
        <v>181.5822</v>
      </c>
      <c r="O32" s="49">
        <f>L32+M32</f>
        <v>59878</v>
      </c>
      <c r="P32" s="60">
        <f t="shared" si="1"/>
        <v>30286.292400000002</v>
      </c>
      <c r="Q32" s="49">
        <f t="shared" si="2"/>
        <v>851</v>
      </c>
      <c r="R32" s="60">
        <f t="shared" si="3"/>
        <v>430.43580000000003</v>
      </c>
      <c r="S32" s="21">
        <f t="shared" si="4"/>
        <v>7.5721175235349599E-3</v>
      </c>
      <c r="U32" s="43"/>
      <c r="V32" s="43">
        <v>12434</v>
      </c>
      <c r="W32" s="43">
        <v>769</v>
      </c>
      <c r="X32" s="43">
        <v>11044</v>
      </c>
      <c r="Y32" s="43">
        <v>34700</v>
      </c>
      <c r="Z32" s="43">
        <f>48+524</f>
        <v>572</v>
      </c>
      <c r="AA32" s="43"/>
      <c r="AB32" s="43"/>
      <c r="AC32" s="43"/>
      <c r="AD32" s="43"/>
      <c r="AE32" s="43"/>
      <c r="AF32" s="43"/>
      <c r="AG32" s="43">
        <f>110+249</f>
        <v>359</v>
      </c>
      <c r="AH32" s="61"/>
      <c r="AI32" s="37"/>
      <c r="AJ32" s="37"/>
      <c r="AK32" s="37"/>
    </row>
    <row r="33" spans="1:37" s="34" customFormat="1" ht="57" customHeight="1">
      <c r="A33" s="50">
        <v>24</v>
      </c>
      <c r="B33" s="76">
        <v>9651930024</v>
      </c>
      <c r="C33" s="77" t="s">
        <v>69</v>
      </c>
      <c r="D33" s="46" t="s">
        <v>15</v>
      </c>
      <c r="E33" s="53">
        <v>0.50580000000000003</v>
      </c>
      <c r="F33" s="26">
        <v>2011</v>
      </c>
      <c r="G33" s="48">
        <f t="shared" si="5"/>
        <v>2011</v>
      </c>
      <c r="H33" s="64">
        <v>81378</v>
      </c>
      <c r="I33" s="48">
        <v>23400</v>
      </c>
      <c r="J33" s="48">
        <f t="shared" si="6"/>
        <v>271</v>
      </c>
      <c r="K33" s="48">
        <f t="shared" si="7"/>
        <v>59718</v>
      </c>
      <c r="L33" s="26">
        <f t="shared" ref="L33" si="11">SUM(U33:AA33)</f>
        <v>59506</v>
      </c>
      <c r="M33" s="27">
        <f t="shared" si="8"/>
        <v>326</v>
      </c>
      <c r="N33" s="83">
        <f t="shared" si="9"/>
        <v>164.89080000000001</v>
      </c>
      <c r="O33" s="49">
        <f>L33+M33</f>
        <v>59832</v>
      </c>
      <c r="P33" s="60">
        <f t="shared" si="1"/>
        <v>30263.025600000001</v>
      </c>
      <c r="Q33" s="49">
        <f t="shared" si="2"/>
        <v>114</v>
      </c>
      <c r="R33" s="60">
        <f t="shared" si="3"/>
        <v>57.661200000000001</v>
      </c>
      <c r="S33" s="21">
        <f t="shared" si="4"/>
        <v>1.3670867860269341E-3</v>
      </c>
      <c r="U33" s="43"/>
      <c r="V33" s="43">
        <f>3272+6200</f>
        <v>9472</v>
      </c>
      <c r="W33" s="43">
        <v>180</v>
      </c>
      <c r="X33" s="43">
        <v>9390</v>
      </c>
      <c r="Y33" s="43">
        <v>40400</v>
      </c>
      <c r="Z33" s="43">
        <v>64</v>
      </c>
      <c r="AA33" s="43"/>
      <c r="AB33" s="43"/>
      <c r="AC33" s="43"/>
      <c r="AD33" s="43">
        <v>55</v>
      </c>
      <c r="AE33" s="43"/>
      <c r="AF33" s="43"/>
      <c r="AG33" s="43">
        <f>138+133</f>
        <v>271</v>
      </c>
      <c r="AH33" s="61"/>
      <c r="AI33" s="37"/>
      <c r="AJ33" s="37"/>
      <c r="AK33" s="37"/>
    </row>
    <row r="34" spans="1:37" s="34" customFormat="1" ht="57" customHeight="1">
      <c r="A34" s="45">
        <v>25</v>
      </c>
      <c r="B34" s="76">
        <v>9651930027</v>
      </c>
      <c r="C34" s="77" t="s">
        <v>59</v>
      </c>
      <c r="D34" s="46" t="s">
        <v>15</v>
      </c>
      <c r="E34" s="53">
        <v>0.50580000000000003</v>
      </c>
      <c r="F34" s="26">
        <v>16051</v>
      </c>
      <c r="G34" s="48">
        <f t="shared" si="5"/>
        <v>16051</v>
      </c>
      <c r="H34" s="64">
        <v>87154</v>
      </c>
      <c r="I34" s="48">
        <v>44000</v>
      </c>
      <c r="J34" s="48">
        <f t="shared" si="6"/>
        <v>113</v>
      </c>
      <c r="K34" s="48">
        <f t="shared" si="7"/>
        <v>59092</v>
      </c>
      <c r="L34" s="26">
        <f t="shared" si="0"/>
        <v>55574</v>
      </c>
      <c r="M34" s="27">
        <f t="shared" si="8"/>
        <v>199</v>
      </c>
      <c r="N34" s="83">
        <f t="shared" si="9"/>
        <v>100.6542</v>
      </c>
      <c r="O34" s="49">
        <f>L34+M34</f>
        <v>55773</v>
      </c>
      <c r="P34" s="60">
        <f t="shared" si="1"/>
        <v>28209.983400000001</v>
      </c>
      <c r="Q34" s="49">
        <f t="shared" si="2"/>
        <v>-3319</v>
      </c>
      <c r="R34" s="60">
        <f t="shared" si="3"/>
        <v>-1678.7502000000002</v>
      </c>
      <c r="S34" s="21">
        <f t="shared" si="4"/>
        <v>-3.215929460781939E-2</v>
      </c>
      <c r="U34" s="43"/>
      <c r="V34" s="43">
        <v>54</v>
      </c>
      <c r="W34" s="43">
        <v>240</v>
      </c>
      <c r="X34" s="43">
        <v>11820</v>
      </c>
      <c r="Y34" s="43">
        <v>43380</v>
      </c>
      <c r="Z34" s="43">
        <v>80</v>
      </c>
      <c r="AA34" s="43"/>
      <c r="AB34" s="43"/>
      <c r="AC34" s="43"/>
      <c r="AD34" s="43">
        <v>86</v>
      </c>
      <c r="AE34" s="43"/>
      <c r="AF34" s="43">
        <v>2</v>
      </c>
      <c r="AG34" s="43">
        <f>78+33</f>
        <v>111</v>
      </c>
      <c r="AH34" s="61"/>
      <c r="AI34" s="37"/>
      <c r="AJ34" s="37"/>
      <c r="AK34" s="37"/>
    </row>
    <row r="35" spans="1:37" s="34" customFormat="1" ht="57" customHeight="1">
      <c r="A35" s="45">
        <v>26</v>
      </c>
      <c r="B35" s="46">
        <v>9652930042</v>
      </c>
      <c r="C35" s="47" t="s">
        <v>38</v>
      </c>
      <c r="D35" s="46" t="s">
        <v>15</v>
      </c>
      <c r="E35" s="53">
        <f>VLOOKUP(B35,'[1]PRICE OF GOODS'!$A$4:$D$28,4,0)</f>
        <v>8.1500000000000003E-2</v>
      </c>
      <c r="F35" s="26">
        <v>68360</v>
      </c>
      <c r="G35" s="48">
        <f t="shared" si="5"/>
        <v>68360</v>
      </c>
      <c r="H35" s="64">
        <v>143671</v>
      </c>
      <c r="I35" s="48">
        <v>135000</v>
      </c>
      <c r="J35" s="48">
        <f t="shared" si="6"/>
        <v>8478</v>
      </c>
      <c r="K35" s="48">
        <f t="shared" si="7"/>
        <v>68553</v>
      </c>
      <c r="L35" s="26">
        <f t="shared" si="0"/>
        <v>64800</v>
      </c>
      <c r="M35" s="27">
        <f t="shared" si="8"/>
        <v>8478</v>
      </c>
      <c r="N35" s="83">
        <f t="shared" si="9"/>
        <v>690.95699999999999</v>
      </c>
      <c r="O35" s="49">
        <f t="shared" si="10"/>
        <v>73278</v>
      </c>
      <c r="P35" s="60">
        <f t="shared" si="1"/>
        <v>5972.1570000000002</v>
      </c>
      <c r="Q35" s="49">
        <f t="shared" si="2"/>
        <v>4725</v>
      </c>
      <c r="R35" s="60">
        <f t="shared" si="3"/>
        <v>385.08750000000003</v>
      </c>
      <c r="S35" s="21">
        <f t="shared" si="4"/>
        <v>2.2284477269833184E-2</v>
      </c>
      <c r="U35" s="43">
        <v>41724</v>
      </c>
      <c r="V35" s="43">
        <v>762</v>
      </c>
      <c r="W35" s="43">
        <v>4850</v>
      </c>
      <c r="X35" s="43"/>
      <c r="Y35" s="43">
        <v>17400</v>
      </c>
      <c r="Z35" s="43">
        <v>64</v>
      </c>
      <c r="AA35" s="43"/>
      <c r="AB35" s="43"/>
      <c r="AC35" s="43"/>
      <c r="AD35" s="43"/>
      <c r="AE35" s="43"/>
      <c r="AF35" s="43"/>
      <c r="AG35" s="43">
        <f>8448+30</f>
        <v>8478</v>
      </c>
      <c r="AH35" s="61"/>
      <c r="AI35" s="37"/>
      <c r="AJ35" s="37"/>
      <c r="AK35" s="37"/>
    </row>
    <row r="36" spans="1:37" s="34" customFormat="1" ht="57" customHeight="1">
      <c r="A36" s="50">
        <v>27</v>
      </c>
      <c r="B36" s="76">
        <v>9652930041</v>
      </c>
      <c r="C36" s="77" t="s">
        <v>71</v>
      </c>
      <c r="D36" s="46" t="s">
        <v>15</v>
      </c>
      <c r="E36" s="53">
        <v>7.4999999999999997E-2</v>
      </c>
      <c r="F36" s="26">
        <v>9436</v>
      </c>
      <c r="G36" s="48">
        <f t="shared" si="5"/>
        <v>9436</v>
      </c>
      <c r="H36" s="64">
        <v>115112</v>
      </c>
      <c r="I36" s="48">
        <v>51000</v>
      </c>
      <c r="J36" s="48">
        <f t="shared" si="6"/>
        <v>5576</v>
      </c>
      <c r="K36" s="48">
        <f t="shared" si="7"/>
        <v>67972</v>
      </c>
      <c r="L36" s="26">
        <f t="shared" ref="L36" si="12">SUM(U36:AA36)</f>
        <v>71101</v>
      </c>
      <c r="M36" s="27">
        <f t="shared" si="8"/>
        <v>5576</v>
      </c>
      <c r="N36" s="83">
        <f t="shared" si="9"/>
        <v>418.2</v>
      </c>
      <c r="O36" s="49">
        <f t="shared" si="10"/>
        <v>76677</v>
      </c>
      <c r="P36" s="60">
        <f t="shared" si="1"/>
        <v>5750.7749999999996</v>
      </c>
      <c r="Q36" s="49">
        <f t="shared" si="2"/>
        <v>8705</v>
      </c>
      <c r="R36" s="60">
        <f t="shared" si="3"/>
        <v>652.875</v>
      </c>
      <c r="S36" s="21">
        <f t="shared" si="4"/>
        <v>6.9892732119343548E-2</v>
      </c>
      <c r="U36" s="43">
        <v>11922</v>
      </c>
      <c r="V36" s="43">
        <v>15147</v>
      </c>
      <c r="W36" s="43">
        <v>2768</v>
      </c>
      <c r="X36" s="43"/>
      <c r="Y36" s="43">
        <v>20486</v>
      </c>
      <c r="Z36" s="43">
        <f>56+5716+7330+7676</f>
        <v>20778</v>
      </c>
      <c r="AA36" s="43"/>
      <c r="AB36" s="43"/>
      <c r="AC36" s="43"/>
      <c r="AD36" s="43"/>
      <c r="AE36" s="43">
        <v>4072</v>
      </c>
      <c r="AF36" s="43"/>
      <c r="AG36" s="43">
        <f>580+924</f>
        <v>1504</v>
      </c>
      <c r="AH36" s="61"/>
      <c r="AI36" s="37"/>
      <c r="AJ36" s="37"/>
      <c r="AK36" s="37"/>
    </row>
    <row r="37" spans="1:37" s="34" customFormat="1" ht="57" customHeight="1">
      <c r="A37" s="45">
        <v>28</v>
      </c>
      <c r="B37" s="76">
        <v>9652930044</v>
      </c>
      <c r="C37" s="77" t="s">
        <v>72</v>
      </c>
      <c r="D37" s="46" t="s">
        <v>15</v>
      </c>
      <c r="E37" s="53">
        <v>7.4999999999999997E-2</v>
      </c>
      <c r="F37" s="26">
        <v>21797</v>
      </c>
      <c r="G37" s="48">
        <f t="shared" si="5"/>
        <v>21797</v>
      </c>
      <c r="H37" s="64">
        <v>84127</v>
      </c>
      <c r="I37" s="48">
        <v>20000</v>
      </c>
      <c r="J37" s="48">
        <f t="shared" si="6"/>
        <v>1445</v>
      </c>
      <c r="K37" s="48">
        <f t="shared" si="7"/>
        <v>84479</v>
      </c>
      <c r="L37" s="26">
        <f t="shared" si="0"/>
        <v>83606</v>
      </c>
      <c r="M37" s="27">
        <f t="shared" si="8"/>
        <v>1445</v>
      </c>
      <c r="N37" s="83">
        <f t="shared" si="9"/>
        <v>108.375</v>
      </c>
      <c r="O37" s="49">
        <f t="shared" si="10"/>
        <v>85051</v>
      </c>
      <c r="P37" s="60">
        <f t="shared" si="1"/>
        <v>6378.8249999999998</v>
      </c>
      <c r="Q37" s="49">
        <f t="shared" si="2"/>
        <v>572</v>
      </c>
      <c r="R37" s="60">
        <f t="shared" si="3"/>
        <v>42.9</v>
      </c>
      <c r="S37" s="21">
        <f t="shared" si="4"/>
        <v>5.4000981836033381E-3</v>
      </c>
      <c r="U37" s="43">
        <v>42333</v>
      </c>
      <c r="V37" s="43">
        <v>8528</v>
      </c>
      <c r="W37" s="43">
        <v>697</v>
      </c>
      <c r="X37" s="43"/>
      <c r="Y37" s="43">
        <v>32000</v>
      </c>
      <c r="Z37" s="43">
        <v>48</v>
      </c>
      <c r="AA37" s="43"/>
      <c r="AB37" s="43"/>
      <c r="AC37" s="43"/>
      <c r="AD37" s="43"/>
      <c r="AE37" s="43"/>
      <c r="AF37" s="43"/>
      <c r="AG37" s="43">
        <v>1445</v>
      </c>
      <c r="AH37" s="61"/>
      <c r="AI37" s="37"/>
      <c r="AJ37" s="37"/>
      <c r="AK37" s="37"/>
    </row>
    <row r="38" spans="1:37" s="34" customFormat="1" ht="57" customHeight="1">
      <c r="A38" s="45">
        <v>29</v>
      </c>
      <c r="B38" s="76">
        <v>9652930047</v>
      </c>
      <c r="C38" s="78" t="s">
        <v>70</v>
      </c>
      <c r="D38" s="53" t="s">
        <v>15</v>
      </c>
      <c r="E38" s="53">
        <v>7.4999999999999997E-2</v>
      </c>
      <c r="F38" s="26">
        <v>15196</v>
      </c>
      <c r="G38" s="48">
        <f>F38</f>
        <v>15196</v>
      </c>
      <c r="H38" s="64">
        <v>78412</v>
      </c>
      <c r="I38" s="48">
        <v>43000</v>
      </c>
      <c r="J38" s="48">
        <f t="shared" si="6"/>
        <v>817</v>
      </c>
      <c r="K38" s="48">
        <f t="shared" si="7"/>
        <v>49791</v>
      </c>
      <c r="L38" s="26">
        <f>SUM(U38:AA38)</f>
        <v>47219</v>
      </c>
      <c r="M38" s="27">
        <f>SUM(AB38:AH38)</f>
        <v>817</v>
      </c>
      <c r="N38" s="83">
        <f t="shared" si="9"/>
        <v>61.274999999999999</v>
      </c>
      <c r="O38" s="49">
        <f>L38+M38</f>
        <v>48036</v>
      </c>
      <c r="P38" s="60">
        <f>O38*E38</f>
        <v>3602.7</v>
      </c>
      <c r="Q38" s="49">
        <f>O38-K38</f>
        <v>-1755</v>
      </c>
      <c r="R38" s="60">
        <f>Q38*E38</f>
        <v>-131.625</v>
      </c>
      <c r="S38" s="21">
        <f t="shared" si="4"/>
        <v>-1.8748397572857022E-2</v>
      </c>
      <c r="U38" s="43">
        <v>10877</v>
      </c>
      <c r="V38" s="43">
        <v>5060</v>
      </c>
      <c r="W38" s="43"/>
      <c r="X38" s="43"/>
      <c r="Y38" s="43">
        <v>31250</v>
      </c>
      <c r="Z38" s="43">
        <v>32</v>
      </c>
      <c r="AA38" s="43"/>
      <c r="AB38" s="43"/>
      <c r="AC38" s="43"/>
      <c r="AD38" s="43"/>
      <c r="AE38" s="43"/>
      <c r="AF38" s="43"/>
      <c r="AG38" s="43">
        <f>797+20</f>
        <v>817</v>
      </c>
      <c r="AH38" s="61"/>
      <c r="AI38" s="37"/>
      <c r="AJ38" s="37"/>
      <c r="AK38" s="37"/>
    </row>
    <row r="39" spans="1:37" s="34" customFormat="1" ht="48" customHeight="1">
      <c r="A39" s="50">
        <v>30</v>
      </c>
      <c r="B39" s="46">
        <v>9652930045</v>
      </c>
      <c r="C39" s="47" t="s">
        <v>47</v>
      </c>
      <c r="D39" s="46" t="s">
        <v>15</v>
      </c>
      <c r="E39" s="53">
        <f>VLOOKUP(B39,'[1]PRICE OF GOODS'!$A$4:$D$28,4,0)</f>
        <v>7.4999999999999997E-2</v>
      </c>
      <c r="F39" s="26">
        <v>51019</v>
      </c>
      <c r="G39" s="48">
        <f t="shared" si="5"/>
        <v>51019</v>
      </c>
      <c r="H39" s="64">
        <v>55761</v>
      </c>
      <c r="I39" s="48">
        <v>24000</v>
      </c>
      <c r="J39" s="48">
        <f t="shared" si="6"/>
        <v>417</v>
      </c>
      <c r="K39" s="48">
        <f t="shared" si="7"/>
        <v>82363</v>
      </c>
      <c r="L39" s="26">
        <f t="shared" si="0"/>
        <v>79124</v>
      </c>
      <c r="M39" s="27">
        <f t="shared" si="8"/>
        <v>417</v>
      </c>
      <c r="N39" s="83">
        <f t="shared" si="9"/>
        <v>31.274999999999999</v>
      </c>
      <c r="O39" s="49">
        <f t="shared" si="10"/>
        <v>79541</v>
      </c>
      <c r="P39" s="60">
        <f t="shared" si="1"/>
        <v>5965.5749999999998</v>
      </c>
      <c r="Q39" s="49">
        <f t="shared" si="2"/>
        <v>-2822</v>
      </c>
      <c r="R39" s="60">
        <f t="shared" si="3"/>
        <v>-211.65</v>
      </c>
      <c r="S39" s="21">
        <f t="shared" si="4"/>
        <v>-2.6428170069301368E-2</v>
      </c>
      <c r="U39" s="43">
        <v>39116</v>
      </c>
      <c r="V39" s="43">
        <f>660+428</f>
        <v>1088</v>
      </c>
      <c r="W39" s="43">
        <v>8268</v>
      </c>
      <c r="X39" s="43"/>
      <c r="Y39" s="43">
        <v>30632</v>
      </c>
      <c r="Z39" s="43">
        <v>20</v>
      </c>
      <c r="AA39" s="43"/>
      <c r="AB39" s="43"/>
      <c r="AC39" s="43"/>
      <c r="AD39" s="43"/>
      <c r="AE39" s="43"/>
      <c r="AF39" s="43"/>
      <c r="AG39" s="43">
        <v>417</v>
      </c>
      <c r="AH39" s="61"/>
      <c r="AI39" s="37"/>
      <c r="AJ39" s="37"/>
      <c r="AK39" s="37"/>
    </row>
    <row r="40" spans="1:37" s="34" customFormat="1" ht="48" customHeight="1">
      <c r="A40" s="45">
        <v>31</v>
      </c>
      <c r="B40" s="46">
        <v>9652930046</v>
      </c>
      <c r="C40" s="47" t="s">
        <v>39</v>
      </c>
      <c r="D40" s="46" t="s">
        <v>15</v>
      </c>
      <c r="E40" s="53">
        <f>VLOOKUP(B40,'[1]PRICE OF GOODS'!$A$4:$D$28,4,0)</f>
        <v>7.4999999999999997E-2</v>
      </c>
      <c r="F40" s="26">
        <v>109487</v>
      </c>
      <c r="G40" s="48">
        <f t="shared" si="5"/>
        <v>109487</v>
      </c>
      <c r="H40" s="64">
        <v>0</v>
      </c>
      <c r="I40" s="48">
        <v>58000</v>
      </c>
      <c r="J40" s="48">
        <f t="shared" si="6"/>
        <v>599</v>
      </c>
      <c r="K40" s="48">
        <f t="shared" si="7"/>
        <v>50888</v>
      </c>
      <c r="L40" s="26">
        <f t="shared" si="0"/>
        <v>52423</v>
      </c>
      <c r="M40" s="27">
        <f t="shared" si="8"/>
        <v>599</v>
      </c>
      <c r="N40" s="83">
        <f t="shared" si="9"/>
        <v>44.924999999999997</v>
      </c>
      <c r="O40" s="49">
        <f>L40+M40</f>
        <v>53022</v>
      </c>
      <c r="P40" s="60">
        <f t="shared" si="1"/>
        <v>3976.6499999999996</v>
      </c>
      <c r="Q40" s="49">
        <f t="shared" si="2"/>
        <v>2134</v>
      </c>
      <c r="R40" s="60">
        <f t="shared" si="3"/>
        <v>160.04999999999998</v>
      </c>
      <c r="S40" s="21">
        <f t="shared" si="4"/>
        <v>1.9490898462831203E-2</v>
      </c>
      <c r="U40" s="43">
        <v>14470</v>
      </c>
      <c r="V40" s="43">
        <f>3522+181</f>
        <v>3703</v>
      </c>
      <c r="W40" s="43"/>
      <c r="X40" s="43"/>
      <c r="Y40" s="43">
        <v>34250</v>
      </c>
      <c r="Z40" s="43"/>
      <c r="AA40" s="43"/>
      <c r="AB40" s="43"/>
      <c r="AC40" s="43"/>
      <c r="AD40" s="43"/>
      <c r="AE40" s="43"/>
      <c r="AF40" s="43"/>
      <c r="AG40" s="43">
        <f>547+52</f>
        <v>599</v>
      </c>
      <c r="AH40" s="61"/>
      <c r="AI40" s="37"/>
      <c r="AJ40" s="37"/>
      <c r="AK40" s="37"/>
    </row>
    <row r="41" spans="1:37" s="34" customFormat="1" ht="48" customHeight="1">
      <c r="A41" s="45">
        <v>32</v>
      </c>
      <c r="B41" s="46">
        <v>9651930025</v>
      </c>
      <c r="C41" s="52" t="s">
        <v>40</v>
      </c>
      <c r="D41" s="53" t="s">
        <v>15</v>
      </c>
      <c r="E41" s="53">
        <f>VLOOKUP(B41,'[1]PRICE OF GOODS'!$A$4:$D$28,4,0)</f>
        <v>0.55640000000000001</v>
      </c>
      <c r="F41" s="26">
        <v>1585</v>
      </c>
      <c r="G41" s="48">
        <f t="shared" si="5"/>
        <v>1585</v>
      </c>
      <c r="H41" s="64">
        <v>52188</v>
      </c>
      <c r="I41" s="48">
        <v>21314</v>
      </c>
      <c r="J41" s="48">
        <f t="shared" si="6"/>
        <v>92</v>
      </c>
      <c r="K41" s="48">
        <f t="shared" si="7"/>
        <v>32367</v>
      </c>
      <c r="L41" s="26">
        <f t="shared" si="0"/>
        <v>32216</v>
      </c>
      <c r="M41" s="27">
        <f t="shared" si="8"/>
        <v>105</v>
      </c>
      <c r="N41" s="83">
        <f t="shared" si="9"/>
        <v>58.421999999999997</v>
      </c>
      <c r="O41" s="49">
        <f>L41+M41</f>
        <v>32321</v>
      </c>
      <c r="P41" s="60">
        <f t="shared" si="1"/>
        <v>17983.404399999999</v>
      </c>
      <c r="Q41" s="49">
        <f t="shared" si="2"/>
        <v>-46</v>
      </c>
      <c r="R41" s="60">
        <f t="shared" si="3"/>
        <v>-25.5944</v>
      </c>
      <c r="S41" s="21">
        <f t="shared" si="4"/>
        <v>-8.5544790136313762E-4</v>
      </c>
      <c r="U41" s="43">
        <v>5788</v>
      </c>
      <c r="V41" s="43">
        <v>180</v>
      </c>
      <c r="W41" s="43"/>
      <c r="X41" s="43">
        <v>5708</v>
      </c>
      <c r="Y41" s="43">
        <v>20500</v>
      </c>
      <c r="Z41" s="43">
        <v>40</v>
      </c>
      <c r="AA41" s="43"/>
      <c r="AB41" s="43"/>
      <c r="AC41" s="43"/>
      <c r="AD41" s="43">
        <v>13</v>
      </c>
      <c r="AE41" s="43"/>
      <c r="AF41" s="43"/>
      <c r="AG41" s="43">
        <f>33+59</f>
        <v>92</v>
      </c>
      <c r="AH41" s="61"/>
      <c r="AI41" s="37"/>
      <c r="AJ41" s="37"/>
      <c r="AK41" s="37"/>
    </row>
    <row r="42" spans="1:37" s="34" customFormat="1" ht="51" customHeight="1">
      <c r="A42" s="112" t="s">
        <v>41</v>
      </c>
      <c r="B42" s="113"/>
      <c r="C42" s="113"/>
      <c r="D42" s="114"/>
      <c r="E42" s="67"/>
      <c r="F42" s="68">
        <f t="shared" ref="F42:R42" si="13">SUM(F10:F41)</f>
        <v>1859537</v>
      </c>
      <c r="G42" s="68">
        <f t="shared" si="13"/>
        <v>1859537</v>
      </c>
      <c r="H42" s="68">
        <f t="shared" si="13"/>
        <v>3744924</v>
      </c>
      <c r="I42" s="68">
        <f t="shared" si="13"/>
        <v>3399634</v>
      </c>
      <c r="J42" s="68">
        <f t="shared" si="13"/>
        <v>43108</v>
      </c>
      <c r="K42" s="68">
        <f t="shared" si="13"/>
        <v>2161719</v>
      </c>
      <c r="L42" s="68">
        <f t="shared" si="13"/>
        <v>2145888</v>
      </c>
      <c r="M42" s="68">
        <f t="shared" si="13"/>
        <v>47878</v>
      </c>
      <c r="N42" s="68">
        <f t="shared" si="13"/>
        <v>15168.7731</v>
      </c>
      <c r="O42" s="68">
        <f t="shared" si="13"/>
        <v>2193766</v>
      </c>
      <c r="P42" s="69">
        <f t="shared" si="13"/>
        <v>740659.90999999992</v>
      </c>
      <c r="Q42" s="68">
        <f t="shared" si="13"/>
        <v>32047</v>
      </c>
      <c r="R42" s="70">
        <f t="shared" si="13"/>
        <v>2133.7744000000002</v>
      </c>
      <c r="S42" s="71">
        <f t="shared" si="4"/>
        <v>5.7181234734259012E-3</v>
      </c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61"/>
      <c r="AI42" s="37"/>
      <c r="AJ42" s="37"/>
      <c r="AK42" s="37"/>
    </row>
    <row r="43" spans="1:37" s="34" customFormat="1" ht="45" customHeight="1">
      <c r="A43" s="45">
        <v>33</v>
      </c>
      <c r="B43" s="36">
        <v>421100142</v>
      </c>
      <c r="C43" s="53" t="s">
        <v>42</v>
      </c>
      <c r="D43" s="53" t="s">
        <v>15</v>
      </c>
      <c r="E43" s="53">
        <v>0.05</v>
      </c>
      <c r="F43" s="26">
        <v>377016</v>
      </c>
      <c r="G43" s="48">
        <f t="shared" si="5"/>
        <v>377016</v>
      </c>
      <c r="H43" s="64">
        <v>598365</v>
      </c>
      <c r="I43" s="65">
        <f>H12</f>
        <v>442959</v>
      </c>
      <c r="J43" s="48">
        <f t="shared" si="6"/>
        <v>0</v>
      </c>
      <c r="K43" s="48">
        <f t="shared" si="7"/>
        <v>532422</v>
      </c>
      <c r="L43" s="26">
        <f>SUM(U43:AA43)</f>
        <v>269790</v>
      </c>
      <c r="M43" s="27">
        <f t="shared" si="8"/>
        <v>0</v>
      </c>
      <c r="N43" s="27"/>
      <c r="O43" s="49">
        <f>L43+M43</f>
        <v>269790</v>
      </c>
      <c r="P43" s="49"/>
      <c r="Q43" s="49">
        <f>O43-K43</f>
        <v>-262632</v>
      </c>
      <c r="R43" s="49">
        <f>Q43*E43</f>
        <v>-13131.6</v>
      </c>
      <c r="S43" s="21">
        <f t="shared" si="4"/>
        <v>-0.26926093495772419</v>
      </c>
      <c r="U43" s="43">
        <f>146930+122788</f>
        <v>269718</v>
      </c>
      <c r="V43" s="43"/>
      <c r="W43" s="43"/>
      <c r="X43" s="43"/>
      <c r="Y43" s="43"/>
      <c r="Z43" s="43">
        <v>72</v>
      </c>
      <c r="AA43" s="43"/>
      <c r="AB43" s="43"/>
      <c r="AC43" s="43"/>
      <c r="AD43" s="43"/>
      <c r="AE43" s="43"/>
      <c r="AF43" s="43"/>
      <c r="AG43" s="43"/>
      <c r="AH43" s="61"/>
      <c r="AI43" s="37"/>
      <c r="AJ43" s="37"/>
      <c r="AK43" s="37"/>
    </row>
    <row r="44" spans="1:37" s="34" customFormat="1" ht="45" customHeight="1">
      <c r="A44" s="50">
        <v>34</v>
      </c>
      <c r="B44" s="36">
        <v>421100032</v>
      </c>
      <c r="C44" s="46" t="s">
        <v>43</v>
      </c>
      <c r="D44" s="46" t="s">
        <v>15</v>
      </c>
      <c r="E44" s="53">
        <v>0.49288999999999999</v>
      </c>
      <c r="F44" s="26">
        <v>16860</v>
      </c>
      <c r="G44" s="48">
        <f t="shared" si="5"/>
        <v>16860</v>
      </c>
      <c r="H44" s="64">
        <v>400246</v>
      </c>
      <c r="I44" s="65">
        <f>H45</f>
        <v>455175</v>
      </c>
      <c r="J44" s="48">
        <f t="shared" si="6"/>
        <v>698</v>
      </c>
      <c r="K44" s="48">
        <f t="shared" si="7"/>
        <v>-38767</v>
      </c>
      <c r="L44" s="26">
        <f>SUM(U44:AA44)</f>
        <v>8497</v>
      </c>
      <c r="M44" s="27">
        <f t="shared" si="8"/>
        <v>698</v>
      </c>
      <c r="N44" s="27"/>
      <c r="O44" s="49">
        <f t="shared" si="10"/>
        <v>9195</v>
      </c>
      <c r="P44" s="49"/>
      <c r="Q44" s="49">
        <f>O44-K44</f>
        <v>47962</v>
      </c>
      <c r="R44" s="49">
        <f>Q44*E44</f>
        <v>23639.990180000001</v>
      </c>
      <c r="S44" s="21">
        <f t="shared" si="4"/>
        <v>0.11498755711977292</v>
      </c>
      <c r="U44" s="43">
        <f>4461+1200</f>
        <v>5661</v>
      </c>
      <c r="V44" s="43"/>
      <c r="W44" s="43"/>
      <c r="X44" s="43">
        <v>2592</v>
      </c>
      <c r="Y44" s="43"/>
      <c r="Z44" s="43">
        <v>244</v>
      </c>
      <c r="AA44" s="43"/>
      <c r="AB44" s="43"/>
      <c r="AC44" s="43"/>
      <c r="AD44" s="43"/>
      <c r="AE44" s="43"/>
      <c r="AF44" s="43"/>
      <c r="AG44" s="43">
        <v>698</v>
      </c>
      <c r="AH44" s="61"/>
      <c r="AI44" s="37"/>
      <c r="AJ44" s="37"/>
      <c r="AK44" s="37"/>
    </row>
    <row r="45" spans="1:37" s="34" customFormat="1" ht="45" customHeight="1">
      <c r="A45" s="45">
        <v>35</v>
      </c>
      <c r="B45" s="54" t="s">
        <v>44</v>
      </c>
      <c r="C45" s="46" t="s">
        <v>45</v>
      </c>
      <c r="D45" s="46" t="s">
        <v>15</v>
      </c>
      <c r="E45" s="53">
        <v>0.7268</v>
      </c>
      <c r="F45" s="26">
        <v>8464</v>
      </c>
      <c r="G45" s="48">
        <f t="shared" si="5"/>
        <v>8464</v>
      </c>
      <c r="H45" s="64">
        <v>455175</v>
      </c>
      <c r="I45" s="65">
        <f>I43</f>
        <v>442959</v>
      </c>
      <c r="J45" s="48">
        <f t="shared" si="6"/>
        <v>2549</v>
      </c>
      <c r="K45" s="48">
        <f t="shared" si="7"/>
        <v>18131</v>
      </c>
      <c r="L45" s="26">
        <f>SUM(U45:AA45)</f>
        <v>89560</v>
      </c>
      <c r="M45" s="27">
        <f t="shared" si="8"/>
        <v>2549</v>
      </c>
      <c r="N45" s="27"/>
      <c r="O45" s="49">
        <f t="shared" si="10"/>
        <v>92109</v>
      </c>
      <c r="P45" s="49"/>
      <c r="Q45" s="49">
        <f>O45-K45</f>
        <v>73978</v>
      </c>
      <c r="R45" s="49">
        <f>Q45*E45</f>
        <v>53767.210400000004</v>
      </c>
      <c r="S45" s="21">
        <f t="shared" si="4"/>
        <v>0.1595594848578312</v>
      </c>
      <c r="U45" s="43">
        <v>78632</v>
      </c>
      <c r="V45" s="43"/>
      <c r="W45" s="43"/>
      <c r="X45" s="43">
        <v>9579</v>
      </c>
      <c r="Y45" s="43"/>
      <c r="Z45" s="43">
        <v>1349</v>
      </c>
      <c r="AA45" s="43"/>
      <c r="AB45" s="43"/>
      <c r="AC45" s="43"/>
      <c r="AD45" s="43"/>
      <c r="AE45" s="43"/>
      <c r="AF45" s="43">
        <v>1349</v>
      </c>
      <c r="AG45" s="43">
        <v>1200</v>
      </c>
      <c r="AH45" s="61"/>
      <c r="AI45" s="37"/>
      <c r="AJ45" s="37"/>
      <c r="AK45" s="37"/>
    </row>
    <row r="46" spans="1:37" s="34" customFormat="1" ht="45" customHeight="1">
      <c r="A46" s="50">
        <v>36</v>
      </c>
      <c r="B46" s="55">
        <v>421100152</v>
      </c>
      <c r="C46" s="56" t="s">
        <v>46</v>
      </c>
      <c r="D46" s="56" t="s">
        <v>15</v>
      </c>
      <c r="E46" s="56">
        <v>3.0200000000000001E-2</v>
      </c>
      <c r="F46" s="26">
        <v>480568</v>
      </c>
      <c r="G46" s="48">
        <f t="shared" si="5"/>
        <v>480568</v>
      </c>
      <c r="H46" s="64">
        <v>263639</v>
      </c>
      <c r="I46" s="66">
        <f>H22</f>
        <v>295775</v>
      </c>
      <c r="J46" s="48">
        <f t="shared" si="6"/>
        <v>0</v>
      </c>
      <c r="K46" s="48">
        <f t="shared" si="7"/>
        <v>448432</v>
      </c>
      <c r="L46" s="26">
        <f>SUM(U46:AA46)</f>
        <v>227832</v>
      </c>
      <c r="M46" s="27">
        <f t="shared" si="8"/>
        <v>0</v>
      </c>
      <c r="N46" s="82"/>
      <c r="O46" s="57">
        <f t="shared" si="10"/>
        <v>227832</v>
      </c>
      <c r="P46" s="59"/>
      <c r="Q46" s="49">
        <f>O46-K46</f>
        <v>-220600</v>
      </c>
      <c r="R46" s="49">
        <f>Q46*E46</f>
        <v>-6662.12</v>
      </c>
      <c r="S46" s="21">
        <f t="shared" si="4"/>
        <v>-0.29642290384261366</v>
      </c>
      <c r="U46" s="43">
        <v>227801</v>
      </c>
      <c r="V46" s="43"/>
      <c r="W46" s="43"/>
      <c r="X46" s="43"/>
      <c r="Y46" s="43"/>
      <c r="Z46" s="43">
        <v>31</v>
      </c>
      <c r="AA46" s="43"/>
      <c r="AB46" s="43"/>
      <c r="AC46" s="43"/>
      <c r="AD46" s="43"/>
      <c r="AE46" s="43"/>
      <c r="AF46" s="43"/>
      <c r="AG46" s="43"/>
      <c r="AH46" s="61"/>
      <c r="AI46" s="37"/>
      <c r="AJ46" s="37"/>
      <c r="AK46" s="37"/>
    </row>
    <row r="47" spans="1:37" s="23" customFormat="1" ht="39.75" customHeight="1" thickBot="1">
      <c r="A47" s="115" t="s">
        <v>11</v>
      </c>
      <c r="B47" s="116"/>
      <c r="C47" s="116"/>
      <c r="D47" s="116"/>
      <c r="E47" s="81"/>
      <c r="F47" s="72">
        <f>F42+SUM(F43:F46)</f>
        <v>2742445</v>
      </c>
      <c r="G47" s="72">
        <f>G42+SUM(G43:G46)</f>
        <v>2742445</v>
      </c>
      <c r="H47" s="72">
        <f t="shared" ref="H47:M47" si="14">H42+SUM(H43:H46)</f>
        <v>5462349</v>
      </c>
      <c r="I47" s="72">
        <f t="shared" si="14"/>
        <v>5036502</v>
      </c>
      <c r="J47" s="72">
        <f>SUM(J43:J46)+J42</f>
        <v>46355</v>
      </c>
      <c r="K47" s="72">
        <f t="shared" si="14"/>
        <v>3121937</v>
      </c>
      <c r="L47" s="72">
        <f t="shared" si="14"/>
        <v>2741567</v>
      </c>
      <c r="M47" s="72">
        <f t="shared" si="14"/>
        <v>51125</v>
      </c>
      <c r="N47" s="72"/>
      <c r="O47" s="72">
        <f>O42+SUM(O43:O46)</f>
        <v>2792692</v>
      </c>
      <c r="P47" s="72"/>
      <c r="Q47" s="72">
        <f>Q42+SUM(Q43:Q46)</f>
        <v>-329245</v>
      </c>
      <c r="R47" s="73"/>
      <c r="S47" s="74">
        <f t="shared" si="4"/>
        <v>-4.0128368853623871E-2</v>
      </c>
      <c r="T47" s="34"/>
      <c r="U47" s="43"/>
      <c r="V47" s="42"/>
      <c r="W47" s="42"/>
      <c r="X47" s="42"/>
      <c r="Y47" s="43"/>
      <c r="Z47" s="42"/>
      <c r="AA47" s="42"/>
      <c r="AB47" s="42"/>
      <c r="AC47" s="42"/>
      <c r="AD47" s="42"/>
      <c r="AE47" s="42"/>
      <c r="AF47" s="42"/>
      <c r="AG47" s="42"/>
      <c r="AH47" s="61"/>
      <c r="AI47" s="39"/>
      <c r="AJ47" s="39"/>
      <c r="AK47" s="39"/>
    </row>
    <row r="48" spans="1:37" ht="65.099999999999994" customHeight="1">
      <c r="A48" s="20">
        <v>29</v>
      </c>
      <c r="B48" s="4"/>
      <c r="C48" s="4"/>
      <c r="D48" s="4"/>
      <c r="E48" s="4"/>
      <c r="F48" s="4"/>
      <c r="G48" s="4"/>
      <c r="H48" s="24"/>
      <c r="I48" s="4"/>
      <c r="J48" s="4"/>
      <c r="S48" s="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</row>
    <row r="49" spans="1:33" ht="65.099999999999994" customHeight="1">
      <c r="A49" s="20">
        <v>30</v>
      </c>
      <c r="B49" s="4"/>
      <c r="C49" s="4"/>
      <c r="D49" s="4"/>
      <c r="E49" s="4"/>
      <c r="F49" s="4"/>
      <c r="G49" s="4"/>
      <c r="H49" s="24"/>
      <c r="I49" s="4"/>
      <c r="J49" s="4"/>
      <c r="S49" s="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</row>
    <row r="50" spans="1:33" ht="65.099999999999994" customHeight="1">
      <c r="A50" s="22">
        <v>31</v>
      </c>
      <c r="B50" s="4"/>
      <c r="C50" s="4"/>
      <c r="D50" s="4"/>
      <c r="E50" s="4"/>
      <c r="F50" s="4"/>
      <c r="G50" s="4"/>
      <c r="H50" s="24"/>
      <c r="I50" s="4"/>
      <c r="J50" s="4"/>
      <c r="S50" s="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</row>
    <row r="51" spans="1:33" ht="65.099999999999994" customHeight="1">
      <c r="A51" s="20">
        <v>32</v>
      </c>
      <c r="B51" s="4"/>
      <c r="C51" s="4"/>
      <c r="D51" s="4"/>
      <c r="E51" s="4"/>
      <c r="F51" s="4"/>
      <c r="G51" s="4"/>
      <c r="H51" s="24"/>
      <c r="I51" s="4"/>
      <c r="J51" s="4"/>
      <c r="S51" s="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</row>
    <row r="52" spans="1:33" ht="65.099999999999994" customHeight="1">
      <c r="A52" s="22">
        <v>33</v>
      </c>
      <c r="B52" s="4"/>
      <c r="C52" s="4"/>
      <c r="D52" s="4"/>
      <c r="E52" s="4"/>
      <c r="F52" s="4"/>
      <c r="G52" s="4"/>
      <c r="H52" s="24"/>
      <c r="I52" s="4"/>
      <c r="J52" s="4"/>
      <c r="S52" s="4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65.099999999999994" customHeight="1">
      <c r="A53" s="20">
        <v>34</v>
      </c>
      <c r="B53" s="4"/>
      <c r="C53" s="4"/>
      <c r="D53" s="4"/>
      <c r="E53" s="4"/>
      <c r="F53" s="4"/>
      <c r="G53" s="4"/>
      <c r="H53" s="24"/>
      <c r="I53" s="4"/>
      <c r="J53" s="4"/>
      <c r="K53" s="15">
        <f>23212-18184</f>
        <v>5028</v>
      </c>
      <c r="S53" s="4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65.099999999999994" customHeight="1">
      <c r="A54" s="22">
        <v>35</v>
      </c>
      <c r="B54" s="4"/>
      <c r="C54" s="4"/>
      <c r="D54" s="4"/>
      <c r="E54" s="4"/>
      <c r="F54" s="4"/>
      <c r="G54" s="4"/>
      <c r="H54" s="24"/>
      <c r="I54" s="4"/>
      <c r="J54" s="4"/>
      <c r="S54" s="4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65.099999999999994" customHeight="1">
      <c r="A55" s="20">
        <v>36</v>
      </c>
      <c r="B55" s="4"/>
      <c r="C55" s="4"/>
      <c r="D55" s="4"/>
      <c r="E55" s="4"/>
      <c r="F55" s="4"/>
      <c r="G55" s="4"/>
      <c r="H55" s="24"/>
      <c r="I55" s="4"/>
      <c r="J55" s="4"/>
      <c r="S55" s="4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65.099999999999994" customHeight="1">
      <c r="A56" s="22">
        <v>37</v>
      </c>
      <c r="B56" s="4"/>
      <c r="C56" s="4"/>
      <c r="D56" s="4"/>
      <c r="E56" s="4"/>
      <c r="F56" s="4"/>
      <c r="G56" s="4"/>
      <c r="H56" s="24"/>
      <c r="I56" s="4"/>
      <c r="J56" s="4"/>
      <c r="M56" s="15">
        <v>900</v>
      </c>
      <c r="S56" s="4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65.099999999999994" customHeight="1">
      <c r="A57" s="20">
        <v>38</v>
      </c>
      <c r="B57" s="4"/>
      <c r="C57" s="4"/>
      <c r="D57" s="4"/>
      <c r="E57" s="4"/>
      <c r="F57" s="4"/>
      <c r="G57" s="4"/>
      <c r="H57" s="24"/>
      <c r="I57" s="4"/>
      <c r="J57" s="4"/>
      <c r="S57" s="4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65.099999999999994" customHeight="1">
      <c r="A58" s="22">
        <v>39</v>
      </c>
      <c r="B58" s="4"/>
      <c r="C58" s="4"/>
      <c r="D58" s="4"/>
      <c r="E58" s="4"/>
      <c r="F58" s="4"/>
      <c r="G58" s="4"/>
      <c r="H58" s="24"/>
      <c r="I58" s="4"/>
      <c r="J58" s="4"/>
      <c r="S58" s="4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65.099999999999994" customHeight="1">
      <c r="A59" s="20">
        <v>40</v>
      </c>
      <c r="B59" s="4"/>
      <c r="C59" s="4"/>
      <c r="D59" s="4"/>
      <c r="E59" s="4"/>
      <c r="F59" s="4"/>
      <c r="G59" s="4"/>
      <c r="H59" s="24"/>
      <c r="I59" s="4"/>
      <c r="J59" s="4"/>
      <c r="S59" s="4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65.099999999999994" customHeight="1">
      <c r="A60" s="22">
        <v>41</v>
      </c>
      <c r="B60" s="4"/>
      <c r="C60" s="4"/>
      <c r="D60" s="4"/>
      <c r="E60" s="4"/>
      <c r="F60" s="4"/>
      <c r="G60" s="4"/>
      <c r="H60" s="24"/>
      <c r="I60" s="4"/>
      <c r="J60" s="4"/>
      <c r="S60" s="4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65.099999999999994" customHeight="1">
      <c r="A61" s="20">
        <v>42</v>
      </c>
      <c r="B61" s="4"/>
      <c r="C61" s="4"/>
      <c r="D61" s="4"/>
      <c r="E61" s="4"/>
      <c r="F61" s="4"/>
      <c r="G61" s="4"/>
      <c r="H61" s="24"/>
      <c r="I61" s="4"/>
      <c r="J61" s="4"/>
      <c r="S61" s="4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65.099999999999994" customHeight="1">
      <c r="A62" s="4"/>
      <c r="B62" s="4"/>
      <c r="C62" s="4"/>
      <c r="D62" s="4"/>
      <c r="E62" s="4"/>
      <c r="F62" s="4"/>
      <c r="G62" s="4"/>
      <c r="H62" s="24"/>
      <c r="I62" s="4"/>
      <c r="J62" s="4"/>
      <c r="S62" s="4"/>
    </row>
    <row r="63" spans="1:33" ht="65.099999999999994" customHeight="1">
      <c r="A63" s="4"/>
      <c r="B63" s="4"/>
      <c r="C63" s="4"/>
      <c r="D63" s="4"/>
      <c r="E63" s="4"/>
      <c r="F63" s="4"/>
      <c r="G63" s="4"/>
      <c r="H63" s="24"/>
      <c r="I63" s="4"/>
      <c r="J63" s="4"/>
      <c r="S63" s="4"/>
    </row>
    <row r="64" spans="1:33" ht="65.099999999999994" customHeight="1">
      <c r="A64" s="4"/>
      <c r="B64" s="4"/>
      <c r="C64" s="4"/>
      <c r="D64" s="4"/>
      <c r="E64" s="4"/>
      <c r="F64" s="4"/>
      <c r="G64" s="4"/>
      <c r="H64" s="24"/>
      <c r="I64" s="4"/>
      <c r="J64" s="4"/>
      <c r="S64" s="4"/>
    </row>
    <row r="65" spans="1:19" ht="65.099999999999994" customHeight="1">
      <c r="A65" s="4"/>
      <c r="B65" s="4"/>
      <c r="C65" s="4"/>
      <c r="D65" s="4"/>
      <c r="E65" s="4"/>
      <c r="F65" s="4"/>
      <c r="G65" s="4"/>
      <c r="H65" s="24"/>
      <c r="I65" s="4"/>
      <c r="J65" s="4"/>
      <c r="S65" s="4"/>
    </row>
    <row r="66" spans="1:19">
      <c r="A66" s="4"/>
      <c r="B66" s="4"/>
      <c r="C66" s="4"/>
      <c r="D66" s="4"/>
      <c r="E66" s="4"/>
      <c r="F66" s="4"/>
      <c r="G66" s="4"/>
      <c r="H66" s="24"/>
      <c r="I66" s="4"/>
      <c r="J66" s="4"/>
      <c r="S66" s="4"/>
    </row>
    <row r="67" spans="1:19">
      <c r="A67" s="4"/>
      <c r="B67" s="4"/>
      <c r="C67" s="4"/>
      <c r="D67" s="4"/>
      <c r="E67" s="4"/>
      <c r="F67" s="4"/>
      <c r="G67" s="4"/>
      <c r="H67" s="24"/>
      <c r="I67" s="4"/>
      <c r="J67" s="4"/>
      <c r="S67" s="4"/>
    </row>
    <row r="68" spans="1:19">
      <c r="A68" s="4"/>
      <c r="B68" s="4"/>
      <c r="C68" s="4"/>
      <c r="D68" s="4"/>
      <c r="E68" s="4"/>
      <c r="F68" s="4"/>
      <c r="G68" s="4"/>
      <c r="H68" s="24"/>
      <c r="I68" s="4"/>
      <c r="J68" s="4"/>
      <c r="S68" s="4"/>
    </row>
    <row r="69" spans="1:19">
      <c r="A69" s="4"/>
      <c r="B69" s="4"/>
      <c r="C69" s="4"/>
      <c r="D69" s="4"/>
      <c r="E69" s="4"/>
      <c r="F69" s="4"/>
      <c r="G69" s="4"/>
      <c r="H69" s="24"/>
      <c r="I69" s="4"/>
      <c r="J69" s="4"/>
      <c r="S69" s="4"/>
    </row>
    <row r="70" spans="1:19">
      <c r="A70" s="4"/>
      <c r="B70" s="4"/>
      <c r="C70" s="4"/>
      <c r="D70" s="4"/>
      <c r="E70" s="4"/>
      <c r="F70" s="4"/>
      <c r="G70" s="4"/>
      <c r="H70" s="24"/>
      <c r="I70" s="4"/>
      <c r="J70" s="4"/>
      <c r="S70" s="4"/>
    </row>
    <row r="71" spans="1:19">
      <c r="A71" s="4"/>
      <c r="B71" s="4"/>
      <c r="C71" s="4"/>
      <c r="D71" s="4"/>
      <c r="E71" s="4"/>
      <c r="F71" s="4"/>
      <c r="G71" s="4"/>
      <c r="H71" s="24"/>
      <c r="I71" s="4"/>
      <c r="J71" s="4"/>
      <c r="S71" s="4"/>
    </row>
    <row r="72" spans="1:19">
      <c r="A72" s="4"/>
      <c r="B72" s="4"/>
      <c r="C72" s="4"/>
      <c r="D72" s="4"/>
      <c r="E72" s="4"/>
      <c r="F72" s="4"/>
      <c r="G72" s="4"/>
      <c r="H72" s="24"/>
      <c r="I72" s="4"/>
      <c r="J72" s="4"/>
      <c r="S72" s="4"/>
    </row>
    <row r="73" spans="1:19">
      <c r="A73" s="4"/>
      <c r="B73" s="4"/>
      <c r="C73" s="4"/>
      <c r="D73" s="4"/>
      <c r="E73" s="4"/>
      <c r="F73" s="4"/>
      <c r="G73" s="4"/>
      <c r="H73" s="24"/>
      <c r="I73" s="4"/>
      <c r="J73" s="4"/>
      <c r="S73" s="4"/>
    </row>
    <row r="74" spans="1:19">
      <c r="A74" s="4"/>
      <c r="B74" s="4"/>
      <c r="C74" s="4"/>
      <c r="D74" s="4"/>
      <c r="E74" s="4"/>
      <c r="F74" s="4"/>
      <c r="G74" s="4"/>
      <c r="H74" s="24"/>
      <c r="I74" s="4"/>
      <c r="J74" s="4"/>
      <c r="S74" s="4"/>
    </row>
    <row r="75" spans="1:19">
      <c r="A75" s="4"/>
      <c r="B75" s="4"/>
      <c r="C75" s="4"/>
      <c r="D75" s="4"/>
      <c r="E75" s="4"/>
      <c r="F75" s="4"/>
      <c r="G75" s="4"/>
      <c r="H75" s="24"/>
      <c r="I75" s="4"/>
      <c r="J75" s="4"/>
      <c r="S75" s="4"/>
    </row>
    <row r="76" spans="1:19">
      <c r="A76" s="4"/>
      <c r="B76" s="4"/>
      <c r="C76" s="4"/>
      <c r="D76" s="4"/>
      <c r="E76" s="4"/>
      <c r="F76" s="4"/>
      <c r="G76" s="4"/>
      <c r="H76" s="24"/>
      <c r="I76" s="4"/>
      <c r="J76" s="4"/>
      <c r="S76" s="4"/>
    </row>
    <row r="77" spans="1:19">
      <c r="A77" s="4"/>
      <c r="B77" s="4"/>
      <c r="C77" s="4"/>
      <c r="D77" s="4"/>
      <c r="E77" s="4"/>
      <c r="F77" s="4"/>
      <c r="G77" s="4"/>
      <c r="H77" s="24"/>
      <c r="I77" s="4"/>
      <c r="J77" s="4"/>
      <c r="S77" s="4"/>
    </row>
    <row r="78" spans="1:19">
      <c r="A78" s="4"/>
      <c r="B78" s="4"/>
      <c r="C78" s="4"/>
      <c r="D78" s="4"/>
      <c r="E78" s="4"/>
      <c r="F78" s="4"/>
      <c r="G78" s="4"/>
      <c r="H78" s="24"/>
      <c r="I78" s="4"/>
      <c r="J78" s="4"/>
      <c r="S78" s="4"/>
    </row>
    <row r="79" spans="1:19">
      <c r="A79" s="4"/>
      <c r="B79" s="4"/>
      <c r="C79" s="4"/>
      <c r="D79" s="4"/>
      <c r="E79" s="4"/>
      <c r="F79" s="4"/>
      <c r="G79" s="4"/>
      <c r="H79" s="24"/>
      <c r="I79" s="4"/>
      <c r="J79" s="4"/>
      <c r="S79" s="4"/>
    </row>
    <row r="80" spans="1:19">
      <c r="A80" s="4"/>
      <c r="B80" s="4"/>
      <c r="C80" s="4"/>
      <c r="D80" s="4"/>
      <c r="E80" s="4"/>
      <c r="F80" s="4"/>
      <c r="G80" s="4"/>
      <c r="H80" s="24"/>
      <c r="I80" s="4"/>
      <c r="J80" s="4"/>
      <c r="S80" s="4"/>
    </row>
    <row r="81" spans="1:21">
      <c r="A81" s="4"/>
      <c r="B81" s="4"/>
      <c r="C81" s="4"/>
      <c r="D81" s="4"/>
      <c r="E81" s="4"/>
      <c r="F81" s="4"/>
      <c r="G81" s="4"/>
      <c r="H81" s="24"/>
      <c r="I81" s="4"/>
      <c r="J81" s="4"/>
      <c r="S81" s="4"/>
    </row>
    <row r="82" spans="1:21">
      <c r="A82" s="4"/>
      <c r="B82" s="4"/>
      <c r="C82" s="4"/>
      <c r="D82" s="4"/>
      <c r="E82" s="4"/>
      <c r="F82" s="4"/>
      <c r="G82" s="4"/>
      <c r="H82" s="24"/>
      <c r="I82" s="4"/>
      <c r="J82" s="4"/>
      <c r="S82" s="4"/>
    </row>
    <row r="83" spans="1:21">
      <c r="A83" s="4"/>
      <c r="B83" s="4"/>
      <c r="C83" s="4"/>
      <c r="D83" s="4"/>
      <c r="E83" s="4"/>
      <c r="F83" s="4"/>
      <c r="G83" s="4"/>
      <c r="H83" s="24"/>
      <c r="I83" s="4"/>
      <c r="J83" s="4"/>
      <c r="S83" s="4"/>
    </row>
    <row r="84" spans="1:21">
      <c r="A84" s="4"/>
      <c r="B84" s="4"/>
      <c r="C84" s="4"/>
      <c r="D84" s="4"/>
      <c r="E84" s="4"/>
      <c r="F84" s="4"/>
      <c r="G84" s="4"/>
      <c r="H84" s="24"/>
      <c r="I84" s="4"/>
      <c r="J84" s="4"/>
      <c r="S84" s="4"/>
    </row>
    <row r="85" spans="1:21">
      <c r="A85" s="4"/>
      <c r="B85" s="4"/>
      <c r="C85" s="4"/>
      <c r="D85" s="4"/>
      <c r="E85" s="4"/>
      <c r="F85" s="4"/>
      <c r="G85" s="4"/>
      <c r="H85" s="24"/>
      <c r="I85" s="4"/>
      <c r="J85" s="4"/>
      <c r="S85" s="4"/>
    </row>
    <row r="86" spans="1:21">
      <c r="A86" s="4"/>
      <c r="B86" s="4"/>
      <c r="C86" s="4"/>
      <c r="D86" s="4"/>
      <c r="E86" s="4"/>
      <c r="F86" s="4"/>
      <c r="G86" s="4"/>
      <c r="H86" s="24"/>
      <c r="I86" s="4"/>
      <c r="J86" s="4"/>
      <c r="S86" s="4"/>
    </row>
    <row r="87" spans="1:21">
      <c r="A87" s="4"/>
      <c r="B87" s="4"/>
      <c r="C87" s="4"/>
      <c r="D87" s="4"/>
      <c r="E87" s="4"/>
      <c r="F87" s="4"/>
      <c r="G87" s="4"/>
      <c r="H87" s="24"/>
      <c r="I87" s="4"/>
      <c r="J87" s="4"/>
      <c r="S87" s="4"/>
    </row>
    <row r="88" spans="1:21">
      <c r="A88" s="4"/>
      <c r="B88" s="4"/>
      <c r="C88" s="4"/>
      <c r="D88" s="4"/>
      <c r="E88" s="4"/>
      <c r="F88" s="4"/>
      <c r="G88" s="4"/>
      <c r="H88" s="24"/>
      <c r="I88" s="4"/>
      <c r="J88" s="4"/>
      <c r="S88" s="4"/>
    </row>
    <row r="89" spans="1:21">
      <c r="A89" s="4"/>
      <c r="B89" s="4"/>
      <c r="C89" s="4"/>
      <c r="D89" s="4"/>
      <c r="E89" s="4"/>
      <c r="F89" s="4"/>
      <c r="G89" s="4"/>
      <c r="H89" s="24"/>
      <c r="I89" s="4"/>
      <c r="J89" s="4"/>
      <c r="S89" s="4"/>
    </row>
    <row r="90" spans="1:21">
      <c r="A90" s="4"/>
      <c r="B90" s="4"/>
      <c r="C90" s="4"/>
      <c r="D90" s="4"/>
      <c r="E90" s="4"/>
      <c r="F90" s="4"/>
      <c r="G90" s="4"/>
      <c r="H90" s="24"/>
      <c r="I90" s="4"/>
      <c r="J90" s="4"/>
      <c r="S90" s="4"/>
    </row>
    <row r="91" spans="1:21">
      <c r="A91" s="4"/>
      <c r="B91" s="4"/>
      <c r="C91" s="4"/>
      <c r="D91" s="4"/>
      <c r="E91" s="4"/>
      <c r="F91" s="4"/>
      <c r="G91" s="4"/>
      <c r="H91" s="24"/>
      <c r="I91" s="4"/>
      <c r="J91" s="4"/>
      <c r="S91" s="4"/>
    </row>
    <row r="92" spans="1:21">
      <c r="A92" s="4"/>
      <c r="B92" s="4"/>
      <c r="C92" s="4"/>
      <c r="D92" s="4"/>
      <c r="E92" s="4"/>
      <c r="F92" s="4"/>
      <c r="G92" s="4"/>
      <c r="H92" s="24"/>
      <c r="I92" s="4"/>
      <c r="J92" s="4"/>
      <c r="S92" s="4"/>
    </row>
    <row r="93" spans="1:21">
      <c r="A93" s="4"/>
      <c r="B93" s="4"/>
      <c r="C93" s="4"/>
      <c r="D93" s="4"/>
      <c r="E93" s="4"/>
      <c r="F93" s="4"/>
      <c r="G93" s="4"/>
      <c r="H93" s="24"/>
      <c r="I93" s="4"/>
      <c r="J93" s="4"/>
      <c r="S93" s="4"/>
    </row>
    <row r="96" spans="1:21" s="14" customFormat="1">
      <c r="A96"/>
      <c r="B96"/>
      <c r="C96"/>
      <c r="D96"/>
      <c r="E96"/>
      <c r="F96"/>
      <c r="G96"/>
      <c r="H96" s="25"/>
      <c r="I96"/>
      <c r="J96"/>
      <c r="K96" s="15"/>
      <c r="L96" s="15"/>
      <c r="M96" s="15"/>
      <c r="N96" s="15"/>
      <c r="O96" s="15"/>
      <c r="P96" s="15"/>
      <c r="S96"/>
      <c r="T96"/>
      <c r="U96"/>
    </row>
    <row r="97" spans="1:21" s="14" customFormat="1">
      <c r="A97"/>
      <c r="B97"/>
      <c r="C97"/>
      <c r="D97"/>
      <c r="E97"/>
      <c r="F97"/>
      <c r="G97"/>
      <c r="H97" s="25"/>
      <c r="I97"/>
      <c r="J97"/>
      <c r="K97" s="15"/>
      <c r="L97" s="15"/>
      <c r="M97" s="15"/>
      <c r="N97" s="15"/>
      <c r="O97" s="15"/>
      <c r="P97" s="15"/>
      <c r="S97"/>
      <c r="T97"/>
      <c r="U97"/>
    </row>
    <row r="98" spans="1:21" s="14" customFormat="1">
      <c r="A98"/>
      <c r="B98"/>
      <c r="C98"/>
      <c r="D98"/>
      <c r="E98"/>
      <c r="F98"/>
      <c r="G98"/>
      <c r="H98" s="25"/>
      <c r="I98"/>
      <c r="J98"/>
      <c r="K98" s="15"/>
      <c r="L98" s="15"/>
      <c r="M98" s="15"/>
      <c r="N98" s="15"/>
      <c r="O98" s="15"/>
      <c r="P98" s="15"/>
      <c r="S98"/>
      <c r="T98"/>
      <c r="U98"/>
    </row>
    <row r="99" spans="1:21" s="14" customFormat="1">
      <c r="A99"/>
      <c r="B99"/>
      <c r="C99"/>
      <c r="D99"/>
      <c r="E99"/>
      <c r="F99"/>
      <c r="G99"/>
      <c r="H99" s="25"/>
      <c r="I99"/>
      <c r="J99"/>
      <c r="K99" s="15"/>
      <c r="L99" s="15"/>
      <c r="M99" s="15"/>
      <c r="N99" s="15"/>
      <c r="O99" s="15"/>
      <c r="P99" s="15"/>
      <c r="S99"/>
      <c r="T99"/>
      <c r="U99"/>
    </row>
    <row r="100" spans="1:21" s="14" customFormat="1">
      <c r="A100"/>
      <c r="B100"/>
      <c r="C100"/>
      <c r="D100"/>
      <c r="E100"/>
      <c r="F100"/>
      <c r="G100"/>
      <c r="H100" s="25"/>
      <c r="I100"/>
      <c r="J100"/>
      <c r="K100" s="15"/>
      <c r="L100" s="15"/>
      <c r="M100" s="15"/>
      <c r="N100" s="15"/>
      <c r="O100" s="15"/>
      <c r="P100" s="15"/>
      <c r="S100"/>
      <c r="T100"/>
      <c r="U100"/>
    </row>
    <row r="101" spans="1:21" s="14" customFormat="1">
      <c r="A101"/>
      <c r="B101"/>
      <c r="C101"/>
      <c r="D101"/>
      <c r="E101"/>
      <c r="F101"/>
      <c r="G101"/>
      <c r="H101" s="25"/>
      <c r="I101"/>
      <c r="J101"/>
      <c r="K101" s="15"/>
      <c r="L101" s="15"/>
      <c r="M101" s="15"/>
      <c r="N101" s="15"/>
      <c r="O101" s="15"/>
      <c r="P101" s="15"/>
      <c r="S101"/>
      <c r="T101"/>
      <c r="U101"/>
    </row>
    <row r="102" spans="1:21" s="14" customFormat="1">
      <c r="A102"/>
      <c r="B102"/>
      <c r="C102"/>
      <c r="D102"/>
      <c r="E102"/>
      <c r="F102"/>
      <c r="G102"/>
      <c r="H102" s="25"/>
      <c r="I102"/>
      <c r="J102"/>
      <c r="K102" s="15"/>
      <c r="L102" s="15"/>
      <c r="M102" s="15"/>
      <c r="N102" s="15"/>
      <c r="O102" s="15"/>
      <c r="P102" s="15"/>
      <c r="S102"/>
      <c r="T102"/>
      <c r="U102"/>
    </row>
    <row r="103" spans="1:21" s="14" customFormat="1">
      <c r="A103"/>
      <c r="B103"/>
      <c r="C103"/>
      <c r="D103"/>
      <c r="E103"/>
      <c r="F103"/>
      <c r="G103"/>
      <c r="H103" s="25"/>
      <c r="I103"/>
      <c r="J103"/>
      <c r="K103" s="15"/>
      <c r="L103" s="15"/>
      <c r="M103" s="15"/>
      <c r="N103" s="15"/>
      <c r="O103" s="15"/>
      <c r="P103" s="15"/>
      <c r="S103"/>
      <c r="T103"/>
      <c r="U103"/>
    </row>
    <row r="104" spans="1:21" s="14" customFormat="1">
      <c r="A104"/>
      <c r="B104"/>
      <c r="C104"/>
      <c r="D104"/>
      <c r="E104"/>
      <c r="F104"/>
      <c r="G104"/>
      <c r="H104" s="25"/>
      <c r="I104"/>
      <c r="J104"/>
      <c r="K104" s="15"/>
      <c r="L104" s="15"/>
      <c r="M104" s="15"/>
      <c r="N104" s="15"/>
      <c r="O104" s="15"/>
      <c r="P104" s="15"/>
      <c r="S104"/>
      <c r="T104"/>
      <c r="U104"/>
    </row>
    <row r="105" spans="1:21" s="14" customFormat="1">
      <c r="A105"/>
      <c r="B105"/>
      <c r="C105"/>
      <c r="D105"/>
      <c r="E105"/>
      <c r="F105"/>
      <c r="G105"/>
      <c r="H105" s="25"/>
      <c r="I105"/>
      <c r="J105"/>
      <c r="K105" s="15"/>
      <c r="L105" s="15"/>
      <c r="M105" s="15"/>
      <c r="N105" s="15"/>
      <c r="O105" s="15"/>
      <c r="P105" s="15"/>
      <c r="S105"/>
      <c r="T105"/>
      <c r="U105"/>
    </row>
    <row r="106" spans="1:21" s="14" customFormat="1">
      <c r="A106"/>
      <c r="B106"/>
      <c r="C106"/>
      <c r="D106"/>
      <c r="E106"/>
      <c r="F106"/>
      <c r="G106"/>
      <c r="H106" s="25"/>
      <c r="I106"/>
      <c r="J106"/>
      <c r="K106" s="15"/>
      <c r="L106" s="15"/>
      <c r="M106" s="15"/>
      <c r="N106" s="15"/>
      <c r="O106" s="15"/>
      <c r="P106" s="15"/>
      <c r="S106"/>
      <c r="T106"/>
      <c r="U106"/>
    </row>
    <row r="107" spans="1:21" s="14" customFormat="1">
      <c r="A107"/>
      <c r="B107"/>
      <c r="C107"/>
      <c r="D107"/>
      <c r="E107"/>
      <c r="F107"/>
      <c r="G107"/>
      <c r="H107" s="25"/>
      <c r="I107"/>
      <c r="J107"/>
      <c r="K107" s="15"/>
      <c r="L107" s="15"/>
      <c r="M107" s="15"/>
      <c r="N107" s="15"/>
      <c r="O107" s="15"/>
      <c r="P107" s="15"/>
      <c r="S107"/>
      <c r="T107"/>
      <c r="U107"/>
    </row>
    <row r="108" spans="1:21" s="14" customFormat="1">
      <c r="A108"/>
      <c r="B108"/>
      <c r="C108"/>
      <c r="D108"/>
      <c r="E108"/>
      <c r="F108"/>
      <c r="G108"/>
      <c r="H108" s="25"/>
      <c r="I108"/>
      <c r="J108"/>
      <c r="K108" s="15"/>
      <c r="L108" s="15"/>
      <c r="M108" s="15"/>
      <c r="N108" s="15"/>
      <c r="O108" s="15"/>
      <c r="P108" s="15"/>
      <c r="S108"/>
      <c r="T108"/>
      <c r="U108"/>
    </row>
    <row r="109" spans="1:21" s="14" customFormat="1">
      <c r="A109"/>
      <c r="B109"/>
      <c r="C109"/>
      <c r="D109"/>
      <c r="E109"/>
      <c r="F109"/>
      <c r="G109"/>
      <c r="H109" s="25"/>
      <c r="I109"/>
      <c r="J109"/>
      <c r="K109" s="15"/>
      <c r="L109" s="15"/>
      <c r="M109" s="15"/>
      <c r="N109" s="15"/>
      <c r="O109" s="15"/>
      <c r="P109" s="15"/>
      <c r="S109"/>
      <c r="T109"/>
      <c r="U109"/>
    </row>
    <row r="110" spans="1:21" s="14" customFormat="1">
      <c r="A110"/>
      <c r="B110"/>
      <c r="C110"/>
      <c r="D110"/>
      <c r="E110"/>
      <c r="F110"/>
      <c r="G110"/>
      <c r="H110" s="25"/>
      <c r="I110"/>
      <c r="J110"/>
      <c r="K110" s="15"/>
      <c r="L110" s="15"/>
      <c r="M110" s="15"/>
      <c r="N110" s="15"/>
      <c r="O110" s="15"/>
      <c r="P110" s="15"/>
      <c r="S110"/>
      <c r="T110"/>
      <c r="U110"/>
    </row>
    <row r="111" spans="1:21" s="14" customFormat="1">
      <c r="A111"/>
      <c r="B111"/>
      <c r="C111"/>
      <c r="D111"/>
      <c r="E111"/>
      <c r="F111"/>
      <c r="G111"/>
      <c r="H111" s="25"/>
      <c r="I111"/>
      <c r="J111"/>
      <c r="K111" s="15"/>
      <c r="L111" s="15"/>
      <c r="M111" s="15"/>
      <c r="N111" s="15"/>
      <c r="O111" s="15"/>
      <c r="P111" s="15"/>
      <c r="S111"/>
      <c r="T111"/>
      <c r="U111"/>
    </row>
    <row r="112" spans="1:21" s="14" customFormat="1">
      <c r="A112"/>
      <c r="B112"/>
      <c r="C112"/>
      <c r="D112"/>
      <c r="E112"/>
      <c r="F112"/>
      <c r="G112"/>
      <c r="H112" s="25"/>
      <c r="I112"/>
      <c r="J112"/>
      <c r="K112" s="15"/>
      <c r="L112" s="15"/>
      <c r="M112" s="15"/>
      <c r="N112" s="15"/>
      <c r="O112" s="15"/>
      <c r="P112" s="15"/>
      <c r="S112"/>
      <c r="T112"/>
      <c r="U112"/>
    </row>
    <row r="113" spans="1:21" s="14" customFormat="1">
      <c r="A113"/>
      <c r="B113"/>
      <c r="C113"/>
      <c r="D113"/>
      <c r="E113"/>
      <c r="F113"/>
      <c r="G113"/>
      <c r="H113" s="25"/>
      <c r="I113"/>
      <c r="J113"/>
      <c r="K113" s="15"/>
      <c r="L113" s="15"/>
      <c r="M113" s="15"/>
      <c r="N113" s="15"/>
      <c r="O113" s="15"/>
      <c r="P113" s="15"/>
      <c r="S113"/>
      <c r="T113"/>
      <c r="U113"/>
    </row>
    <row r="114" spans="1:21" s="14" customFormat="1">
      <c r="A114"/>
      <c r="B114"/>
      <c r="C114"/>
      <c r="D114"/>
      <c r="E114"/>
      <c r="F114"/>
      <c r="G114"/>
      <c r="H114" s="25"/>
      <c r="I114"/>
      <c r="J114"/>
      <c r="K114" s="15"/>
      <c r="L114" s="15"/>
      <c r="M114" s="15"/>
      <c r="N114" s="15"/>
      <c r="O114" s="15"/>
      <c r="P114" s="15"/>
      <c r="S114"/>
      <c r="T114"/>
      <c r="U114"/>
    </row>
    <row r="115" spans="1:21" s="14" customFormat="1">
      <c r="A115"/>
      <c r="B115"/>
      <c r="C115"/>
      <c r="D115"/>
      <c r="E115"/>
      <c r="F115"/>
      <c r="G115"/>
      <c r="H115" s="25"/>
      <c r="I115"/>
      <c r="J115"/>
      <c r="K115" s="15"/>
      <c r="L115" s="15"/>
      <c r="M115" s="15"/>
      <c r="N115" s="15"/>
      <c r="O115" s="15"/>
      <c r="P115" s="15"/>
      <c r="S115"/>
      <c r="T115"/>
      <c r="U115"/>
    </row>
    <row r="116" spans="1:21" s="14" customFormat="1">
      <c r="A116"/>
      <c r="B116"/>
      <c r="C116"/>
      <c r="D116"/>
      <c r="E116"/>
      <c r="F116"/>
      <c r="G116"/>
      <c r="H116" s="25"/>
      <c r="I116"/>
      <c r="J116"/>
      <c r="K116" s="15"/>
      <c r="L116" s="15"/>
      <c r="M116" s="15"/>
      <c r="N116" s="15"/>
      <c r="O116" s="15"/>
      <c r="P116" s="15"/>
      <c r="S116"/>
      <c r="T116"/>
      <c r="U116"/>
    </row>
    <row r="117" spans="1:21" s="14" customFormat="1">
      <c r="A117"/>
      <c r="B117"/>
      <c r="C117"/>
      <c r="D117"/>
      <c r="E117"/>
      <c r="F117"/>
      <c r="G117"/>
      <c r="H117" s="25"/>
      <c r="I117"/>
      <c r="J117"/>
      <c r="K117" s="15"/>
      <c r="L117" s="15"/>
      <c r="M117" s="15"/>
      <c r="N117" s="15"/>
      <c r="O117" s="15"/>
      <c r="P117" s="15"/>
      <c r="S117"/>
      <c r="T117"/>
      <c r="U117"/>
    </row>
    <row r="118" spans="1:21" s="14" customFormat="1">
      <c r="A118"/>
      <c r="B118"/>
      <c r="C118"/>
      <c r="D118"/>
      <c r="E118"/>
      <c r="F118"/>
      <c r="G118"/>
      <c r="H118" s="25"/>
      <c r="I118"/>
      <c r="J118"/>
      <c r="K118" s="15"/>
      <c r="L118" s="15"/>
      <c r="M118" s="15"/>
      <c r="N118" s="15"/>
      <c r="O118" s="15"/>
      <c r="P118" s="15"/>
      <c r="S118"/>
      <c r="T118"/>
      <c r="U118"/>
    </row>
    <row r="119" spans="1:21" s="14" customFormat="1">
      <c r="A119"/>
      <c r="B119"/>
      <c r="C119"/>
      <c r="D119"/>
      <c r="E119"/>
      <c r="F119"/>
      <c r="G119"/>
      <c r="H119" s="25"/>
      <c r="I119"/>
      <c r="J119"/>
      <c r="K119" s="15"/>
      <c r="L119" s="15"/>
      <c r="M119" s="15"/>
      <c r="N119" s="15"/>
      <c r="O119" s="15"/>
      <c r="P119" s="15"/>
      <c r="S119"/>
      <c r="T119"/>
      <c r="U119"/>
    </row>
    <row r="120" spans="1:21" s="14" customFormat="1">
      <c r="A120"/>
      <c r="B120"/>
      <c r="C120"/>
      <c r="D120"/>
      <c r="E120"/>
      <c r="F120"/>
      <c r="G120"/>
      <c r="H120" s="25"/>
      <c r="I120"/>
      <c r="J120"/>
      <c r="K120" s="15"/>
      <c r="L120" s="15"/>
      <c r="M120" s="15"/>
      <c r="N120" s="15"/>
      <c r="O120" s="15"/>
      <c r="P120" s="15"/>
      <c r="S120"/>
      <c r="T120"/>
      <c r="U120"/>
    </row>
    <row r="121" spans="1:21" s="14" customFormat="1">
      <c r="A121"/>
      <c r="B121"/>
      <c r="C121"/>
      <c r="D121"/>
      <c r="E121"/>
      <c r="F121"/>
      <c r="G121"/>
      <c r="H121" s="25"/>
      <c r="I121"/>
      <c r="J121"/>
      <c r="K121" s="15"/>
      <c r="L121" s="15"/>
      <c r="M121" s="15"/>
      <c r="N121" s="15"/>
      <c r="O121" s="15"/>
      <c r="P121" s="15"/>
      <c r="S121"/>
      <c r="T121"/>
      <c r="U121"/>
    </row>
    <row r="122" spans="1:21" s="14" customFormat="1">
      <c r="A122"/>
      <c r="B122"/>
      <c r="C122"/>
      <c r="D122"/>
      <c r="E122"/>
      <c r="F122"/>
      <c r="G122"/>
      <c r="H122" s="25"/>
      <c r="I122"/>
      <c r="J122"/>
      <c r="K122" s="15"/>
      <c r="L122" s="15"/>
      <c r="M122" s="15"/>
      <c r="N122" s="15"/>
      <c r="O122" s="15"/>
      <c r="P122" s="15"/>
      <c r="S122"/>
      <c r="T122"/>
      <c r="U122"/>
    </row>
    <row r="123" spans="1:21" s="14" customFormat="1">
      <c r="A123"/>
      <c r="B123"/>
      <c r="C123"/>
      <c r="D123"/>
      <c r="E123"/>
      <c r="F123"/>
      <c r="G123"/>
      <c r="H123" s="25"/>
      <c r="I123"/>
      <c r="J123"/>
      <c r="K123" s="15"/>
      <c r="L123" s="15"/>
      <c r="M123" s="15"/>
      <c r="N123" s="15"/>
      <c r="O123" s="15"/>
      <c r="P123" s="15"/>
      <c r="S123"/>
      <c r="T123"/>
      <c r="U123"/>
    </row>
    <row r="124" spans="1:21" s="14" customFormat="1">
      <c r="A124"/>
      <c r="B124"/>
      <c r="C124"/>
      <c r="D124"/>
      <c r="E124"/>
      <c r="F124"/>
      <c r="G124"/>
      <c r="H124" s="25"/>
      <c r="I124"/>
      <c r="J124"/>
      <c r="K124" s="15"/>
      <c r="L124" s="15"/>
      <c r="M124" s="15"/>
      <c r="N124" s="15"/>
      <c r="O124" s="15"/>
      <c r="P124" s="15"/>
      <c r="S124"/>
      <c r="T124"/>
      <c r="U124"/>
    </row>
    <row r="125" spans="1:21" s="14" customFormat="1">
      <c r="A125"/>
      <c r="B125"/>
      <c r="C125"/>
      <c r="D125"/>
      <c r="E125"/>
      <c r="F125"/>
      <c r="G125"/>
      <c r="H125" s="25"/>
      <c r="I125"/>
      <c r="J125"/>
      <c r="K125" s="15"/>
      <c r="L125" s="15"/>
      <c r="M125" s="15"/>
      <c r="N125" s="15"/>
      <c r="O125" s="15"/>
      <c r="P125" s="15"/>
      <c r="S125"/>
      <c r="T125"/>
      <c r="U125"/>
    </row>
    <row r="126" spans="1:21" s="14" customFormat="1">
      <c r="A126"/>
      <c r="B126"/>
      <c r="C126"/>
      <c r="D126"/>
      <c r="E126"/>
      <c r="F126"/>
      <c r="G126"/>
      <c r="H126" s="25"/>
      <c r="I126"/>
      <c r="J126"/>
      <c r="K126" s="15"/>
      <c r="L126" s="15"/>
      <c r="M126" s="15"/>
      <c r="N126" s="15"/>
      <c r="O126" s="15"/>
      <c r="P126" s="15"/>
      <c r="S126"/>
      <c r="T126"/>
      <c r="U126"/>
    </row>
    <row r="127" spans="1:21" s="14" customFormat="1">
      <c r="A127"/>
      <c r="B127"/>
      <c r="C127"/>
      <c r="D127"/>
      <c r="E127"/>
      <c r="F127"/>
      <c r="G127"/>
      <c r="H127" s="25"/>
      <c r="I127"/>
      <c r="J127"/>
      <c r="K127" s="15"/>
      <c r="L127" s="15"/>
      <c r="M127" s="15"/>
      <c r="N127" s="15"/>
      <c r="O127" s="15"/>
      <c r="P127" s="15"/>
      <c r="S127"/>
      <c r="T127"/>
      <c r="U127"/>
    </row>
    <row r="128" spans="1:21" s="14" customFormat="1">
      <c r="A128"/>
      <c r="B128"/>
      <c r="C128"/>
      <c r="D128"/>
      <c r="E128"/>
      <c r="F128"/>
      <c r="G128"/>
      <c r="H128" s="25"/>
      <c r="I128"/>
      <c r="J128"/>
      <c r="K128" s="15"/>
      <c r="L128" s="15"/>
      <c r="M128" s="15"/>
      <c r="N128" s="15"/>
      <c r="O128" s="15"/>
      <c r="P128" s="15"/>
      <c r="S128"/>
      <c r="T128"/>
      <c r="U128"/>
    </row>
    <row r="129" spans="1:21" s="14" customFormat="1">
      <c r="A129"/>
      <c r="B129"/>
      <c r="C129"/>
      <c r="D129"/>
      <c r="E129"/>
      <c r="F129"/>
      <c r="G129"/>
      <c r="H129" s="25"/>
      <c r="I129"/>
      <c r="J129"/>
      <c r="K129" s="15"/>
      <c r="L129" s="15"/>
      <c r="M129" s="15"/>
      <c r="N129" s="15"/>
      <c r="O129" s="15"/>
      <c r="P129" s="15"/>
      <c r="S129"/>
      <c r="T129"/>
      <c r="U129"/>
    </row>
    <row r="130" spans="1:21" s="14" customFormat="1">
      <c r="A130"/>
      <c r="B130"/>
      <c r="C130"/>
      <c r="D130"/>
      <c r="E130"/>
      <c r="F130"/>
      <c r="G130"/>
      <c r="H130" s="25"/>
      <c r="I130"/>
      <c r="J130"/>
      <c r="K130" s="15"/>
      <c r="L130" s="15"/>
      <c r="M130" s="15"/>
      <c r="N130" s="15"/>
      <c r="O130" s="15"/>
      <c r="P130" s="15"/>
      <c r="S130"/>
      <c r="T130"/>
      <c r="U130"/>
    </row>
    <row r="131" spans="1:21" s="14" customFormat="1">
      <c r="A131"/>
      <c r="B131"/>
      <c r="C131"/>
      <c r="D131"/>
      <c r="E131"/>
      <c r="F131"/>
      <c r="G131"/>
      <c r="H131" s="25"/>
      <c r="I131"/>
      <c r="J131"/>
      <c r="K131" s="15"/>
      <c r="L131" s="15"/>
      <c r="M131" s="15"/>
      <c r="N131" s="15"/>
      <c r="O131" s="15"/>
      <c r="P131" s="15"/>
      <c r="S131"/>
      <c r="T131"/>
      <c r="U131"/>
    </row>
    <row r="132" spans="1:21" s="14" customFormat="1">
      <c r="A132"/>
      <c r="B132"/>
      <c r="C132"/>
      <c r="D132"/>
      <c r="E132"/>
      <c r="F132"/>
      <c r="G132"/>
      <c r="H132" s="25"/>
      <c r="I132"/>
      <c r="J132"/>
      <c r="K132" s="15"/>
      <c r="L132" s="15"/>
      <c r="M132" s="15"/>
      <c r="N132" s="15"/>
      <c r="O132" s="15"/>
      <c r="P132" s="15"/>
      <c r="S132"/>
      <c r="T132"/>
      <c r="U132"/>
    </row>
    <row r="133" spans="1:21" s="14" customFormat="1">
      <c r="A133"/>
      <c r="B133"/>
      <c r="C133"/>
      <c r="D133"/>
      <c r="E133"/>
      <c r="F133"/>
      <c r="G133"/>
      <c r="H133" s="25"/>
      <c r="I133"/>
      <c r="J133"/>
      <c r="K133" s="15"/>
      <c r="L133" s="15"/>
      <c r="M133" s="15"/>
      <c r="N133" s="15"/>
      <c r="O133" s="15"/>
      <c r="P133" s="15"/>
      <c r="S133"/>
      <c r="T133"/>
      <c r="U133"/>
    </row>
    <row r="134" spans="1:21" s="14" customFormat="1">
      <c r="A134"/>
      <c r="B134"/>
      <c r="C134"/>
      <c r="D134"/>
      <c r="E134"/>
      <c r="F134"/>
      <c r="G134"/>
      <c r="H134" s="25"/>
      <c r="I134"/>
      <c r="J134"/>
      <c r="K134" s="15"/>
      <c r="L134" s="15"/>
      <c r="M134" s="15"/>
      <c r="N134" s="15"/>
      <c r="O134" s="15"/>
      <c r="P134" s="15"/>
      <c r="S134"/>
      <c r="T134"/>
      <c r="U134"/>
    </row>
    <row r="135" spans="1:21" s="14" customFormat="1">
      <c r="A135"/>
      <c r="B135"/>
      <c r="C135"/>
      <c r="D135"/>
      <c r="E135"/>
      <c r="F135"/>
      <c r="G135"/>
      <c r="H135" s="25"/>
      <c r="I135"/>
      <c r="J135"/>
      <c r="K135" s="15"/>
      <c r="L135" s="15"/>
      <c r="M135" s="15"/>
      <c r="N135" s="15"/>
      <c r="O135" s="15"/>
      <c r="P135" s="15"/>
      <c r="S135"/>
      <c r="T135"/>
      <c r="U135"/>
    </row>
    <row r="136" spans="1:21" s="14" customFormat="1">
      <c r="A136"/>
      <c r="B136"/>
      <c r="C136"/>
      <c r="D136"/>
      <c r="E136"/>
      <c r="F136"/>
      <c r="G136"/>
      <c r="H136" s="25"/>
      <c r="I136"/>
      <c r="J136"/>
      <c r="K136" s="15"/>
      <c r="L136" s="15"/>
      <c r="M136" s="15"/>
      <c r="N136" s="15"/>
      <c r="O136" s="15"/>
      <c r="P136" s="15"/>
      <c r="S136"/>
      <c r="T136"/>
      <c r="U136"/>
    </row>
    <row r="137" spans="1:21" s="14" customFormat="1">
      <c r="A137"/>
      <c r="B137"/>
      <c r="C137"/>
      <c r="D137"/>
      <c r="E137"/>
      <c r="F137"/>
      <c r="G137"/>
      <c r="H137" s="25"/>
      <c r="I137"/>
      <c r="J137"/>
      <c r="K137" s="15"/>
      <c r="L137" s="15"/>
      <c r="M137" s="15"/>
      <c r="N137" s="15"/>
      <c r="O137" s="15"/>
      <c r="P137" s="15"/>
      <c r="S137"/>
      <c r="T137"/>
      <c r="U137"/>
    </row>
    <row r="138" spans="1:21" s="14" customFormat="1">
      <c r="A138"/>
      <c r="B138"/>
      <c r="C138"/>
      <c r="D138"/>
      <c r="E138"/>
      <c r="F138"/>
      <c r="G138"/>
      <c r="H138" s="25"/>
      <c r="I138"/>
      <c r="J138"/>
      <c r="K138" s="15"/>
      <c r="L138" s="15"/>
      <c r="M138" s="15"/>
      <c r="N138" s="15"/>
      <c r="O138" s="15"/>
      <c r="P138" s="15"/>
      <c r="S138"/>
      <c r="T138"/>
      <c r="U138"/>
    </row>
    <row r="139" spans="1:21" s="14" customFormat="1">
      <c r="A139"/>
      <c r="B139"/>
      <c r="C139"/>
      <c r="D139"/>
      <c r="E139"/>
      <c r="F139"/>
      <c r="G139"/>
      <c r="H139" s="25"/>
      <c r="I139"/>
      <c r="J139"/>
      <c r="K139" s="15"/>
      <c r="L139" s="15"/>
      <c r="M139" s="15"/>
      <c r="N139" s="15"/>
      <c r="O139" s="15"/>
      <c r="P139" s="15"/>
      <c r="S139"/>
      <c r="T139"/>
      <c r="U139"/>
    </row>
    <row r="140" spans="1:21" s="14" customFormat="1">
      <c r="A140"/>
      <c r="B140"/>
      <c r="C140"/>
      <c r="D140"/>
      <c r="E140"/>
      <c r="F140"/>
      <c r="G140"/>
      <c r="H140" s="25"/>
      <c r="I140"/>
      <c r="J140"/>
      <c r="K140" s="15"/>
      <c r="L140" s="15"/>
      <c r="M140" s="15"/>
      <c r="N140" s="15"/>
      <c r="O140" s="15"/>
      <c r="P140" s="15"/>
      <c r="S140"/>
      <c r="T140"/>
      <c r="U140"/>
    </row>
    <row r="141" spans="1:21" s="14" customFormat="1">
      <c r="A141"/>
      <c r="B141"/>
      <c r="C141"/>
      <c r="D141"/>
      <c r="E141"/>
      <c r="F141"/>
      <c r="G141"/>
      <c r="H141" s="25"/>
      <c r="I141"/>
      <c r="J141"/>
      <c r="K141" s="15"/>
      <c r="L141" s="15"/>
      <c r="M141" s="15"/>
      <c r="N141" s="15"/>
      <c r="O141" s="15"/>
      <c r="P141" s="15"/>
      <c r="S141"/>
      <c r="T141"/>
      <c r="U141"/>
    </row>
    <row r="142" spans="1:21" s="14" customFormat="1">
      <c r="A142"/>
      <c r="B142"/>
      <c r="C142"/>
      <c r="D142"/>
      <c r="E142"/>
      <c r="F142"/>
      <c r="G142"/>
      <c r="H142" s="25"/>
      <c r="I142"/>
      <c r="J142"/>
      <c r="K142" s="15"/>
      <c r="L142" s="15"/>
      <c r="M142" s="15"/>
      <c r="N142" s="15"/>
      <c r="O142" s="15"/>
      <c r="P142" s="15"/>
      <c r="S142"/>
      <c r="T142"/>
      <c r="U142"/>
    </row>
    <row r="143" spans="1:21" s="14" customFormat="1">
      <c r="A143"/>
      <c r="B143"/>
      <c r="C143"/>
      <c r="D143"/>
      <c r="E143"/>
      <c r="F143"/>
      <c r="G143"/>
      <c r="H143" s="25"/>
      <c r="I143"/>
      <c r="J143"/>
      <c r="K143" s="15"/>
      <c r="L143" s="15"/>
      <c r="M143" s="15"/>
      <c r="N143" s="15"/>
      <c r="O143" s="15"/>
      <c r="P143" s="15"/>
      <c r="S143"/>
      <c r="T143"/>
      <c r="U143"/>
    </row>
    <row r="144" spans="1:21" s="14" customFormat="1">
      <c r="A144"/>
      <c r="B144"/>
      <c r="C144"/>
      <c r="D144"/>
      <c r="E144"/>
      <c r="F144"/>
      <c r="G144"/>
      <c r="H144" s="25"/>
      <c r="I144"/>
      <c r="J144"/>
      <c r="K144" s="15"/>
      <c r="L144" s="15"/>
      <c r="M144" s="15"/>
      <c r="N144" s="15"/>
      <c r="O144" s="15"/>
      <c r="P144" s="15"/>
      <c r="S144"/>
      <c r="T144"/>
      <c r="U144"/>
    </row>
    <row r="145" spans="1:21" s="14" customFormat="1">
      <c r="A145"/>
      <c r="B145"/>
      <c r="C145"/>
      <c r="D145"/>
      <c r="E145"/>
      <c r="F145"/>
      <c r="G145"/>
      <c r="H145" s="25"/>
      <c r="I145"/>
      <c r="J145"/>
      <c r="K145" s="15"/>
      <c r="L145" s="15"/>
      <c r="M145" s="15"/>
      <c r="N145" s="15"/>
      <c r="O145" s="15"/>
      <c r="P145" s="15"/>
      <c r="S145"/>
      <c r="T145"/>
      <c r="U145"/>
    </row>
    <row r="146" spans="1:21" s="14" customFormat="1">
      <c r="A146"/>
      <c r="B146"/>
      <c r="C146"/>
      <c r="D146"/>
      <c r="E146"/>
      <c r="F146"/>
      <c r="G146"/>
      <c r="H146" s="25"/>
      <c r="I146"/>
      <c r="J146"/>
      <c r="K146" s="15"/>
      <c r="L146" s="15"/>
      <c r="M146" s="15"/>
      <c r="N146" s="15"/>
      <c r="O146" s="15"/>
      <c r="P146" s="15"/>
      <c r="S146"/>
      <c r="T146"/>
      <c r="U146"/>
    </row>
    <row r="147" spans="1:21" s="14" customFormat="1">
      <c r="A147"/>
      <c r="B147"/>
      <c r="C147"/>
      <c r="D147"/>
      <c r="E147"/>
      <c r="F147"/>
      <c r="G147"/>
      <c r="H147" s="25"/>
      <c r="I147"/>
      <c r="J147"/>
      <c r="K147" s="15"/>
      <c r="L147" s="15"/>
      <c r="M147" s="15"/>
      <c r="N147" s="15"/>
      <c r="O147" s="15"/>
      <c r="P147" s="15"/>
      <c r="S147"/>
      <c r="T147"/>
      <c r="U147"/>
    </row>
    <row r="148" spans="1:21" s="14" customFormat="1">
      <c r="A148"/>
      <c r="B148"/>
      <c r="C148"/>
      <c r="D148"/>
      <c r="E148"/>
      <c r="F148"/>
      <c r="G148"/>
      <c r="H148" s="25"/>
      <c r="I148"/>
      <c r="J148"/>
      <c r="K148" s="15"/>
      <c r="L148" s="15"/>
      <c r="M148" s="15"/>
      <c r="N148" s="15"/>
      <c r="O148" s="15"/>
      <c r="P148" s="15"/>
      <c r="S148"/>
      <c r="T148"/>
      <c r="U148"/>
    </row>
    <row r="149" spans="1:21" s="14" customFormat="1">
      <c r="A149"/>
      <c r="B149"/>
      <c r="C149"/>
      <c r="D149"/>
      <c r="E149"/>
      <c r="F149"/>
      <c r="G149"/>
      <c r="H149" s="25"/>
      <c r="I149"/>
      <c r="J149"/>
      <c r="K149" s="15"/>
      <c r="L149" s="15"/>
      <c r="M149" s="15"/>
      <c r="N149" s="15"/>
      <c r="O149" s="15"/>
      <c r="P149" s="15"/>
      <c r="S149"/>
      <c r="T149"/>
      <c r="U149"/>
    </row>
    <row r="150" spans="1:21" s="14" customFormat="1">
      <c r="A150"/>
      <c r="B150"/>
      <c r="C150"/>
      <c r="D150"/>
      <c r="E150"/>
      <c r="F150"/>
      <c r="G150"/>
      <c r="H150" s="25"/>
      <c r="I150"/>
      <c r="J150"/>
      <c r="K150" s="15"/>
      <c r="L150" s="15"/>
      <c r="M150" s="15"/>
      <c r="N150" s="15"/>
      <c r="O150" s="15"/>
      <c r="P150" s="15"/>
      <c r="S150"/>
      <c r="T150"/>
      <c r="U150"/>
    </row>
    <row r="151" spans="1:21" s="14" customFormat="1">
      <c r="A151"/>
      <c r="B151"/>
      <c r="C151"/>
      <c r="D151"/>
      <c r="E151"/>
      <c r="F151"/>
      <c r="G151"/>
      <c r="H151" s="25"/>
      <c r="I151"/>
      <c r="J151"/>
      <c r="K151" s="15"/>
      <c r="L151" s="15"/>
      <c r="M151" s="15"/>
      <c r="N151" s="15"/>
      <c r="O151" s="15"/>
      <c r="P151" s="15"/>
      <c r="S151"/>
      <c r="T151"/>
      <c r="U151"/>
    </row>
    <row r="152" spans="1:21" s="14" customFormat="1">
      <c r="A152"/>
      <c r="B152"/>
      <c r="C152"/>
      <c r="D152"/>
      <c r="E152"/>
      <c r="F152"/>
      <c r="G152"/>
      <c r="H152" s="25"/>
      <c r="I152"/>
      <c r="J152"/>
      <c r="K152" s="15"/>
      <c r="L152" s="15"/>
      <c r="M152" s="15"/>
      <c r="N152" s="15"/>
      <c r="O152" s="15"/>
      <c r="P152" s="15"/>
      <c r="S152"/>
      <c r="T152"/>
      <c r="U152"/>
    </row>
    <row r="153" spans="1:21" s="14" customFormat="1">
      <c r="A153"/>
      <c r="B153"/>
      <c r="C153"/>
      <c r="D153"/>
      <c r="E153"/>
      <c r="F153"/>
      <c r="G153"/>
      <c r="H153" s="25"/>
      <c r="I153"/>
      <c r="J153"/>
      <c r="K153" s="15"/>
      <c r="L153" s="15"/>
      <c r="M153" s="15"/>
      <c r="N153" s="15"/>
      <c r="O153" s="15"/>
      <c r="P153" s="15"/>
      <c r="S153"/>
      <c r="T153"/>
      <c r="U153"/>
    </row>
    <row r="154" spans="1:21" s="14" customFormat="1">
      <c r="A154"/>
      <c r="B154"/>
      <c r="C154"/>
      <c r="D154"/>
      <c r="E154"/>
      <c r="F154"/>
      <c r="G154"/>
      <c r="H154" s="25"/>
      <c r="I154"/>
      <c r="J154"/>
      <c r="K154" s="15"/>
      <c r="L154" s="15"/>
      <c r="M154" s="15"/>
      <c r="N154" s="15"/>
      <c r="O154" s="15"/>
      <c r="P154" s="15"/>
      <c r="S154"/>
      <c r="T154"/>
      <c r="U154"/>
    </row>
    <row r="155" spans="1:21" s="14" customFormat="1">
      <c r="A155"/>
      <c r="B155"/>
      <c r="C155"/>
      <c r="D155"/>
      <c r="E155"/>
      <c r="F155"/>
      <c r="G155"/>
      <c r="H155" s="25"/>
      <c r="I155"/>
      <c r="J155"/>
      <c r="K155" s="15"/>
      <c r="L155" s="15"/>
      <c r="M155" s="15"/>
      <c r="N155" s="15"/>
      <c r="O155" s="15"/>
      <c r="P155" s="15"/>
      <c r="S155"/>
      <c r="T155"/>
      <c r="U155"/>
    </row>
    <row r="156" spans="1:21" s="14" customFormat="1">
      <c r="A156"/>
      <c r="B156"/>
      <c r="C156"/>
      <c r="D156"/>
      <c r="E156"/>
      <c r="F156"/>
      <c r="G156"/>
      <c r="H156" s="25"/>
      <c r="I156"/>
      <c r="J156"/>
      <c r="K156" s="15"/>
      <c r="L156" s="15"/>
      <c r="M156" s="15"/>
      <c r="N156" s="15"/>
      <c r="O156" s="15"/>
      <c r="P156" s="15"/>
      <c r="S156"/>
      <c r="T156"/>
      <c r="U156"/>
    </row>
    <row r="157" spans="1:21" s="14" customFormat="1">
      <c r="A157"/>
      <c r="B157"/>
      <c r="C157"/>
      <c r="D157"/>
      <c r="E157"/>
      <c r="F157"/>
      <c r="G157"/>
      <c r="H157" s="25"/>
      <c r="I157"/>
      <c r="J157"/>
      <c r="K157" s="15"/>
      <c r="L157" s="15"/>
      <c r="M157" s="15"/>
      <c r="N157" s="15"/>
      <c r="O157" s="15"/>
      <c r="P157" s="15"/>
      <c r="S157"/>
      <c r="T157"/>
      <c r="U157"/>
    </row>
    <row r="158" spans="1:21" s="14" customFormat="1">
      <c r="A158"/>
      <c r="B158"/>
      <c r="C158"/>
      <c r="D158"/>
      <c r="E158"/>
      <c r="F158"/>
      <c r="G158"/>
      <c r="H158" s="25"/>
      <c r="I158"/>
      <c r="J158"/>
      <c r="K158" s="15"/>
      <c r="L158" s="15"/>
      <c r="M158" s="15"/>
      <c r="N158" s="15"/>
      <c r="O158" s="15"/>
      <c r="P158" s="15"/>
      <c r="S158"/>
      <c r="T158"/>
      <c r="U158"/>
    </row>
    <row r="159" spans="1:21" s="14" customFormat="1">
      <c r="A159"/>
      <c r="B159"/>
      <c r="C159"/>
      <c r="D159"/>
      <c r="E159"/>
      <c r="F159"/>
      <c r="G159"/>
      <c r="H159" s="25"/>
      <c r="I159"/>
      <c r="J159"/>
      <c r="K159" s="15"/>
      <c r="L159" s="15"/>
      <c r="M159" s="15"/>
      <c r="N159" s="15"/>
      <c r="O159" s="15"/>
      <c r="P159" s="15"/>
      <c r="S159"/>
      <c r="T159"/>
      <c r="U159"/>
    </row>
    <row r="160" spans="1:21" s="14" customFormat="1">
      <c r="A160"/>
      <c r="B160"/>
      <c r="C160"/>
      <c r="D160"/>
      <c r="E160"/>
      <c r="F160"/>
      <c r="G160"/>
      <c r="H160" s="25"/>
      <c r="I160"/>
      <c r="J160"/>
      <c r="K160" s="15"/>
      <c r="L160" s="15"/>
      <c r="M160" s="15"/>
      <c r="N160" s="15"/>
      <c r="O160" s="15"/>
      <c r="P160" s="15"/>
      <c r="S160"/>
      <c r="T160"/>
      <c r="U160"/>
    </row>
    <row r="161" spans="1:21" s="14" customFormat="1">
      <c r="A161"/>
      <c r="B161"/>
      <c r="C161"/>
      <c r="D161"/>
      <c r="E161"/>
      <c r="F161"/>
      <c r="G161"/>
      <c r="H161" s="25"/>
      <c r="I161"/>
      <c r="J161"/>
      <c r="K161" s="15"/>
      <c r="L161" s="15"/>
      <c r="M161" s="15"/>
      <c r="N161" s="15"/>
      <c r="O161" s="15"/>
      <c r="P161" s="15"/>
      <c r="S161"/>
      <c r="T161"/>
      <c r="U161"/>
    </row>
    <row r="162" spans="1:21" s="14" customFormat="1">
      <c r="A162"/>
      <c r="B162"/>
      <c r="C162"/>
      <c r="D162"/>
      <c r="E162"/>
      <c r="F162"/>
      <c r="G162"/>
      <c r="H162" s="25"/>
      <c r="I162"/>
      <c r="J162"/>
      <c r="K162" s="15"/>
      <c r="L162" s="15"/>
      <c r="M162" s="15"/>
      <c r="N162" s="15"/>
      <c r="O162" s="15"/>
      <c r="P162" s="15"/>
      <c r="S162"/>
      <c r="T162"/>
      <c r="U162"/>
    </row>
    <row r="163" spans="1:21" s="14" customFormat="1">
      <c r="A163"/>
      <c r="B163"/>
      <c r="C163"/>
      <c r="D163"/>
      <c r="E163"/>
      <c r="F163"/>
      <c r="G163"/>
      <c r="H163" s="25"/>
      <c r="I163"/>
      <c r="J163"/>
      <c r="K163" s="15"/>
      <c r="L163" s="15"/>
      <c r="M163" s="15"/>
      <c r="N163" s="15"/>
      <c r="O163" s="15"/>
      <c r="P163" s="15"/>
      <c r="S163"/>
      <c r="T163"/>
      <c r="U163"/>
    </row>
    <row r="164" spans="1:21" s="14" customFormat="1">
      <c r="A164"/>
      <c r="B164"/>
      <c r="C164"/>
      <c r="D164"/>
      <c r="E164"/>
      <c r="F164"/>
      <c r="G164"/>
      <c r="H164" s="25"/>
      <c r="I164"/>
      <c r="J164"/>
      <c r="K164" s="15"/>
      <c r="L164" s="15"/>
      <c r="M164" s="15"/>
      <c r="N164" s="15"/>
      <c r="O164" s="15"/>
      <c r="P164" s="15"/>
      <c r="S164"/>
      <c r="T164"/>
      <c r="U164"/>
    </row>
    <row r="165" spans="1:21" s="14" customFormat="1">
      <c r="A165"/>
      <c r="B165"/>
      <c r="C165"/>
      <c r="D165"/>
      <c r="E165"/>
      <c r="F165"/>
      <c r="G165"/>
      <c r="H165" s="25"/>
      <c r="I165"/>
      <c r="J165"/>
      <c r="K165" s="15"/>
      <c r="L165" s="15"/>
      <c r="M165" s="15"/>
      <c r="N165" s="15"/>
      <c r="O165" s="15"/>
      <c r="P165" s="15"/>
      <c r="S165"/>
      <c r="T165"/>
      <c r="U165"/>
    </row>
    <row r="166" spans="1:21" s="14" customFormat="1">
      <c r="A166"/>
      <c r="B166"/>
      <c r="C166"/>
      <c r="D166"/>
      <c r="E166"/>
      <c r="F166"/>
      <c r="G166"/>
      <c r="H166" s="25"/>
      <c r="I166"/>
      <c r="J166"/>
      <c r="K166" s="15"/>
      <c r="L166" s="15"/>
      <c r="M166" s="15"/>
      <c r="N166" s="15"/>
      <c r="O166" s="15"/>
      <c r="P166" s="15"/>
      <c r="S166"/>
      <c r="T166"/>
      <c r="U166"/>
    </row>
    <row r="167" spans="1:21" s="14" customFormat="1">
      <c r="A167"/>
      <c r="B167"/>
      <c r="C167"/>
      <c r="D167"/>
      <c r="E167"/>
      <c r="F167"/>
      <c r="G167"/>
      <c r="H167" s="25"/>
      <c r="I167"/>
      <c r="J167"/>
      <c r="K167" s="15"/>
      <c r="L167" s="15"/>
      <c r="M167" s="15"/>
      <c r="N167" s="15"/>
      <c r="O167" s="15"/>
      <c r="P167" s="15"/>
      <c r="S167"/>
      <c r="T167"/>
      <c r="U167"/>
    </row>
    <row r="168" spans="1:21" s="14" customFormat="1">
      <c r="A168"/>
      <c r="B168"/>
      <c r="C168"/>
      <c r="D168"/>
      <c r="E168"/>
      <c r="F168"/>
      <c r="G168"/>
      <c r="H168" s="25"/>
      <c r="I168"/>
      <c r="J168"/>
      <c r="K168" s="15"/>
      <c r="L168" s="15"/>
      <c r="M168" s="15"/>
      <c r="N168" s="15"/>
      <c r="O168" s="15"/>
      <c r="P168" s="15"/>
      <c r="S168"/>
      <c r="T168"/>
      <c r="U168"/>
    </row>
    <row r="169" spans="1:21" s="14" customFormat="1">
      <c r="A169"/>
      <c r="B169"/>
      <c r="C169"/>
      <c r="D169"/>
      <c r="E169"/>
      <c r="F169"/>
      <c r="G169"/>
      <c r="H169" s="25"/>
      <c r="I169"/>
      <c r="J169"/>
      <c r="K169" s="15"/>
      <c r="L169" s="15"/>
      <c r="M169" s="15"/>
      <c r="N169" s="15"/>
      <c r="O169" s="15"/>
      <c r="P169" s="15"/>
      <c r="S169"/>
      <c r="T169"/>
      <c r="U169"/>
    </row>
    <row r="170" spans="1:21" s="14" customFormat="1">
      <c r="A170"/>
      <c r="B170"/>
      <c r="C170"/>
      <c r="D170"/>
      <c r="E170"/>
      <c r="F170"/>
      <c r="G170"/>
      <c r="H170" s="25"/>
      <c r="I170"/>
      <c r="J170"/>
      <c r="K170" s="15"/>
      <c r="L170" s="15"/>
      <c r="M170" s="15"/>
      <c r="N170" s="15"/>
      <c r="O170" s="15"/>
      <c r="P170" s="15"/>
      <c r="S170"/>
      <c r="T170"/>
      <c r="U170"/>
    </row>
    <row r="171" spans="1:21" s="14" customFormat="1">
      <c r="A171"/>
      <c r="B171"/>
      <c r="C171"/>
      <c r="D171"/>
      <c r="E171"/>
      <c r="F171"/>
      <c r="G171"/>
      <c r="H171" s="25"/>
      <c r="I171"/>
      <c r="J171"/>
      <c r="K171" s="15"/>
      <c r="L171" s="15"/>
      <c r="M171" s="15"/>
      <c r="N171" s="15"/>
      <c r="O171" s="15"/>
      <c r="P171" s="15"/>
      <c r="S171"/>
      <c r="T171"/>
      <c r="U171"/>
    </row>
    <row r="172" spans="1:21" s="14" customFormat="1">
      <c r="A172"/>
      <c r="B172"/>
      <c r="C172"/>
      <c r="D172"/>
      <c r="E172"/>
      <c r="F172"/>
      <c r="G172"/>
      <c r="H172" s="25"/>
      <c r="I172"/>
      <c r="J172"/>
      <c r="K172" s="15"/>
      <c r="L172" s="15"/>
      <c r="M172" s="15"/>
      <c r="N172" s="15"/>
      <c r="O172" s="15"/>
      <c r="P172" s="15"/>
      <c r="S172"/>
      <c r="T172"/>
      <c r="U172"/>
    </row>
    <row r="173" spans="1:21" s="14" customFormat="1">
      <c r="A173"/>
      <c r="B173"/>
      <c r="C173"/>
      <c r="D173"/>
      <c r="E173"/>
      <c r="F173"/>
      <c r="G173"/>
      <c r="H173" s="25"/>
      <c r="I173"/>
      <c r="J173"/>
      <c r="K173" s="15"/>
      <c r="L173" s="15"/>
      <c r="M173" s="15"/>
      <c r="N173" s="15"/>
      <c r="O173" s="15"/>
      <c r="P173" s="15"/>
      <c r="S173"/>
      <c r="T173"/>
      <c r="U173"/>
    </row>
    <row r="174" spans="1:21" s="14" customFormat="1">
      <c r="A174"/>
      <c r="B174"/>
      <c r="C174"/>
      <c r="D174"/>
      <c r="E174"/>
      <c r="F174"/>
      <c r="G174"/>
      <c r="H174" s="25"/>
      <c r="I174"/>
      <c r="J174"/>
      <c r="K174" s="15"/>
      <c r="L174" s="15"/>
      <c r="M174" s="15"/>
      <c r="N174" s="15"/>
      <c r="O174" s="15"/>
      <c r="P174" s="15"/>
      <c r="S174"/>
      <c r="T174"/>
      <c r="U174"/>
    </row>
    <row r="175" spans="1:21" s="14" customFormat="1">
      <c r="A175"/>
      <c r="B175"/>
      <c r="C175"/>
      <c r="D175"/>
      <c r="E175"/>
      <c r="F175"/>
      <c r="G175"/>
      <c r="H175" s="25"/>
      <c r="I175"/>
      <c r="J175"/>
      <c r="K175" s="15"/>
      <c r="L175" s="15"/>
      <c r="M175" s="15"/>
      <c r="N175" s="15"/>
      <c r="O175" s="15"/>
      <c r="P175" s="15"/>
      <c r="S175"/>
      <c r="T175"/>
      <c r="U175"/>
    </row>
    <row r="176" spans="1:21" s="14" customFormat="1">
      <c r="A176"/>
      <c r="B176"/>
      <c r="C176"/>
      <c r="D176"/>
      <c r="E176"/>
      <c r="F176"/>
      <c r="G176"/>
      <c r="H176" s="25"/>
      <c r="I176"/>
      <c r="J176"/>
      <c r="K176" s="15"/>
      <c r="L176" s="15"/>
      <c r="M176" s="15"/>
      <c r="N176" s="15"/>
      <c r="O176" s="15"/>
      <c r="P176" s="15"/>
      <c r="S176"/>
      <c r="T176"/>
      <c r="U176"/>
    </row>
    <row r="177" spans="1:21" s="14" customFormat="1">
      <c r="A177"/>
      <c r="B177"/>
      <c r="C177"/>
      <c r="D177"/>
      <c r="E177"/>
      <c r="F177"/>
      <c r="G177"/>
      <c r="H177" s="25"/>
      <c r="I177"/>
      <c r="J177"/>
      <c r="K177" s="15"/>
      <c r="L177" s="15"/>
      <c r="M177" s="15"/>
      <c r="N177" s="15"/>
      <c r="O177" s="15"/>
      <c r="P177" s="15"/>
      <c r="S177"/>
      <c r="T177"/>
      <c r="U177"/>
    </row>
    <row r="178" spans="1:21" s="14" customFormat="1">
      <c r="A178"/>
      <c r="B178"/>
      <c r="C178"/>
      <c r="D178"/>
      <c r="E178"/>
      <c r="F178"/>
      <c r="G178"/>
      <c r="H178" s="25"/>
      <c r="I178"/>
      <c r="J178"/>
      <c r="K178" s="15"/>
      <c r="L178" s="15"/>
      <c r="M178" s="15"/>
      <c r="N178" s="15"/>
      <c r="O178" s="15"/>
      <c r="P178" s="15"/>
      <c r="S178"/>
      <c r="T178"/>
      <c r="U178"/>
    </row>
    <row r="179" spans="1:21" s="14" customFormat="1">
      <c r="A179"/>
      <c r="B179"/>
      <c r="C179"/>
      <c r="D179"/>
      <c r="E179"/>
      <c r="F179"/>
      <c r="G179"/>
      <c r="H179" s="25"/>
      <c r="I179"/>
      <c r="J179"/>
      <c r="K179" s="15"/>
      <c r="L179" s="15"/>
      <c r="M179" s="15"/>
      <c r="N179" s="15"/>
      <c r="O179" s="15"/>
      <c r="P179" s="15"/>
      <c r="S179"/>
      <c r="T179"/>
      <c r="U179"/>
    </row>
    <row r="180" spans="1:21" s="14" customFormat="1">
      <c r="A180"/>
      <c r="B180"/>
      <c r="C180"/>
      <c r="D180"/>
      <c r="E180"/>
      <c r="F180"/>
      <c r="G180"/>
      <c r="H180" s="25"/>
      <c r="I180"/>
      <c r="J180"/>
      <c r="K180" s="15"/>
      <c r="L180" s="15"/>
      <c r="M180" s="15"/>
      <c r="N180" s="15"/>
      <c r="O180" s="15"/>
      <c r="P180" s="15"/>
      <c r="S180"/>
      <c r="T180"/>
      <c r="U180"/>
    </row>
    <row r="181" spans="1:21" s="14" customFormat="1">
      <c r="A181"/>
      <c r="B181"/>
      <c r="C181"/>
      <c r="D181"/>
      <c r="E181"/>
      <c r="F181"/>
      <c r="G181"/>
      <c r="H181" s="25"/>
      <c r="I181"/>
      <c r="J181"/>
      <c r="K181" s="15"/>
      <c r="L181" s="15"/>
      <c r="M181" s="15"/>
      <c r="N181" s="15"/>
      <c r="O181" s="15"/>
      <c r="P181" s="15"/>
      <c r="S181"/>
      <c r="T181"/>
      <c r="U181"/>
    </row>
    <row r="182" spans="1:21" s="14" customFormat="1">
      <c r="A182"/>
      <c r="B182"/>
      <c r="C182"/>
      <c r="D182"/>
      <c r="E182"/>
      <c r="F182"/>
      <c r="G182"/>
      <c r="H182" s="25"/>
      <c r="I182"/>
      <c r="J182"/>
      <c r="K182" s="15"/>
      <c r="L182" s="15"/>
      <c r="M182" s="15"/>
      <c r="N182" s="15"/>
      <c r="O182" s="15"/>
      <c r="P182" s="15"/>
      <c r="S182"/>
      <c r="T182"/>
      <c r="U182"/>
    </row>
    <row r="183" spans="1:21" s="14" customFormat="1">
      <c r="A183"/>
      <c r="B183"/>
      <c r="C183"/>
      <c r="D183"/>
      <c r="E183"/>
      <c r="F183"/>
      <c r="G183"/>
      <c r="H183" s="25"/>
      <c r="I183"/>
      <c r="J183"/>
      <c r="K183" s="15"/>
      <c r="L183" s="15"/>
      <c r="M183" s="15"/>
      <c r="N183" s="15"/>
      <c r="O183" s="15"/>
      <c r="P183" s="15"/>
      <c r="S183"/>
      <c r="T183"/>
      <c r="U183"/>
    </row>
    <row r="184" spans="1:21" s="14" customFormat="1">
      <c r="A184"/>
      <c r="B184"/>
      <c r="C184"/>
      <c r="D184"/>
      <c r="E184"/>
      <c r="F184"/>
      <c r="G184"/>
      <c r="H184" s="25"/>
      <c r="I184"/>
      <c r="J184"/>
      <c r="K184" s="15"/>
      <c r="L184" s="15"/>
      <c r="M184" s="15"/>
      <c r="N184" s="15"/>
      <c r="O184" s="15"/>
      <c r="P184" s="15"/>
      <c r="S184"/>
      <c r="T184"/>
      <c r="U184"/>
    </row>
    <row r="185" spans="1:21" s="14" customFormat="1">
      <c r="A185"/>
      <c r="B185"/>
      <c r="C185"/>
      <c r="D185"/>
      <c r="E185"/>
      <c r="F185"/>
      <c r="G185"/>
      <c r="H185" s="25"/>
      <c r="I185"/>
      <c r="J185"/>
      <c r="K185" s="15"/>
      <c r="L185" s="15"/>
      <c r="M185" s="15"/>
      <c r="N185" s="15"/>
      <c r="O185" s="15"/>
      <c r="P185" s="15"/>
      <c r="S185"/>
      <c r="T185"/>
      <c r="U185"/>
    </row>
    <row r="186" spans="1:21" s="14" customFormat="1">
      <c r="A186"/>
      <c r="B186"/>
      <c r="C186"/>
      <c r="D186"/>
      <c r="E186"/>
      <c r="F186"/>
      <c r="G186"/>
      <c r="H186" s="25"/>
      <c r="I186"/>
      <c r="J186"/>
      <c r="K186" s="15"/>
      <c r="L186" s="15"/>
      <c r="M186" s="15"/>
      <c r="N186" s="15"/>
      <c r="O186" s="15"/>
      <c r="P186" s="15"/>
      <c r="S186"/>
      <c r="T186"/>
      <c r="U186"/>
    </row>
    <row r="187" spans="1:21" s="14" customFormat="1">
      <c r="A187"/>
      <c r="B187"/>
      <c r="C187"/>
      <c r="D187"/>
      <c r="E187"/>
      <c r="F187"/>
      <c r="G187"/>
      <c r="H187" s="25"/>
      <c r="I187"/>
      <c r="J187"/>
      <c r="K187" s="15"/>
      <c r="L187" s="15"/>
      <c r="M187" s="15"/>
      <c r="N187" s="15"/>
      <c r="O187" s="15"/>
      <c r="P187" s="15"/>
      <c r="S187"/>
      <c r="T187"/>
      <c r="U187"/>
    </row>
    <row r="188" spans="1:21" s="14" customFormat="1">
      <c r="A188"/>
      <c r="B188"/>
      <c r="C188"/>
      <c r="D188"/>
      <c r="E188"/>
      <c r="F188"/>
      <c r="G188"/>
      <c r="H188" s="25"/>
      <c r="I188"/>
      <c r="J188"/>
      <c r="K188" s="15"/>
      <c r="L188" s="15"/>
      <c r="M188" s="15"/>
      <c r="N188" s="15"/>
      <c r="O188" s="15"/>
      <c r="P188" s="15"/>
      <c r="S188"/>
      <c r="T188"/>
      <c r="U188"/>
    </row>
    <row r="189" spans="1:21" s="14" customFormat="1">
      <c r="A189"/>
      <c r="B189"/>
      <c r="C189"/>
      <c r="D189"/>
      <c r="E189"/>
      <c r="F189"/>
      <c r="G189"/>
      <c r="H189" s="25"/>
      <c r="I189"/>
      <c r="J189"/>
      <c r="K189" s="15"/>
      <c r="L189" s="15"/>
      <c r="M189" s="15"/>
      <c r="N189" s="15"/>
      <c r="O189" s="15"/>
      <c r="P189" s="15"/>
      <c r="S189"/>
      <c r="T189"/>
      <c r="U189"/>
    </row>
    <row r="190" spans="1:21" s="14" customFormat="1">
      <c r="A190"/>
      <c r="B190"/>
      <c r="C190"/>
      <c r="D190"/>
      <c r="E190"/>
      <c r="F190"/>
      <c r="G190"/>
      <c r="H190" s="25"/>
      <c r="I190"/>
      <c r="J190"/>
      <c r="K190" s="15"/>
      <c r="L190" s="15"/>
      <c r="M190" s="15"/>
      <c r="N190" s="15"/>
      <c r="O190" s="15"/>
      <c r="P190" s="15"/>
      <c r="S190"/>
      <c r="T190"/>
      <c r="U190"/>
    </row>
    <row r="191" spans="1:21" s="14" customFormat="1">
      <c r="A191"/>
      <c r="B191"/>
      <c r="C191"/>
      <c r="D191"/>
      <c r="E191"/>
      <c r="F191"/>
      <c r="G191"/>
      <c r="H191" s="25"/>
      <c r="I191"/>
      <c r="J191"/>
      <c r="K191" s="15"/>
      <c r="L191" s="15"/>
      <c r="M191" s="15"/>
      <c r="N191" s="15"/>
      <c r="O191" s="15"/>
      <c r="P191" s="15"/>
      <c r="S191"/>
      <c r="T191"/>
      <c r="U191"/>
    </row>
    <row r="192" spans="1:21" s="14" customFormat="1">
      <c r="A192"/>
      <c r="B192"/>
      <c r="C192"/>
      <c r="D192"/>
      <c r="E192"/>
      <c r="F192"/>
      <c r="G192"/>
      <c r="H192" s="25"/>
      <c r="I192"/>
      <c r="J192"/>
      <c r="K192" s="15"/>
      <c r="L192" s="15"/>
      <c r="M192" s="15"/>
      <c r="N192" s="15"/>
      <c r="O192" s="15"/>
      <c r="P192" s="15"/>
      <c r="S192"/>
      <c r="T192"/>
      <c r="U192"/>
    </row>
    <row r="193" spans="1:21" s="14" customFormat="1">
      <c r="A193"/>
      <c r="B193"/>
      <c r="C193"/>
      <c r="D193"/>
      <c r="E193"/>
      <c r="F193"/>
      <c r="G193"/>
      <c r="H193" s="25"/>
      <c r="I193"/>
      <c r="J193"/>
      <c r="K193" s="15"/>
      <c r="L193" s="15"/>
      <c r="M193" s="15"/>
      <c r="N193" s="15"/>
      <c r="O193" s="15"/>
      <c r="P193" s="15"/>
      <c r="S193"/>
      <c r="T193"/>
      <c r="U193"/>
    </row>
    <row r="194" spans="1:21" s="14" customFormat="1">
      <c r="A194"/>
      <c r="B194"/>
      <c r="C194"/>
      <c r="D194"/>
      <c r="E194"/>
      <c r="F194"/>
      <c r="G194"/>
      <c r="H194" s="25"/>
      <c r="I194"/>
      <c r="J194"/>
      <c r="K194" s="15"/>
      <c r="L194" s="15"/>
      <c r="M194" s="15"/>
      <c r="N194" s="15"/>
      <c r="O194" s="15"/>
      <c r="P194" s="15"/>
      <c r="S194"/>
      <c r="T194"/>
      <c r="U194"/>
    </row>
    <row r="195" spans="1:21" s="14" customFormat="1">
      <c r="A195"/>
      <c r="B195"/>
      <c r="C195"/>
      <c r="D195"/>
      <c r="E195"/>
      <c r="F195"/>
      <c r="G195"/>
      <c r="H195" s="25"/>
      <c r="I195"/>
      <c r="J195"/>
      <c r="K195" s="15"/>
      <c r="L195" s="15"/>
      <c r="M195" s="15"/>
      <c r="N195" s="15"/>
      <c r="O195" s="15"/>
      <c r="P195" s="15"/>
      <c r="S195"/>
      <c r="T195"/>
      <c r="U195"/>
    </row>
    <row r="196" spans="1:21" s="14" customFormat="1">
      <c r="A196"/>
      <c r="B196"/>
      <c r="C196"/>
      <c r="D196"/>
      <c r="E196"/>
      <c r="F196"/>
      <c r="G196"/>
      <c r="H196" s="25"/>
      <c r="I196"/>
      <c r="J196"/>
      <c r="K196" s="15"/>
      <c r="L196" s="15"/>
      <c r="M196" s="15"/>
      <c r="N196" s="15"/>
      <c r="O196" s="15"/>
      <c r="P196" s="15"/>
      <c r="S196"/>
      <c r="T196"/>
      <c r="U196"/>
    </row>
    <row r="197" spans="1:21" s="14" customFormat="1">
      <c r="A197"/>
      <c r="B197"/>
      <c r="C197"/>
      <c r="D197"/>
      <c r="E197"/>
      <c r="F197"/>
      <c r="G197"/>
      <c r="H197" s="25"/>
      <c r="I197"/>
      <c r="J197"/>
      <c r="K197" s="15"/>
      <c r="L197" s="15"/>
      <c r="M197" s="15"/>
      <c r="N197" s="15"/>
      <c r="O197" s="15"/>
      <c r="P197" s="15"/>
      <c r="S197"/>
      <c r="T197"/>
      <c r="U197"/>
    </row>
    <row r="198" spans="1:21" s="14" customFormat="1">
      <c r="A198"/>
      <c r="B198"/>
      <c r="C198"/>
      <c r="D198"/>
      <c r="E198"/>
      <c r="F198"/>
      <c r="G198"/>
      <c r="H198" s="25"/>
      <c r="I198"/>
      <c r="J198"/>
      <c r="K198" s="15"/>
      <c r="L198" s="15"/>
      <c r="M198" s="15"/>
      <c r="N198" s="15"/>
      <c r="O198" s="15"/>
      <c r="P198" s="15"/>
      <c r="S198"/>
      <c r="T198"/>
      <c r="U198"/>
    </row>
    <row r="199" spans="1:21" s="14" customFormat="1">
      <c r="A199"/>
      <c r="B199"/>
      <c r="C199"/>
      <c r="D199"/>
      <c r="E199"/>
      <c r="F199"/>
      <c r="G199"/>
      <c r="H199" s="25"/>
      <c r="I199"/>
      <c r="J199"/>
      <c r="K199" s="15"/>
      <c r="L199" s="15"/>
      <c r="M199" s="15"/>
      <c r="N199" s="15"/>
      <c r="O199" s="15"/>
      <c r="P199" s="15"/>
      <c r="S199"/>
      <c r="T199"/>
      <c r="U199"/>
    </row>
    <row r="200" spans="1:21" s="14" customFormat="1">
      <c r="A200"/>
      <c r="B200"/>
      <c r="C200"/>
      <c r="D200"/>
      <c r="E200"/>
      <c r="F200"/>
      <c r="G200"/>
      <c r="H200" s="25"/>
      <c r="I200"/>
      <c r="J200"/>
      <c r="K200" s="15"/>
      <c r="L200" s="15"/>
      <c r="M200" s="15"/>
      <c r="N200" s="15"/>
      <c r="O200" s="15"/>
      <c r="P200" s="15"/>
      <c r="S200"/>
      <c r="T200"/>
      <c r="U200"/>
    </row>
    <row r="201" spans="1:21" s="14" customFormat="1">
      <c r="A201"/>
      <c r="B201"/>
      <c r="C201"/>
      <c r="D201"/>
      <c r="E201"/>
      <c r="F201"/>
      <c r="G201"/>
      <c r="H201" s="25"/>
      <c r="I201"/>
      <c r="J201"/>
      <c r="K201" s="15"/>
      <c r="L201" s="15"/>
      <c r="M201" s="15"/>
      <c r="N201" s="15"/>
      <c r="O201" s="15"/>
      <c r="P201" s="15"/>
      <c r="S201"/>
      <c r="T201"/>
      <c r="U201"/>
    </row>
    <row r="202" spans="1:21" s="14" customFormat="1">
      <c r="A202"/>
      <c r="B202"/>
      <c r="C202"/>
      <c r="D202"/>
      <c r="E202"/>
      <c r="F202"/>
      <c r="G202"/>
      <c r="H202" s="25"/>
      <c r="I202"/>
      <c r="J202"/>
      <c r="K202" s="15"/>
      <c r="L202" s="15"/>
      <c r="M202" s="15"/>
      <c r="N202" s="15"/>
      <c r="O202" s="15"/>
      <c r="P202" s="15"/>
      <c r="S202"/>
      <c r="T202"/>
      <c r="U202"/>
    </row>
    <row r="203" spans="1:21" s="14" customFormat="1">
      <c r="A203"/>
      <c r="B203"/>
      <c r="C203"/>
      <c r="D203"/>
      <c r="E203"/>
      <c r="F203"/>
      <c r="G203"/>
      <c r="H203" s="25"/>
      <c r="I203"/>
      <c r="J203"/>
      <c r="K203" s="15"/>
      <c r="L203" s="15"/>
      <c r="M203" s="15"/>
      <c r="N203" s="15"/>
      <c r="O203" s="15"/>
      <c r="P203" s="15"/>
      <c r="S203"/>
      <c r="T203"/>
      <c r="U203"/>
    </row>
    <row r="204" spans="1:21" s="14" customFormat="1">
      <c r="A204"/>
      <c r="B204"/>
      <c r="C204"/>
      <c r="D204"/>
      <c r="E204"/>
      <c r="F204"/>
      <c r="G204"/>
      <c r="H204" s="25"/>
      <c r="I204"/>
      <c r="J204"/>
      <c r="K204" s="15"/>
      <c r="L204" s="15"/>
      <c r="M204" s="15"/>
      <c r="N204" s="15"/>
      <c r="O204" s="15"/>
      <c r="P204" s="15"/>
      <c r="S204"/>
      <c r="T204"/>
      <c r="U204"/>
    </row>
    <row r="205" spans="1:21" s="14" customFormat="1">
      <c r="A205"/>
      <c r="B205"/>
      <c r="C205"/>
      <c r="D205"/>
      <c r="E205"/>
      <c r="F205"/>
      <c r="G205"/>
      <c r="H205" s="25"/>
      <c r="I205"/>
      <c r="J205"/>
      <c r="K205" s="15"/>
      <c r="L205" s="15"/>
      <c r="M205" s="15"/>
      <c r="N205" s="15"/>
      <c r="O205" s="15"/>
      <c r="P205" s="15"/>
      <c r="S205"/>
      <c r="T205"/>
      <c r="U205"/>
    </row>
    <row r="206" spans="1:21" s="14" customFormat="1">
      <c r="A206"/>
      <c r="B206"/>
      <c r="C206"/>
      <c r="D206"/>
      <c r="E206"/>
      <c r="F206"/>
      <c r="G206"/>
      <c r="H206" s="25"/>
      <c r="I206"/>
      <c r="J206"/>
      <c r="K206" s="15"/>
      <c r="L206" s="15"/>
      <c r="M206" s="15"/>
      <c r="N206" s="15"/>
      <c r="O206" s="15"/>
      <c r="P206" s="15"/>
      <c r="S206"/>
      <c r="T206"/>
      <c r="U206"/>
    </row>
    <row r="207" spans="1:21" s="14" customFormat="1">
      <c r="A207"/>
      <c r="B207"/>
      <c r="C207"/>
      <c r="D207"/>
      <c r="E207"/>
      <c r="F207"/>
      <c r="G207"/>
      <c r="H207" s="25"/>
      <c r="I207"/>
      <c r="J207"/>
      <c r="K207" s="15"/>
      <c r="L207" s="15"/>
      <c r="M207" s="15"/>
      <c r="N207" s="15"/>
      <c r="O207" s="15"/>
      <c r="P207" s="15"/>
      <c r="S207"/>
      <c r="T207"/>
      <c r="U207"/>
    </row>
    <row r="208" spans="1:21" s="14" customFormat="1">
      <c r="A208"/>
      <c r="B208"/>
      <c r="C208"/>
      <c r="D208"/>
      <c r="E208"/>
      <c r="F208"/>
      <c r="G208"/>
      <c r="H208" s="25"/>
      <c r="I208"/>
      <c r="J208"/>
      <c r="K208" s="15"/>
      <c r="L208" s="15"/>
      <c r="M208" s="15"/>
      <c r="N208" s="15"/>
      <c r="O208" s="15"/>
      <c r="P208" s="15"/>
      <c r="S208"/>
      <c r="T208"/>
      <c r="U208"/>
    </row>
    <row r="209" spans="1:21" s="14" customFormat="1">
      <c r="A209"/>
      <c r="B209"/>
      <c r="C209"/>
      <c r="D209"/>
      <c r="E209"/>
      <c r="F209"/>
      <c r="G209"/>
      <c r="H209" s="25"/>
      <c r="I209"/>
      <c r="J209"/>
      <c r="K209" s="15"/>
      <c r="L209" s="15"/>
      <c r="M209" s="15"/>
      <c r="N209" s="15"/>
      <c r="O209" s="15"/>
      <c r="P209" s="15"/>
      <c r="S209"/>
      <c r="T209"/>
      <c r="U209"/>
    </row>
    <row r="210" spans="1:21" s="14" customFormat="1">
      <c r="A210"/>
      <c r="B210"/>
      <c r="C210"/>
      <c r="D210"/>
      <c r="E210"/>
      <c r="F210"/>
      <c r="G210"/>
      <c r="H210" s="25"/>
      <c r="I210"/>
      <c r="J210"/>
      <c r="K210" s="15"/>
      <c r="L210" s="15"/>
      <c r="M210" s="15"/>
      <c r="N210" s="15"/>
      <c r="O210" s="15"/>
      <c r="P210" s="15"/>
      <c r="S210"/>
      <c r="T210"/>
      <c r="U210"/>
    </row>
    <row r="211" spans="1:21" s="14" customFormat="1">
      <c r="A211"/>
      <c r="B211"/>
      <c r="C211"/>
      <c r="D211"/>
      <c r="E211"/>
      <c r="F211"/>
      <c r="G211"/>
      <c r="H211" s="25"/>
      <c r="I211"/>
      <c r="J211"/>
      <c r="K211" s="15"/>
      <c r="L211" s="15"/>
      <c r="M211" s="15"/>
      <c r="N211" s="15"/>
      <c r="O211" s="15"/>
      <c r="P211" s="15"/>
      <c r="S211"/>
      <c r="T211"/>
      <c r="U211"/>
    </row>
    <row r="212" spans="1:21" s="14" customFormat="1">
      <c r="A212"/>
      <c r="B212"/>
      <c r="C212"/>
      <c r="D212"/>
      <c r="E212"/>
      <c r="F212"/>
      <c r="G212"/>
      <c r="H212" s="25"/>
      <c r="I212"/>
      <c r="J212"/>
      <c r="K212" s="15"/>
      <c r="L212" s="15"/>
      <c r="M212" s="15"/>
      <c r="N212" s="15"/>
      <c r="O212" s="15"/>
      <c r="P212" s="15"/>
      <c r="S212"/>
      <c r="T212"/>
      <c r="U212"/>
    </row>
    <row r="213" spans="1:21" s="14" customFormat="1">
      <c r="A213"/>
      <c r="B213"/>
      <c r="C213"/>
      <c r="D213"/>
      <c r="E213"/>
      <c r="F213"/>
      <c r="G213"/>
      <c r="H213" s="25"/>
      <c r="I213"/>
      <c r="J213"/>
      <c r="K213" s="15"/>
      <c r="L213" s="15"/>
      <c r="M213" s="15"/>
      <c r="N213" s="15"/>
      <c r="O213" s="15"/>
      <c r="P213" s="15"/>
      <c r="S213"/>
      <c r="T213"/>
      <c r="U213"/>
    </row>
    <row r="214" spans="1:21" s="14" customFormat="1">
      <c r="A214"/>
      <c r="B214"/>
      <c r="C214"/>
      <c r="D214"/>
      <c r="E214"/>
      <c r="F214"/>
      <c r="G214"/>
      <c r="H214" s="25"/>
      <c r="I214"/>
      <c r="J214"/>
      <c r="K214" s="15"/>
      <c r="L214" s="15"/>
      <c r="M214" s="15"/>
      <c r="N214" s="15"/>
      <c r="O214" s="15"/>
      <c r="P214" s="15"/>
      <c r="S214"/>
      <c r="T214"/>
      <c r="U214"/>
    </row>
    <row r="215" spans="1:21" s="14" customFormat="1">
      <c r="A215"/>
      <c r="B215"/>
      <c r="C215"/>
      <c r="D215"/>
      <c r="E215"/>
      <c r="F215"/>
      <c r="G215"/>
      <c r="H215" s="25"/>
      <c r="I215"/>
      <c r="J215"/>
      <c r="K215" s="15"/>
      <c r="L215" s="15"/>
      <c r="M215" s="15"/>
      <c r="N215" s="15"/>
      <c r="O215" s="15"/>
      <c r="P215" s="15"/>
      <c r="S215"/>
      <c r="T215"/>
      <c r="U215"/>
    </row>
    <row r="216" spans="1:21" s="14" customFormat="1">
      <c r="A216"/>
      <c r="B216"/>
      <c r="C216"/>
      <c r="D216"/>
      <c r="E216"/>
      <c r="F216"/>
      <c r="G216"/>
      <c r="H216" s="25"/>
      <c r="I216"/>
      <c r="J216"/>
      <c r="K216" s="15"/>
      <c r="L216" s="15"/>
      <c r="M216" s="15"/>
      <c r="N216" s="15"/>
      <c r="O216" s="15"/>
      <c r="P216" s="15"/>
      <c r="S216"/>
      <c r="T216"/>
      <c r="U216"/>
    </row>
    <row r="217" spans="1:21" s="14" customFormat="1">
      <c r="A217"/>
      <c r="B217"/>
      <c r="C217"/>
      <c r="D217"/>
      <c r="E217"/>
      <c r="F217"/>
      <c r="G217"/>
      <c r="H217" s="25"/>
      <c r="I217"/>
      <c r="J217"/>
      <c r="K217" s="15"/>
      <c r="L217" s="15"/>
      <c r="M217" s="15"/>
      <c r="N217" s="15"/>
      <c r="O217" s="15"/>
      <c r="P217" s="15"/>
      <c r="S217"/>
      <c r="T217"/>
      <c r="U217"/>
    </row>
    <row r="218" spans="1:21" s="14" customFormat="1">
      <c r="A218"/>
      <c r="B218"/>
      <c r="C218"/>
      <c r="D218"/>
      <c r="E218"/>
      <c r="F218"/>
      <c r="G218"/>
      <c r="H218" s="25"/>
      <c r="I218"/>
      <c r="J218"/>
      <c r="K218" s="15"/>
      <c r="L218" s="15"/>
      <c r="M218" s="15"/>
      <c r="N218" s="15"/>
      <c r="O218" s="15"/>
      <c r="P218" s="15"/>
      <c r="S218"/>
      <c r="T218"/>
      <c r="U218"/>
    </row>
    <row r="219" spans="1:21" s="14" customFormat="1">
      <c r="A219"/>
      <c r="B219"/>
      <c r="C219"/>
      <c r="D219"/>
      <c r="E219"/>
      <c r="F219"/>
      <c r="G219"/>
      <c r="H219" s="25"/>
      <c r="I219"/>
      <c r="J219"/>
      <c r="K219" s="15"/>
      <c r="L219" s="15"/>
      <c r="M219" s="15"/>
      <c r="N219" s="15"/>
      <c r="O219" s="15"/>
      <c r="P219" s="15"/>
      <c r="S219"/>
      <c r="T219"/>
      <c r="U219"/>
    </row>
    <row r="220" spans="1:21" s="14" customFormat="1">
      <c r="A220"/>
      <c r="B220"/>
      <c r="C220"/>
      <c r="D220"/>
      <c r="E220"/>
      <c r="F220"/>
      <c r="G220"/>
      <c r="H220" s="25"/>
      <c r="I220"/>
      <c r="J220"/>
      <c r="K220" s="15"/>
      <c r="L220" s="15"/>
      <c r="M220" s="15"/>
      <c r="N220" s="15"/>
      <c r="O220" s="15"/>
      <c r="P220" s="15"/>
      <c r="S220"/>
      <c r="T220"/>
      <c r="U220"/>
    </row>
    <row r="221" spans="1:21" s="14" customFormat="1">
      <c r="A221"/>
      <c r="B221"/>
      <c r="C221"/>
      <c r="D221"/>
      <c r="E221"/>
      <c r="F221"/>
      <c r="G221"/>
      <c r="H221" s="25"/>
      <c r="I221"/>
      <c r="J221"/>
      <c r="K221" s="15"/>
      <c r="L221" s="15"/>
      <c r="M221" s="15"/>
      <c r="N221" s="15"/>
      <c r="O221" s="15"/>
      <c r="P221" s="15"/>
      <c r="S221"/>
      <c r="T221"/>
      <c r="U221"/>
    </row>
    <row r="222" spans="1:21" s="14" customFormat="1">
      <c r="A222"/>
      <c r="B222"/>
      <c r="C222"/>
      <c r="D222"/>
      <c r="E222"/>
      <c r="F222"/>
      <c r="G222"/>
      <c r="H222" s="25"/>
      <c r="I222"/>
      <c r="J222"/>
      <c r="K222" s="15"/>
      <c r="L222" s="15"/>
      <c r="M222" s="15"/>
      <c r="N222" s="15"/>
      <c r="O222" s="15"/>
      <c r="P222" s="15"/>
      <c r="S222"/>
      <c r="T222"/>
      <c r="U222"/>
    </row>
    <row r="223" spans="1:21" s="14" customFormat="1">
      <c r="A223"/>
      <c r="B223"/>
      <c r="C223"/>
      <c r="D223"/>
      <c r="E223"/>
      <c r="F223"/>
      <c r="G223"/>
      <c r="H223" s="25"/>
      <c r="I223"/>
      <c r="J223"/>
      <c r="K223" s="15"/>
      <c r="L223" s="15"/>
      <c r="M223" s="15"/>
      <c r="N223" s="15"/>
      <c r="O223" s="15"/>
      <c r="P223" s="15"/>
      <c r="S223"/>
      <c r="T223"/>
      <c r="U223"/>
    </row>
    <row r="224" spans="1:21" s="14" customFormat="1">
      <c r="A224"/>
      <c r="B224"/>
      <c r="C224"/>
      <c r="D224"/>
      <c r="E224"/>
      <c r="F224"/>
      <c r="G224"/>
      <c r="H224" s="25"/>
      <c r="I224"/>
      <c r="J224"/>
      <c r="K224" s="15"/>
      <c r="L224" s="15"/>
      <c r="M224" s="15"/>
      <c r="N224" s="15"/>
      <c r="O224" s="15"/>
      <c r="P224" s="15"/>
      <c r="S224"/>
      <c r="T224"/>
      <c r="U224"/>
    </row>
    <row r="225" spans="1:21" s="14" customFormat="1">
      <c r="A225"/>
      <c r="B225"/>
      <c r="C225"/>
      <c r="D225"/>
      <c r="E225"/>
      <c r="F225"/>
      <c r="G225"/>
      <c r="H225" s="25"/>
      <c r="I225"/>
      <c r="J225"/>
      <c r="K225" s="15"/>
      <c r="L225" s="15"/>
      <c r="M225" s="15"/>
      <c r="N225" s="15"/>
      <c r="O225" s="15"/>
      <c r="P225" s="15"/>
      <c r="S225"/>
      <c r="T225"/>
      <c r="U225"/>
    </row>
    <row r="226" spans="1:21" s="14" customFormat="1">
      <c r="A226"/>
      <c r="B226"/>
      <c r="C226"/>
      <c r="D226"/>
      <c r="E226"/>
      <c r="F226"/>
      <c r="G226"/>
      <c r="H226" s="25"/>
      <c r="I226"/>
      <c r="J226"/>
      <c r="K226" s="15"/>
      <c r="L226" s="15"/>
      <c r="M226" s="15"/>
      <c r="N226" s="15"/>
      <c r="O226" s="15"/>
      <c r="P226" s="15"/>
      <c r="S226"/>
      <c r="T226"/>
      <c r="U226"/>
    </row>
    <row r="227" spans="1:21" s="14" customFormat="1">
      <c r="A227"/>
      <c r="B227"/>
      <c r="C227"/>
      <c r="D227"/>
      <c r="E227"/>
      <c r="F227"/>
      <c r="G227"/>
      <c r="H227" s="25"/>
      <c r="I227"/>
      <c r="J227"/>
      <c r="K227" s="15"/>
      <c r="L227" s="15"/>
      <c r="M227" s="15"/>
      <c r="N227" s="15"/>
      <c r="O227" s="15"/>
      <c r="P227" s="15"/>
      <c r="S227"/>
      <c r="T227"/>
      <c r="U227"/>
    </row>
    <row r="228" spans="1:21" s="14" customFormat="1">
      <c r="A228"/>
      <c r="B228"/>
      <c r="C228"/>
      <c r="D228"/>
      <c r="E228"/>
      <c r="F228"/>
      <c r="G228"/>
      <c r="H228" s="25"/>
      <c r="I228"/>
      <c r="J228"/>
      <c r="K228" s="15"/>
      <c r="L228" s="15"/>
      <c r="M228" s="15"/>
      <c r="N228" s="15"/>
      <c r="O228" s="15"/>
      <c r="P228" s="15"/>
      <c r="S228"/>
      <c r="T228"/>
      <c r="U228"/>
    </row>
    <row r="229" spans="1:21" s="14" customFormat="1">
      <c r="A229"/>
      <c r="B229"/>
      <c r="C229"/>
      <c r="D229"/>
      <c r="E229"/>
      <c r="F229"/>
      <c r="G229"/>
      <c r="H229" s="25"/>
      <c r="I229"/>
      <c r="J229"/>
      <c r="K229" s="15"/>
      <c r="L229" s="15"/>
      <c r="M229" s="15"/>
      <c r="N229" s="15"/>
      <c r="O229" s="15"/>
      <c r="P229" s="15"/>
      <c r="S229"/>
      <c r="T229"/>
      <c r="U229"/>
    </row>
    <row r="230" spans="1:21" s="14" customFormat="1">
      <c r="A230"/>
      <c r="B230"/>
      <c r="C230"/>
      <c r="D230"/>
      <c r="E230"/>
      <c r="F230"/>
      <c r="G230"/>
      <c r="H230" s="25"/>
      <c r="I230"/>
      <c r="J230"/>
      <c r="K230" s="15"/>
      <c r="L230" s="15"/>
      <c r="M230" s="15"/>
      <c r="N230" s="15"/>
      <c r="O230" s="15"/>
      <c r="P230" s="15"/>
      <c r="S230"/>
      <c r="T230"/>
      <c r="U230"/>
    </row>
    <row r="231" spans="1:21" s="14" customFormat="1">
      <c r="A231"/>
      <c r="B231"/>
      <c r="C231"/>
      <c r="D231"/>
      <c r="E231"/>
      <c r="F231"/>
      <c r="G231"/>
      <c r="H231" s="25"/>
      <c r="I231"/>
      <c r="J231"/>
      <c r="K231" s="15"/>
      <c r="L231" s="15"/>
      <c r="M231" s="15"/>
      <c r="N231" s="15"/>
      <c r="O231" s="15"/>
      <c r="P231" s="15"/>
      <c r="S231"/>
      <c r="T231"/>
      <c r="U231"/>
    </row>
    <row r="232" spans="1:21" s="14" customFormat="1">
      <c r="A232"/>
      <c r="B232"/>
      <c r="C232"/>
      <c r="D232"/>
      <c r="E232"/>
      <c r="F232"/>
      <c r="G232"/>
      <c r="H232" s="25"/>
      <c r="I232"/>
      <c r="J232"/>
      <c r="K232" s="15"/>
      <c r="L232" s="15"/>
      <c r="M232" s="15"/>
      <c r="N232" s="15"/>
      <c r="O232" s="15"/>
      <c r="P232" s="15"/>
      <c r="S232"/>
      <c r="T232"/>
      <c r="U232"/>
    </row>
    <row r="233" spans="1:21" s="14" customFormat="1">
      <c r="A233"/>
      <c r="B233"/>
      <c r="C233"/>
      <c r="D233"/>
      <c r="E233"/>
      <c r="F233"/>
      <c r="G233"/>
      <c r="H233" s="25"/>
      <c r="I233"/>
      <c r="J233"/>
      <c r="K233" s="15"/>
      <c r="L233" s="15"/>
      <c r="M233" s="15"/>
      <c r="N233" s="15"/>
      <c r="O233" s="15"/>
      <c r="P233" s="15"/>
      <c r="S233"/>
      <c r="T233"/>
      <c r="U233"/>
    </row>
    <row r="234" spans="1:21" s="14" customFormat="1">
      <c r="A234"/>
      <c r="B234"/>
      <c r="C234"/>
      <c r="D234"/>
      <c r="E234"/>
      <c r="F234"/>
      <c r="G234"/>
      <c r="H234" s="25"/>
      <c r="I234"/>
      <c r="J234"/>
      <c r="K234" s="15"/>
      <c r="L234" s="15"/>
      <c r="M234" s="15"/>
      <c r="N234" s="15"/>
      <c r="O234" s="15"/>
      <c r="P234" s="15"/>
      <c r="S234"/>
      <c r="T234"/>
      <c r="U234"/>
    </row>
    <row r="235" spans="1:21" s="14" customFormat="1">
      <c r="A235"/>
      <c r="B235"/>
      <c r="C235"/>
      <c r="D235"/>
      <c r="E235"/>
      <c r="F235"/>
      <c r="G235"/>
      <c r="H235" s="25"/>
      <c r="I235"/>
      <c r="J235"/>
      <c r="K235" s="15"/>
      <c r="L235" s="15"/>
      <c r="M235" s="15"/>
      <c r="N235" s="15"/>
      <c r="O235" s="15"/>
      <c r="P235" s="15"/>
      <c r="S235"/>
      <c r="T235"/>
      <c r="U235"/>
    </row>
    <row r="236" spans="1:21" s="14" customFormat="1">
      <c r="A236"/>
      <c r="B236"/>
      <c r="C236"/>
      <c r="D236"/>
      <c r="E236"/>
      <c r="F236"/>
      <c r="G236"/>
      <c r="H236" s="25"/>
      <c r="I236"/>
      <c r="J236"/>
      <c r="K236" s="15"/>
      <c r="L236" s="15"/>
      <c r="M236" s="15"/>
      <c r="N236" s="15"/>
      <c r="O236" s="15"/>
      <c r="P236" s="15"/>
      <c r="S236"/>
      <c r="T236"/>
      <c r="U236"/>
    </row>
    <row r="237" spans="1:21" s="14" customFormat="1">
      <c r="A237"/>
      <c r="B237"/>
      <c r="C237"/>
      <c r="D237"/>
      <c r="E237"/>
      <c r="F237"/>
      <c r="G237"/>
      <c r="H237" s="25"/>
      <c r="I237"/>
      <c r="J237"/>
      <c r="K237" s="15"/>
      <c r="L237" s="15"/>
      <c r="M237" s="15"/>
      <c r="N237" s="15"/>
      <c r="O237" s="15"/>
      <c r="P237" s="15"/>
      <c r="S237"/>
      <c r="T237"/>
      <c r="U237"/>
    </row>
    <row r="238" spans="1:21" s="14" customFormat="1">
      <c r="A238"/>
      <c r="B238"/>
      <c r="C238"/>
      <c r="D238"/>
      <c r="E238"/>
      <c r="F238"/>
      <c r="G238"/>
      <c r="H238" s="25"/>
      <c r="I238"/>
      <c r="J238"/>
      <c r="K238" s="15"/>
      <c r="L238" s="15"/>
      <c r="M238" s="15"/>
      <c r="N238" s="15"/>
      <c r="O238" s="15"/>
      <c r="P238" s="15"/>
      <c r="S238"/>
      <c r="T238"/>
      <c r="U238"/>
    </row>
    <row r="239" spans="1:21" s="14" customFormat="1">
      <c r="A239"/>
      <c r="B239"/>
      <c r="C239"/>
      <c r="D239"/>
      <c r="E239"/>
      <c r="F239"/>
      <c r="G239"/>
      <c r="H239" s="25"/>
      <c r="I239"/>
      <c r="J239"/>
      <c r="K239" s="15"/>
      <c r="L239" s="15"/>
      <c r="M239" s="15"/>
      <c r="N239" s="15"/>
      <c r="O239" s="15"/>
      <c r="P239" s="15"/>
      <c r="S239"/>
      <c r="T239"/>
      <c r="U239"/>
    </row>
    <row r="240" spans="1:21" s="14" customFormat="1">
      <c r="A240"/>
      <c r="B240"/>
      <c r="C240"/>
      <c r="D240"/>
      <c r="E240"/>
      <c r="F240"/>
      <c r="G240"/>
      <c r="H240" s="25"/>
      <c r="I240"/>
      <c r="J240"/>
      <c r="K240" s="15"/>
      <c r="L240" s="15"/>
      <c r="M240" s="15"/>
      <c r="N240" s="15"/>
      <c r="O240" s="15"/>
      <c r="P240" s="15"/>
      <c r="S240"/>
      <c r="T240"/>
      <c r="U240"/>
    </row>
    <row r="241" spans="1:21" s="14" customFormat="1">
      <c r="A241"/>
      <c r="B241"/>
      <c r="C241"/>
      <c r="D241"/>
      <c r="E241"/>
      <c r="F241"/>
      <c r="G241"/>
      <c r="H241" s="25"/>
      <c r="I241"/>
      <c r="J241"/>
      <c r="K241" s="15"/>
      <c r="L241" s="15"/>
      <c r="M241" s="15"/>
      <c r="N241" s="15"/>
      <c r="O241" s="15"/>
      <c r="P241" s="15"/>
      <c r="S241"/>
      <c r="T241"/>
      <c r="U241"/>
    </row>
    <row r="242" spans="1:21" s="14" customFormat="1">
      <c r="A242"/>
      <c r="B242"/>
      <c r="C242"/>
      <c r="D242"/>
      <c r="E242"/>
      <c r="F242"/>
      <c r="G242"/>
      <c r="H242" s="25"/>
      <c r="I242"/>
      <c r="J242"/>
      <c r="K242" s="15"/>
      <c r="L242" s="15"/>
      <c r="M242" s="15"/>
      <c r="N242" s="15"/>
      <c r="O242" s="15"/>
      <c r="P242" s="15"/>
      <c r="S242"/>
      <c r="T242"/>
      <c r="U242"/>
    </row>
    <row r="243" spans="1:21" s="14" customFormat="1">
      <c r="A243"/>
      <c r="B243"/>
      <c r="C243"/>
      <c r="D243"/>
      <c r="E243"/>
      <c r="F243"/>
      <c r="G243"/>
      <c r="H243" s="25"/>
      <c r="I243"/>
      <c r="J243"/>
      <c r="K243" s="15"/>
      <c r="L243" s="15"/>
      <c r="M243" s="15"/>
      <c r="N243" s="15"/>
      <c r="O243" s="15"/>
      <c r="P243" s="15"/>
      <c r="S243"/>
      <c r="T243"/>
      <c r="U243"/>
    </row>
    <row r="244" spans="1:21" s="14" customFormat="1">
      <c r="A244"/>
      <c r="B244"/>
      <c r="C244"/>
      <c r="D244"/>
      <c r="E244"/>
      <c r="F244"/>
      <c r="G244"/>
      <c r="H244" s="25"/>
      <c r="I244"/>
      <c r="J244"/>
      <c r="K244" s="15"/>
      <c r="L244" s="15"/>
      <c r="M244" s="15"/>
      <c r="N244" s="15"/>
      <c r="O244" s="15"/>
      <c r="P244" s="15"/>
      <c r="S244"/>
      <c r="T244"/>
      <c r="U244"/>
    </row>
    <row r="245" spans="1:21" s="14" customFormat="1">
      <c r="A245"/>
      <c r="B245"/>
      <c r="C245"/>
      <c r="D245"/>
      <c r="E245"/>
      <c r="F245"/>
      <c r="G245"/>
      <c r="H245" s="25"/>
      <c r="I245"/>
      <c r="J245"/>
      <c r="K245" s="15"/>
      <c r="L245" s="15"/>
      <c r="M245" s="15"/>
      <c r="N245" s="15"/>
      <c r="O245" s="15"/>
      <c r="P245" s="15"/>
      <c r="S245"/>
      <c r="T245"/>
      <c r="U245"/>
    </row>
    <row r="246" spans="1:21" s="14" customFormat="1">
      <c r="A246"/>
      <c r="B246"/>
      <c r="C246"/>
      <c r="D246"/>
      <c r="E246"/>
      <c r="F246"/>
      <c r="G246"/>
      <c r="H246" s="25"/>
      <c r="I246"/>
      <c r="J246"/>
      <c r="K246" s="15"/>
      <c r="L246" s="15"/>
      <c r="M246" s="15"/>
      <c r="N246" s="15"/>
      <c r="O246" s="15"/>
      <c r="P246" s="15"/>
      <c r="S246"/>
      <c r="T246"/>
      <c r="U246"/>
    </row>
    <row r="247" spans="1:21" s="14" customFormat="1">
      <c r="A247"/>
      <c r="B247"/>
      <c r="C247"/>
      <c r="D247"/>
      <c r="E247"/>
      <c r="F247"/>
      <c r="G247"/>
      <c r="H247" s="25"/>
      <c r="I247"/>
      <c r="J247"/>
      <c r="K247" s="15"/>
      <c r="L247" s="15"/>
      <c r="M247" s="15"/>
      <c r="N247" s="15"/>
      <c r="O247" s="15"/>
      <c r="P247" s="15"/>
      <c r="S247"/>
      <c r="T247"/>
      <c r="U247"/>
    </row>
    <row r="248" spans="1:21" s="14" customFormat="1">
      <c r="A248"/>
      <c r="B248"/>
      <c r="C248"/>
      <c r="D248"/>
      <c r="E248"/>
      <c r="F248"/>
      <c r="G248"/>
      <c r="H248" s="25"/>
      <c r="I248"/>
      <c r="J248"/>
      <c r="K248" s="15"/>
      <c r="L248" s="15"/>
      <c r="M248" s="15"/>
      <c r="N248" s="15"/>
      <c r="O248" s="15"/>
      <c r="P248" s="15"/>
      <c r="S248"/>
      <c r="T248"/>
      <c r="U248"/>
    </row>
    <row r="249" spans="1:21" s="14" customFormat="1">
      <c r="A249"/>
      <c r="B249"/>
      <c r="C249"/>
      <c r="D249"/>
      <c r="E249"/>
      <c r="F249"/>
      <c r="G249"/>
      <c r="H249" s="25"/>
      <c r="I249"/>
      <c r="J249"/>
      <c r="K249" s="15"/>
      <c r="L249" s="15"/>
      <c r="M249" s="15"/>
      <c r="N249" s="15"/>
      <c r="O249" s="15"/>
      <c r="P249" s="15"/>
      <c r="S249"/>
      <c r="T249"/>
      <c r="U249"/>
    </row>
    <row r="250" spans="1:21" s="14" customFormat="1">
      <c r="A250"/>
      <c r="B250"/>
      <c r="C250"/>
      <c r="D250"/>
      <c r="E250"/>
      <c r="F250"/>
      <c r="G250"/>
      <c r="H250" s="25"/>
      <c r="I250"/>
      <c r="J250"/>
      <c r="K250" s="15"/>
      <c r="L250" s="15"/>
      <c r="M250" s="15"/>
      <c r="N250" s="15"/>
      <c r="O250" s="15"/>
      <c r="P250" s="15"/>
      <c r="S250"/>
      <c r="T250"/>
      <c r="U250"/>
    </row>
    <row r="251" spans="1:21" s="14" customFormat="1">
      <c r="A251"/>
      <c r="B251"/>
      <c r="C251"/>
      <c r="D251"/>
      <c r="E251"/>
      <c r="F251"/>
      <c r="G251"/>
      <c r="H251" s="25"/>
      <c r="I251"/>
      <c r="J251"/>
      <c r="K251" s="15"/>
      <c r="L251" s="15"/>
      <c r="M251" s="15"/>
      <c r="N251" s="15"/>
      <c r="O251" s="15"/>
      <c r="P251" s="15"/>
      <c r="S251"/>
      <c r="T251"/>
      <c r="U251"/>
    </row>
    <row r="252" spans="1:21" s="14" customFormat="1">
      <c r="A252"/>
      <c r="B252"/>
      <c r="C252"/>
      <c r="D252"/>
      <c r="E252"/>
      <c r="F252"/>
      <c r="G252"/>
      <c r="H252" s="25"/>
      <c r="I252"/>
      <c r="J252"/>
      <c r="K252" s="15"/>
      <c r="L252" s="15"/>
      <c r="M252" s="15"/>
      <c r="N252" s="15"/>
      <c r="O252" s="15"/>
      <c r="P252" s="15"/>
      <c r="S252"/>
      <c r="T252"/>
      <c r="U252"/>
    </row>
    <row r="253" spans="1:21" s="14" customFormat="1">
      <c r="A253"/>
      <c r="B253"/>
      <c r="C253"/>
      <c r="D253"/>
      <c r="E253"/>
      <c r="F253"/>
      <c r="G253"/>
      <c r="H253" s="25"/>
      <c r="I253"/>
      <c r="J253"/>
      <c r="K253" s="15"/>
      <c r="L253" s="15"/>
      <c r="M253" s="15"/>
      <c r="N253" s="15"/>
      <c r="O253" s="15"/>
      <c r="P253" s="15"/>
      <c r="S253"/>
      <c r="T253"/>
      <c r="U253"/>
    </row>
    <row r="254" spans="1:21" s="14" customFormat="1">
      <c r="A254"/>
      <c r="B254"/>
      <c r="C254"/>
      <c r="D254"/>
      <c r="E254"/>
      <c r="F254"/>
      <c r="G254"/>
      <c r="H254" s="25"/>
      <c r="I254"/>
      <c r="J254"/>
      <c r="K254" s="15"/>
      <c r="L254" s="15"/>
      <c r="M254" s="15"/>
      <c r="N254" s="15"/>
      <c r="O254" s="15"/>
      <c r="P254" s="15"/>
      <c r="S254"/>
      <c r="T254"/>
      <c r="U254"/>
    </row>
    <row r="255" spans="1:21" s="14" customFormat="1">
      <c r="A255"/>
      <c r="B255"/>
      <c r="C255"/>
      <c r="D255"/>
      <c r="E255"/>
      <c r="F255"/>
      <c r="G255"/>
      <c r="H255" s="25"/>
      <c r="I255"/>
      <c r="J255"/>
      <c r="K255" s="15"/>
      <c r="L255" s="15"/>
      <c r="M255" s="15"/>
      <c r="N255" s="15"/>
      <c r="O255" s="15"/>
      <c r="P255" s="15"/>
      <c r="S255"/>
      <c r="T255"/>
      <c r="U255"/>
    </row>
    <row r="256" spans="1:21" s="14" customFormat="1">
      <c r="A256"/>
      <c r="B256"/>
      <c r="C256"/>
      <c r="D256"/>
      <c r="E256"/>
      <c r="F256"/>
      <c r="G256"/>
      <c r="H256" s="25"/>
      <c r="I256"/>
      <c r="J256"/>
      <c r="K256" s="15"/>
      <c r="L256" s="15"/>
      <c r="M256" s="15"/>
      <c r="N256" s="15"/>
      <c r="O256" s="15"/>
      <c r="P256" s="15"/>
      <c r="S256"/>
      <c r="T256"/>
      <c r="U256"/>
    </row>
    <row r="257" spans="1:21" s="14" customFormat="1">
      <c r="A257"/>
      <c r="B257"/>
      <c r="C257"/>
      <c r="D257"/>
      <c r="E257"/>
      <c r="F257"/>
      <c r="G257"/>
      <c r="H257" s="25"/>
      <c r="I257"/>
      <c r="J257"/>
      <c r="K257" s="15"/>
      <c r="L257" s="15"/>
      <c r="M257" s="15"/>
      <c r="N257" s="15"/>
      <c r="O257" s="15"/>
      <c r="P257" s="15"/>
      <c r="S257"/>
      <c r="T257"/>
      <c r="U257"/>
    </row>
    <row r="258" spans="1:21" s="14" customFormat="1">
      <c r="A258"/>
      <c r="B258"/>
      <c r="C258"/>
      <c r="D258"/>
      <c r="E258"/>
      <c r="F258"/>
      <c r="G258"/>
      <c r="H258" s="25"/>
      <c r="I258"/>
      <c r="J258"/>
      <c r="K258" s="15"/>
      <c r="L258" s="15"/>
      <c r="M258" s="15"/>
      <c r="N258" s="15"/>
      <c r="O258" s="15"/>
      <c r="P258" s="15"/>
      <c r="S258"/>
      <c r="T258"/>
      <c r="U258"/>
    </row>
    <row r="259" spans="1:21" s="14" customFormat="1">
      <c r="A259"/>
      <c r="B259"/>
      <c r="C259"/>
      <c r="D259"/>
      <c r="E259"/>
      <c r="F259"/>
      <c r="G259"/>
      <c r="H259" s="25"/>
      <c r="I259"/>
      <c r="J259"/>
      <c r="K259" s="15"/>
      <c r="L259" s="15"/>
      <c r="M259" s="15"/>
      <c r="N259" s="15"/>
      <c r="O259" s="15"/>
      <c r="P259" s="15"/>
      <c r="S259"/>
      <c r="T259"/>
      <c r="U259"/>
    </row>
    <row r="260" spans="1:21" s="14" customFormat="1">
      <c r="A260"/>
      <c r="B260"/>
      <c r="C260"/>
      <c r="D260"/>
      <c r="E260"/>
      <c r="F260"/>
      <c r="G260"/>
      <c r="H260" s="25"/>
      <c r="I260"/>
      <c r="J260"/>
      <c r="K260" s="15"/>
      <c r="L260" s="15"/>
      <c r="M260" s="15"/>
      <c r="N260" s="15"/>
      <c r="O260" s="15"/>
      <c r="P260" s="15"/>
      <c r="S260"/>
      <c r="T260"/>
      <c r="U260"/>
    </row>
    <row r="261" spans="1:21" s="14" customFormat="1">
      <c r="A261"/>
      <c r="B261"/>
      <c r="C261"/>
      <c r="D261"/>
      <c r="E261"/>
      <c r="F261"/>
      <c r="G261"/>
      <c r="H261" s="25"/>
      <c r="I261"/>
      <c r="J261"/>
      <c r="K261" s="15"/>
      <c r="L261" s="15"/>
      <c r="M261" s="15"/>
      <c r="N261" s="15"/>
      <c r="O261" s="15"/>
      <c r="P261" s="15"/>
      <c r="S261"/>
      <c r="T261"/>
      <c r="U261"/>
    </row>
    <row r="262" spans="1:21" s="14" customFormat="1">
      <c r="A262"/>
      <c r="B262"/>
      <c r="C262"/>
      <c r="D262"/>
      <c r="E262"/>
      <c r="F262"/>
      <c r="G262"/>
      <c r="H262" s="25"/>
      <c r="I262"/>
      <c r="J262"/>
      <c r="K262" s="15"/>
      <c r="L262" s="15"/>
      <c r="M262" s="15"/>
      <c r="N262" s="15"/>
      <c r="O262" s="15"/>
      <c r="P262" s="15"/>
      <c r="S262"/>
      <c r="T262"/>
      <c r="U262"/>
    </row>
    <row r="263" spans="1:21" s="14" customFormat="1">
      <c r="A263"/>
      <c r="B263"/>
      <c r="C263"/>
      <c r="D263"/>
      <c r="E263"/>
      <c r="F263"/>
      <c r="G263"/>
      <c r="H263" s="25"/>
      <c r="I263"/>
      <c r="J263"/>
      <c r="K263" s="15"/>
      <c r="L263" s="15"/>
      <c r="M263" s="15"/>
      <c r="N263" s="15"/>
      <c r="O263" s="15"/>
      <c r="P263" s="15"/>
      <c r="S263"/>
      <c r="T263"/>
      <c r="U263"/>
    </row>
    <row r="264" spans="1:21" s="14" customFormat="1">
      <c r="A264"/>
      <c r="B264"/>
      <c r="C264"/>
      <c r="D264"/>
      <c r="E264"/>
      <c r="F264"/>
      <c r="G264"/>
      <c r="H264" s="25"/>
      <c r="I264"/>
      <c r="J264"/>
      <c r="K264" s="15"/>
      <c r="L264" s="15"/>
      <c r="M264" s="15"/>
      <c r="N264" s="15"/>
      <c r="O264" s="15"/>
      <c r="P264" s="15"/>
      <c r="S264"/>
      <c r="T264"/>
      <c r="U264"/>
    </row>
    <row r="265" spans="1:21" s="14" customFormat="1">
      <c r="A265"/>
      <c r="B265"/>
      <c r="C265"/>
      <c r="D265"/>
      <c r="E265"/>
      <c r="F265"/>
      <c r="G265"/>
      <c r="H265" s="25"/>
      <c r="I265"/>
      <c r="J265"/>
      <c r="K265" s="15"/>
      <c r="L265" s="15"/>
      <c r="M265" s="15"/>
      <c r="N265" s="15"/>
      <c r="O265" s="15"/>
      <c r="P265" s="15"/>
      <c r="S265"/>
      <c r="T265"/>
      <c r="U265"/>
    </row>
    <row r="266" spans="1:21" s="14" customFormat="1">
      <c r="A266"/>
      <c r="B266"/>
      <c r="C266"/>
      <c r="D266"/>
      <c r="E266"/>
      <c r="F266"/>
      <c r="G266"/>
      <c r="H266" s="25"/>
      <c r="I266"/>
      <c r="J266"/>
      <c r="K266" s="15"/>
      <c r="L266" s="15"/>
      <c r="M266" s="15"/>
      <c r="N266" s="15"/>
      <c r="O266" s="15"/>
      <c r="P266" s="15"/>
      <c r="S266"/>
      <c r="T266"/>
      <c r="U266"/>
    </row>
    <row r="267" spans="1:21" s="14" customFormat="1">
      <c r="A267"/>
      <c r="B267"/>
      <c r="C267"/>
      <c r="D267"/>
      <c r="E267"/>
      <c r="F267"/>
      <c r="G267"/>
      <c r="H267" s="25"/>
      <c r="I267"/>
      <c r="J267"/>
      <c r="K267" s="15"/>
      <c r="L267" s="15"/>
      <c r="M267" s="15"/>
      <c r="N267" s="15"/>
      <c r="O267" s="15"/>
      <c r="P267" s="15"/>
      <c r="S267"/>
      <c r="T267"/>
      <c r="U267"/>
    </row>
    <row r="268" spans="1:21" s="14" customFormat="1">
      <c r="A268"/>
      <c r="B268"/>
      <c r="C268"/>
      <c r="D268"/>
      <c r="E268"/>
      <c r="F268"/>
      <c r="G268"/>
      <c r="H268" s="25"/>
      <c r="I268"/>
      <c r="J268"/>
      <c r="K268" s="15"/>
      <c r="L268" s="15"/>
      <c r="M268" s="15"/>
      <c r="N268" s="15"/>
      <c r="O268" s="15"/>
      <c r="P268" s="15"/>
      <c r="S268"/>
      <c r="T268"/>
      <c r="U268"/>
    </row>
    <row r="269" spans="1:21" s="14" customFormat="1">
      <c r="A269"/>
      <c r="B269"/>
      <c r="C269"/>
      <c r="D269"/>
      <c r="E269"/>
      <c r="F269"/>
      <c r="G269"/>
      <c r="H269" s="25"/>
      <c r="I269"/>
      <c r="J269"/>
      <c r="K269" s="15"/>
      <c r="L269" s="15"/>
      <c r="M269" s="15"/>
      <c r="N269" s="15"/>
      <c r="O269" s="15"/>
      <c r="P269" s="15"/>
      <c r="S269"/>
      <c r="T269"/>
      <c r="U269"/>
    </row>
    <row r="270" spans="1:21" s="14" customFormat="1">
      <c r="A270"/>
      <c r="B270"/>
      <c r="C270"/>
      <c r="D270"/>
      <c r="E270"/>
      <c r="F270"/>
      <c r="G270"/>
      <c r="H270" s="25"/>
      <c r="I270"/>
      <c r="J270"/>
      <c r="K270" s="15"/>
      <c r="L270" s="15"/>
      <c r="M270" s="15"/>
      <c r="N270" s="15"/>
      <c r="O270" s="15"/>
      <c r="P270" s="15"/>
      <c r="S270"/>
      <c r="T270"/>
      <c r="U270"/>
    </row>
    <row r="271" spans="1:21" s="14" customFormat="1">
      <c r="A271"/>
      <c r="B271"/>
      <c r="C271"/>
      <c r="D271"/>
      <c r="E271"/>
      <c r="F271"/>
      <c r="G271"/>
      <c r="H271" s="25"/>
      <c r="I271"/>
      <c r="J271"/>
      <c r="K271" s="15"/>
      <c r="L271" s="15"/>
      <c r="M271" s="15"/>
      <c r="N271" s="15"/>
      <c r="O271" s="15"/>
      <c r="P271" s="15"/>
      <c r="S271"/>
      <c r="T271"/>
      <c r="U271"/>
    </row>
    <row r="272" spans="1:21" s="14" customFormat="1">
      <c r="A272"/>
      <c r="B272"/>
      <c r="C272"/>
      <c r="D272"/>
      <c r="E272"/>
      <c r="F272"/>
      <c r="G272"/>
      <c r="H272" s="25"/>
      <c r="I272"/>
      <c r="J272"/>
      <c r="K272" s="15"/>
      <c r="L272" s="15"/>
      <c r="M272" s="15"/>
      <c r="N272" s="15"/>
      <c r="O272" s="15"/>
      <c r="P272" s="15"/>
      <c r="S272"/>
      <c r="T272"/>
      <c r="U272"/>
    </row>
    <row r="273" spans="1:21" s="14" customFormat="1">
      <c r="A273"/>
      <c r="B273"/>
      <c r="C273"/>
      <c r="D273"/>
      <c r="E273"/>
      <c r="F273"/>
      <c r="G273"/>
      <c r="H273" s="25"/>
      <c r="I273"/>
      <c r="J273"/>
      <c r="K273" s="15"/>
      <c r="L273" s="15"/>
      <c r="M273" s="15"/>
      <c r="N273" s="15"/>
      <c r="O273" s="15"/>
      <c r="P273" s="15"/>
      <c r="S273"/>
      <c r="T273"/>
      <c r="U273"/>
    </row>
    <row r="274" spans="1:21" s="14" customFormat="1">
      <c r="A274"/>
      <c r="B274"/>
      <c r="C274"/>
      <c r="D274"/>
      <c r="E274"/>
      <c r="F274"/>
      <c r="G274"/>
      <c r="H274" s="25"/>
      <c r="I274"/>
      <c r="J274"/>
      <c r="K274" s="15"/>
      <c r="L274" s="15"/>
      <c r="M274" s="15"/>
      <c r="N274" s="15"/>
      <c r="O274" s="15"/>
      <c r="P274" s="15"/>
      <c r="S274"/>
      <c r="T274"/>
      <c r="U274"/>
    </row>
    <row r="275" spans="1:21" s="14" customFormat="1">
      <c r="A275"/>
      <c r="B275"/>
      <c r="C275"/>
      <c r="D275"/>
      <c r="E275"/>
      <c r="F275"/>
      <c r="G275"/>
      <c r="H275" s="25"/>
      <c r="I275"/>
      <c r="J275"/>
      <c r="K275" s="15"/>
      <c r="L275" s="15"/>
      <c r="M275" s="15"/>
      <c r="N275" s="15"/>
      <c r="O275" s="15"/>
      <c r="P275" s="15"/>
      <c r="S275"/>
      <c r="T275"/>
      <c r="U275"/>
    </row>
    <row r="276" spans="1:21" s="14" customFormat="1">
      <c r="A276"/>
      <c r="B276"/>
      <c r="C276"/>
      <c r="D276"/>
      <c r="E276"/>
      <c r="F276"/>
      <c r="G276"/>
      <c r="H276" s="25"/>
      <c r="I276"/>
      <c r="J276"/>
      <c r="K276" s="15"/>
      <c r="L276" s="15"/>
      <c r="M276" s="15"/>
      <c r="N276" s="15"/>
      <c r="O276" s="15"/>
      <c r="P276" s="15"/>
      <c r="S276"/>
      <c r="T276"/>
      <c r="U276"/>
    </row>
    <row r="277" spans="1:21" s="14" customFormat="1">
      <c r="A277"/>
      <c r="B277"/>
      <c r="C277"/>
      <c r="D277"/>
      <c r="E277"/>
      <c r="F277"/>
      <c r="G277"/>
      <c r="H277" s="25"/>
      <c r="I277"/>
      <c r="J277"/>
      <c r="K277" s="15"/>
      <c r="L277" s="15"/>
      <c r="M277" s="15"/>
      <c r="N277" s="15"/>
      <c r="O277" s="15"/>
      <c r="P277" s="15"/>
      <c r="S277"/>
      <c r="T277"/>
      <c r="U277"/>
    </row>
    <row r="278" spans="1:21" s="14" customFormat="1">
      <c r="A278"/>
      <c r="B278"/>
      <c r="C278"/>
      <c r="D278"/>
      <c r="E278"/>
      <c r="F278"/>
      <c r="G278"/>
      <c r="H278" s="25"/>
      <c r="I278"/>
      <c r="J278"/>
      <c r="K278" s="15"/>
      <c r="L278" s="15"/>
      <c r="M278" s="15"/>
      <c r="N278" s="15"/>
      <c r="O278" s="15"/>
      <c r="P278" s="15"/>
      <c r="S278"/>
      <c r="T278"/>
      <c r="U278"/>
    </row>
    <row r="279" spans="1:21" s="14" customFormat="1">
      <c r="A279"/>
      <c r="B279"/>
      <c r="C279"/>
      <c r="D279"/>
      <c r="E279"/>
      <c r="F279"/>
      <c r="G279"/>
      <c r="H279" s="25"/>
      <c r="I279"/>
      <c r="J279"/>
      <c r="K279" s="15"/>
      <c r="L279" s="15"/>
      <c r="M279" s="15"/>
      <c r="N279" s="15"/>
      <c r="O279" s="15"/>
      <c r="P279" s="15"/>
      <c r="S279"/>
      <c r="T279"/>
      <c r="U279"/>
    </row>
    <row r="280" spans="1:21" s="14" customFormat="1">
      <c r="A280"/>
      <c r="B280"/>
      <c r="C280"/>
      <c r="D280"/>
      <c r="E280"/>
      <c r="F280"/>
      <c r="G280"/>
      <c r="H280" s="25"/>
      <c r="I280"/>
      <c r="J280"/>
      <c r="K280" s="15"/>
      <c r="L280" s="15"/>
      <c r="M280" s="15"/>
      <c r="N280" s="15"/>
      <c r="O280" s="15"/>
      <c r="P280" s="15"/>
      <c r="S280"/>
      <c r="T280"/>
      <c r="U280"/>
    </row>
    <row r="281" spans="1:21" s="14" customFormat="1">
      <c r="A281"/>
      <c r="B281"/>
      <c r="C281"/>
      <c r="D281"/>
      <c r="E281"/>
      <c r="F281"/>
      <c r="G281"/>
      <c r="H281" s="25"/>
      <c r="I281"/>
      <c r="J281"/>
      <c r="K281" s="15"/>
      <c r="L281" s="15"/>
      <c r="M281" s="15"/>
      <c r="N281" s="15"/>
      <c r="O281" s="15"/>
      <c r="P281" s="15"/>
      <c r="S281"/>
      <c r="T281"/>
      <c r="U281"/>
    </row>
    <row r="282" spans="1:21" s="14" customFormat="1">
      <c r="A282"/>
      <c r="B282"/>
      <c r="C282"/>
      <c r="D282"/>
      <c r="E282"/>
      <c r="F282"/>
      <c r="G282"/>
      <c r="H282" s="25"/>
      <c r="I282"/>
      <c r="J282"/>
      <c r="K282" s="15"/>
      <c r="L282" s="15"/>
      <c r="M282" s="15"/>
      <c r="N282" s="15"/>
      <c r="O282" s="15"/>
      <c r="P282" s="15"/>
      <c r="S282"/>
      <c r="T282"/>
      <c r="U282"/>
    </row>
    <row r="283" spans="1:21" s="14" customFormat="1">
      <c r="A283"/>
      <c r="B283"/>
      <c r="C283"/>
      <c r="D283"/>
      <c r="E283"/>
      <c r="F283"/>
      <c r="G283"/>
      <c r="H283" s="25"/>
      <c r="I283"/>
      <c r="J283"/>
      <c r="K283" s="15"/>
      <c r="L283" s="15"/>
      <c r="M283" s="15"/>
      <c r="N283" s="15"/>
      <c r="O283" s="15"/>
      <c r="P283" s="15"/>
      <c r="S283"/>
      <c r="T283"/>
      <c r="U283"/>
    </row>
    <row r="284" spans="1:21" s="14" customFormat="1">
      <c r="A284"/>
      <c r="B284"/>
      <c r="C284"/>
      <c r="D284"/>
      <c r="E284"/>
      <c r="F284"/>
      <c r="G284"/>
      <c r="H284" s="25"/>
      <c r="I284"/>
      <c r="J284"/>
      <c r="K284" s="15"/>
      <c r="L284" s="15"/>
      <c r="M284" s="15"/>
      <c r="N284" s="15"/>
      <c r="O284" s="15"/>
      <c r="P284" s="15"/>
      <c r="S284"/>
      <c r="T284"/>
      <c r="U284"/>
    </row>
    <row r="285" spans="1:21" s="14" customFormat="1">
      <c r="A285"/>
      <c r="B285"/>
      <c r="C285"/>
      <c r="D285"/>
      <c r="E285"/>
      <c r="F285"/>
      <c r="G285"/>
      <c r="H285" s="25"/>
      <c r="I285"/>
      <c r="J285"/>
      <c r="K285" s="15"/>
      <c r="L285" s="15"/>
      <c r="M285" s="15"/>
      <c r="N285" s="15"/>
      <c r="O285" s="15"/>
      <c r="P285" s="15"/>
      <c r="S285"/>
      <c r="T285"/>
      <c r="U285"/>
    </row>
    <row r="286" spans="1:21" s="14" customFormat="1">
      <c r="A286"/>
      <c r="B286"/>
      <c r="C286"/>
      <c r="D286"/>
      <c r="E286"/>
      <c r="F286"/>
      <c r="G286"/>
      <c r="H286" s="25"/>
      <c r="I286"/>
      <c r="J286"/>
      <c r="K286" s="15"/>
      <c r="L286" s="15"/>
      <c r="M286" s="15"/>
      <c r="N286" s="15"/>
      <c r="O286" s="15"/>
      <c r="P286" s="15"/>
      <c r="S286"/>
      <c r="T286"/>
      <c r="U286"/>
    </row>
    <row r="287" spans="1:21" s="14" customFormat="1">
      <c r="A287"/>
      <c r="B287"/>
      <c r="C287"/>
      <c r="D287"/>
      <c r="E287"/>
      <c r="F287"/>
      <c r="G287"/>
      <c r="H287" s="25"/>
      <c r="I287"/>
      <c r="J287"/>
      <c r="K287" s="15"/>
      <c r="L287" s="15"/>
      <c r="M287" s="15"/>
      <c r="N287" s="15"/>
      <c r="O287" s="15"/>
      <c r="P287" s="15"/>
      <c r="S287"/>
      <c r="T287"/>
      <c r="U287"/>
    </row>
    <row r="288" spans="1:21" s="14" customFormat="1">
      <c r="A288"/>
      <c r="B288"/>
      <c r="C288"/>
      <c r="D288"/>
      <c r="E288"/>
      <c r="F288"/>
      <c r="G288"/>
      <c r="H288" s="25"/>
      <c r="I288"/>
      <c r="J288"/>
      <c r="K288" s="15"/>
      <c r="L288" s="15"/>
      <c r="M288" s="15"/>
      <c r="N288" s="15"/>
      <c r="O288" s="15"/>
      <c r="P288" s="15"/>
      <c r="S288"/>
      <c r="T288"/>
      <c r="U288"/>
    </row>
    <row r="289" spans="1:21" s="14" customFormat="1">
      <c r="A289"/>
      <c r="B289"/>
      <c r="C289"/>
      <c r="D289"/>
      <c r="E289"/>
      <c r="F289"/>
      <c r="G289"/>
      <c r="H289" s="25"/>
      <c r="I289"/>
      <c r="J289"/>
      <c r="K289" s="15"/>
      <c r="L289" s="15"/>
      <c r="M289" s="15"/>
      <c r="N289" s="15"/>
      <c r="O289" s="15"/>
      <c r="P289" s="15"/>
      <c r="S289"/>
      <c r="T289"/>
      <c r="U289"/>
    </row>
    <row r="290" spans="1:21" s="14" customFormat="1">
      <c r="A290"/>
      <c r="B290"/>
      <c r="C290"/>
      <c r="D290"/>
      <c r="E290"/>
      <c r="F290"/>
      <c r="G290"/>
      <c r="H290" s="25"/>
      <c r="I290"/>
      <c r="J290"/>
      <c r="K290" s="15"/>
      <c r="L290" s="15"/>
      <c r="M290" s="15"/>
      <c r="N290" s="15"/>
      <c r="O290" s="15"/>
      <c r="P290" s="15"/>
      <c r="S290"/>
      <c r="T290"/>
      <c r="U290"/>
    </row>
    <row r="291" spans="1:21" s="14" customFormat="1">
      <c r="A291"/>
      <c r="B291"/>
      <c r="C291"/>
      <c r="D291"/>
      <c r="E291"/>
      <c r="F291"/>
      <c r="G291"/>
      <c r="H291" s="25"/>
      <c r="I291"/>
      <c r="J291"/>
      <c r="K291" s="15"/>
      <c r="L291" s="15"/>
      <c r="M291" s="15"/>
      <c r="N291" s="15"/>
      <c r="O291" s="15"/>
      <c r="P291" s="15"/>
      <c r="S291"/>
      <c r="T291"/>
      <c r="U291"/>
    </row>
    <row r="292" spans="1:21" s="14" customFormat="1">
      <c r="A292"/>
      <c r="B292"/>
      <c r="C292"/>
      <c r="D292"/>
      <c r="E292"/>
      <c r="F292"/>
      <c r="G292"/>
      <c r="H292" s="25"/>
      <c r="I292"/>
      <c r="J292"/>
      <c r="K292" s="15"/>
      <c r="L292" s="15"/>
      <c r="M292" s="15"/>
      <c r="N292" s="15"/>
      <c r="O292" s="15"/>
      <c r="P292" s="15"/>
      <c r="S292"/>
      <c r="T292"/>
      <c r="U292"/>
    </row>
    <row r="293" spans="1:21" s="14" customFormat="1">
      <c r="A293"/>
      <c r="B293"/>
      <c r="C293"/>
      <c r="D293"/>
      <c r="E293"/>
      <c r="F293"/>
      <c r="G293"/>
      <c r="H293" s="25"/>
      <c r="I293"/>
      <c r="J293"/>
      <c r="K293" s="15"/>
      <c r="L293" s="15"/>
      <c r="M293" s="15"/>
      <c r="N293" s="15"/>
      <c r="O293" s="15"/>
      <c r="P293" s="15"/>
      <c r="S293"/>
      <c r="T293"/>
      <c r="U293"/>
    </row>
    <row r="294" spans="1:21" s="14" customFormat="1">
      <c r="A294"/>
      <c r="B294"/>
      <c r="C294"/>
      <c r="D294"/>
      <c r="E294"/>
      <c r="F294"/>
      <c r="G294"/>
      <c r="H294" s="25"/>
      <c r="I294"/>
      <c r="J294"/>
      <c r="K294" s="15"/>
      <c r="L294" s="15"/>
      <c r="M294" s="15"/>
      <c r="N294" s="15"/>
      <c r="O294" s="15"/>
      <c r="P294" s="15"/>
      <c r="S294"/>
      <c r="T294"/>
      <c r="U294"/>
    </row>
    <row r="295" spans="1:21" s="14" customFormat="1">
      <c r="A295"/>
      <c r="B295"/>
      <c r="C295"/>
      <c r="D295"/>
      <c r="E295"/>
      <c r="F295"/>
      <c r="G295"/>
      <c r="H295" s="25"/>
      <c r="I295"/>
      <c r="J295"/>
      <c r="K295" s="15"/>
      <c r="L295" s="15"/>
      <c r="M295" s="15"/>
      <c r="N295" s="15"/>
      <c r="O295" s="15"/>
      <c r="P295" s="15"/>
      <c r="S295"/>
      <c r="T295"/>
      <c r="U295"/>
    </row>
    <row r="296" spans="1:21" s="14" customFormat="1">
      <c r="A296"/>
      <c r="B296"/>
      <c r="C296"/>
      <c r="D296"/>
      <c r="E296"/>
      <c r="F296"/>
      <c r="G296"/>
      <c r="H296" s="25"/>
      <c r="I296"/>
      <c r="J296"/>
      <c r="K296" s="15"/>
      <c r="L296" s="15"/>
      <c r="M296" s="15"/>
      <c r="N296" s="15"/>
      <c r="O296" s="15"/>
      <c r="P296" s="15"/>
      <c r="S296"/>
      <c r="T296"/>
      <c r="U296"/>
    </row>
    <row r="297" spans="1:21" s="14" customFormat="1">
      <c r="A297"/>
      <c r="B297"/>
      <c r="C297"/>
      <c r="D297"/>
      <c r="E297"/>
      <c r="F297"/>
      <c r="G297"/>
      <c r="H297" s="25"/>
      <c r="I297"/>
      <c r="J297"/>
      <c r="K297" s="15"/>
      <c r="L297" s="15"/>
      <c r="M297" s="15"/>
      <c r="N297" s="15"/>
      <c r="O297" s="15"/>
      <c r="P297" s="15"/>
      <c r="S297"/>
      <c r="T297"/>
      <c r="U297"/>
    </row>
    <row r="298" spans="1:21" s="14" customFormat="1">
      <c r="A298"/>
      <c r="B298"/>
      <c r="C298"/>
      <c r="D298"/>
      <c r="E298"/>
      <c r="F298"/>
      <c r="G298"/>
      <c r="H298" s="25"/>
      <c r="I298"/>
      <c r="J298"/>
      <c r="K298" s="15"/>
      <c r="L298" s="15"/>
      <c r="M298" s="15"/>
      <c r="N298" s="15"/>
      <c r="O298" s="15"/>
      <c r="P298" s="15"/>
      <c r="S298"/>
      <c r="T298"/>
      <c r="U298"/>
    </row>
    <row r="299" spans="1:21" s="14" customFormat="1">
      <c r="A299"/>
      <c r="B299"/>
      <c r="C299"/>
      <c r="D299"/>
      <c r="E299"/>
      <c r="F299"/>
      <c r="G299"/>
      <c r="H299" s="25"/>
      <c r="I299"/>
      <c r="J299"/>
      <c r="K299" s="15"/>
      <c r="L299" s="15"/>
      <c r="M299" s="15"/>
      <c r="N299" s="15"/>
      <c r="O299" s="15"/>
      <c r="P299" s="15"/>
      <c r="S299"/>
      <c r="T299"/>
      <c r="U299"/>
    </row>
    <row r="300" spans="1:21" s="14" customFormat="1">
      <c r="A300"/>
      <c r="B300"/>
      <c r="C300"/>
      <c r="D300"/>
      <c r="E300"/>
      <c r="F300"/>
      <c r="G300"/>
      <c r="H300" s="25"/>
      <c r="I300"/>
      <c r="J300"/>
      <c r="K300" s="15"/>
      <c r="L300" s="15"/>
      <c r="M300" s="15"/>
      <c r="N300" s="15"/>
      <c r="O300" s="15"/>
      <c r="P300" s="15"/>
      <c r="S300"/>
      <c r="T300"/>
      <c r="U300"/>
    </row>
    <row r="301" spans="1:21" s="14" customFormat="1">
      <c r="A301"/>
      <c r="B301"/>
      <c r="C301"/>
      <c r="D301"/>
      <c r="E301"/>
      <c r="F301"/>
      <c r="G301"/>
      <c r="H301" s="25"/>
      <c r="I301"/>
      <c r="J301"/>
      <c r="K301" s="15"/>
      <c r="L301" s="15"/>
      <c r="M301" s="15"/>
      <c r="N301" s="15"/>
      <c r="O301" s="15"/>
      <c r="P301" s="15"/>
      <c r="S301"/>
      <c r="T301"/>
      <c r="U301"/>
    </row>
  </sheetData>
  <autoFilter ref="A7:S46">
    <filterColumn colId="4"/>
    <filterColumn colId="5" showButton="0"/>
    <filterColumn colId="7" showButton="0"/>
    <filterColumn colId="9"/>
    <filterColumn colId="10" showButton="0"/>
    <filterColumn colId="11" showButton="0"/>
    <filterColumn colId="12" showButton="0"/>
    <filterColumn colId="13" hiddenButton="1" showButton="0"/>
    <filterColumn colId="15"/>
    <filterColumn colId="16" showButton="0"/>
    <filterColumn colId="17" hiddenButton="1" showButton="0"/>
  </autoFilter>
  <mergeCells count="15">
    <mergeCell ref="A47:D47"/>
    <mergeCell ref="A1:K5"/>
    <mergeCell ref="A6:C6"/>
    <mergeCell ref="A7:A9"/>
    <mergeCell ref="B7:B9"/>
    <mergeCell ref="C7:C9"/>
    <mergeCell ref="D7:D9"/>
    <mergeCell ref="E7:E9"/>
    <mergeCell ref="F7:G7"/>
    <mergeCell ref="H7:J7"/>
    <mergeCell ref="L7:P7"/>
    <mergeCell ref="Q7:S7"/>
    <mergeCell ref="U8:AA8"/>
    <mergeCell ref="AB8:AG8"/>
    <mergeCell ref="A42:D42"/>
  </mergeCells>
  <pageMargins left="0.1" right="0.15" top="0" bottom="0" header="0" footer="0"/>
  <pageSetup paperSize="9" scale="37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R144"/>
  <sheetViews>
    <sheetView tabSelected="1" view="pageBreakPreview" zoomScale="60" zoomScaleNormal="70" workbookViewId="0">
      <selection activeCell="L10" sqref="L10"/>
    </sheetView>
  </sheetViews>
  <sheetFormatPr defaultRowHeight="15"/>
  <cols>
    <col min="1" max="1" width="4.109375" customWidth="1"/>
    <col min="2" max="2" width="13.33203125" customWidth="1"/>
    <col min="3" max="3" width="29.88671875" customWidth="1"/>
    <col min="4" max="4" width="4.88671875" customWidth="1"/>
    <col min="5" max="5" width="13.6640625" customWidth="1"/>
    <col min="6" max="7" width="12.88671875" customWidth="1"/>
    <col min="8" max="8" width="16" style="25" customWidth="1"/>
    <col min="9" max="9" width="15.6640625" customWidth="1"/>
    <col min="10" max="10" width="14.33203125" customWidth="1"/>
    <col min="11" max="11" width="16.33203125" style="15" customWidth="1"/>
    <col min="12" max="13" width="12.88671875" style="15" customWidth="1"/>
    <col min="14" max="14" width="15.77734375" style="15" customWidth="1"/>
    <col min="15" max="15" width="15.109375" style="15" customWidth="1"/>
    <col min="16" max="17" width="15.77734375" style="14" customWidth="1"/>
    <col min="18" max="18" width="14.44140625" customWidth="1"/>
    <col min="19" max="23" width="9" customWidth="1"/>
  </cols>
  <sheetData>
    <row r="1" spans="1:18" ht="24" customHeight="1">
      <c r="A1" s="117" t="s">
        <v>74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6"/>
      <c r="M1" s="1"/>
      <c r="N1" s="1"/>
      <c r="O1" s="1"/>
      <c r="P1" s="2"/>
      <c r="Q1" s="2"/>
      <c r="R1" s="3"/>
    </row>
    <row r="2" spans="1:18" ht="24" customHeight="1">
      <c r="A2" s="119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7"/>
      <c r="M2" s="5"/>
      <c r="N2" s="5"/>
      <c r="O2" s="5"/>
      <c r="P2" s="6"/>
      <c r="Q2" s="6"/>
      <c r="R2" s="7"/>
    </row>
    <row r="3" spans="1:18" ht="24" customHeight="1">
      <c r="A3" s="119"/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7"/>
      <c r="M3" s="5"/>
      <c r="N3" s="5"/>
      <c r="O3" s="5"/>
      <c r="P3" s="6"/>
      <c r="Q3" s="6"/>
      <c r="R3" s="7"/>
    </row>
    <row r="4" spans="1:18" ht="24" customHeight="1">
      <c r="A4" s="119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7"/>
      <c r="M4" s="5"/>
      <c r="N4" s="5"/>
      <c r="O4" s="5"/>
      <c r="P4" s="6"/>
      <c r="Q4" s="6"/>
      <c r="R4" s="7"/>
    </row>
    <row r="5" spans="1:18" ht="24" customHeight="1">
      <c r="A5" s="119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7"/>
      <c r="M5" s="5"/>
      <c r="N5" s="5"/>
      <c r="O5" s="5"/>
      <c r="P5" s="6"/>
      <c r="Q5" s="6"/>
      <c r="R5" s="7"/>
    </row>
    <row r="6" spans="1:18" ht="24" customHeight="1" thickBot="1">
      <c r="A6" s="121" t="s">
        <v>98</v>
      </c>
      <c r="B6" s="122"/>
      <c r="C6" s="122"/>
      <c r="D6" s="18"/>
      <c r="E6" s="18"/>
      <c r="F6" s="18"/>
      <c r="G6" s="28" t="s">
        <v>53</v>
      </c>
      <c r="H6" s="19"/>
      <c r="I6" s="28"/>
      <c r="J6" s="18"/>
      <c r="K6" s="18"/>
      <c r="L6" s="5"/>
      <c r="M6" s="5"/>
      <c r="N6" s="5"/>
      <c r="O6" s="5"/>
      <c r="P6" s="6"/>
      <c r="Q6" s="6"/>
      <c r="R6" s="7"/>
    </row>
    <row r="7" spans="1:18" s="35" customFormat="1" ht="34.5" customHeight="1">
      <c r="A7" s="123" t="s">
        <v>0</v>
      </c>
      <c r="B7" s="126" t="s">
        <v>1</v>
      </c>
      <c r="C7" s="126" t="s">
        <v>2</v>
      </c>
      <c r="D7" s="126" t="s">
        <v>3</v>
      </c>
      <c r="E7" s="129" t="s">
        <v>64</v>
      </c>
      <c r="F7" s="132" t="s">
        <v>4</v>
      </c>
      <c r="G7" s="133"/>
      <c r="H7" s="134" t="s">
        <v>5</v>
      </c>
      <c r="I7" s="135"/>
      <c r="J7" s="136"/>
      <c r="K7" s="80" t="s">
        <v>6</v>
      </c>
      <c r="L7" s="100" t="s">
        <v>7</v>
      </c>
      <c r="M7" s="101"/>
      <c r="N7" s="101"/>
      <c r="O7" s="102"/>
      <c r="P7" s="103" t="s">
        <v>8</v>
      </c>
      <c r="Q7" s="104"/>
      <c r="R7" s="105"/>
    </row>
    <row r="8" spans="1:18" s="35" customFormat="1" ht="34.5" customHeight="1">
      <c r="A8" s="124"/>
      <c r="B8" s="127"/>
      <c r="C8" s="127"/>
      <c r="D8" s="127"/>
      <c r="E8" s="130"/>
      <c r="F8" s="8" t="s">
        <v>9</v>
      </c>
      <c r="G8" s="8" t="s">
        <v>11</v>
      </c>
      <c r="H8" s="62" t="s">
        <v>16</v>
      </c>
      <c r="I8" s="8" t="s">
        <v>17</v>
      </c>
      <c r="J8" s="9" t="s">
        <v>48</v>
      </c>
      <c r="K8" s="9" t="s">
        <v>9</v>
      </c>
      <c r="L8" s="10" t="s">
        <v>9</v>
      </c>
      <c r="M8" s="11" t="s">
        <v>10</v>
      </c>
      <c r="N8" s="11" t="s">
        <v>62</v>
      </c>
      <c r="O8" s="11" t="s">
        <v>63</v>
      </c>
      <c r="P8" s="12" t="s">
        <v>12</v>
      </c>
      <c r="Q8" s="12" t="s">
        <v>65</v>
      </c>
      <c r="R8" s="13" t="s">
        <v>13</v>
      </c>
    </row>
    <row r="9" spans="1:18" s="35" customFormat="1" ht="36.75" customHeight="1" thickBot="1">
      <c r="A9" s="125"/>
      <c r="B9" s="128"/>
      <c r="C9" s="128"/>
      <c r="D9" s="128"/>
      <c r="E9" s="131"/>
      <c r="F9" s="29">
        <v>1</v>
      </c>
      <c r="G9" s="29" t="s">
        <v>14</v>
      </c>
      <c r="H9" s="63">
        <v>4</v>
      </c>
      <c r="I9" s="30">
        <v>5</v>
      </c>
      <c r="J9" s="30">
        <v>6</v>
      </c>
      <c r="K9" s="30" t="s">
        <v>49</v>
      </c>
      <c r="L9" s="31">
        <v>8</v>
      </c>
      <c r="M9" s="31">
        <v>9</v>
      </c>
      <c r="N9" s="31" t="s">
        <v>50</v>
      </c>
      <c r="O9" s="31"/>
      <c r="P9" s="32" t="s">
        <v>51</v>
      </c>
      <c r="Q9" s="32"/>
      <c r="R9" s="33" t="s">
        <v>52</v>
      </c>
    </row>
    <row r="10" spans="1:18" s="34" customFormat="1" ht="57" customHeight="1" thickTop="1">
      <c r="A10" s="20">
        <v>1</v>
      </c>
      <c r="B10" s="84">
        <v>9124040014</v>
      </c>
      <c r="C10" s="85" t="s">
        <v>66</v>
      </c>
      <c r="D10" s="84" t="s">
        <v>15</v>
      </c>
      <c r="E10" s="53">
        <v>0.93630000000000002</v>
      </c>
      <c r="F10" s="26">
        <v>19114</v>
      </c>
      <c r="G10" s="48">
        <f t="shared" ref="G10:G26" si="0">F10</f>
        <v>19114</v>
      </c>
      <c r="H10" s="64">
        <v>108262</v>
      </c>
      <c r="I10" s="48">
        <v>103740</v>
      </c>
      <c r="J10" s="48" t="e">
        <f>SUM(#REF!)</f>
        <v>#REF!</v>
      </c>
      <c r="K10" s="48" t="e">
        <f t="shared" ref="K10:K26" si="1">G10+H10-I10-J10</f>
        <v>#REF!</v>
      </c>
      <c r="L10" s="26" t="e">
        <f>SUM(#REF!)</f>
        <v>#REF!</v>
      </c>
      <c r="M10" s="27" t="e">
        <f>SUM(#REF!)</f>
        <v>#REF!</v>
      </c>
      <c r="N10" s="49" t="e">
        <f t="shared" ref="N10:N41" si="2">L10+M10</f>
        <v>#REF!</v>
      </c>
      <c r="O10" s="60" t="e">
        <f t="shared" ref="O10:O26" si="3">N10*E10</f>
        <v>#REF!</v>
      </c>
      <c r="P10" s="49" t="e">
        <f t="shared" ref="P10:P26" si="4">N10-K10</f>
        <v>#REF!</v>
      </c>
      <c r="Q10" s="60" t="e">
        <f t="shared" ref="Q10:Q26" si="5">P10*E10</f>
        <v>#REF!</v>
      </c>
      <c r="R10" s="21" t="e">
        <f t="shared" ref="R10:R26" si="6">P10/(G10+H10)</f>
        <v>#REF!</v>
      </c>
    </row>
    <row r="11" spans="1:18" s="34" customFormat="1" ht="57" customHeight="1">
      <c r="A11" s="22">
        <v>2</v>
      </c>
      <c r="B11" s="84">
        <v>9124040020</v>
      </c>
      <c r="C11" s="85" t="s">
        <v>23</v>
      </c>
      <c r="D11" s="84" t="s">
        <v>15</v>
      </c>
      <c r="E11" s="53">
        <v>0.93630000000000002</v>
      </c>
      <c r="F11" s="26">
        <v>94080</v>
      </c>
      <c r="G11" s="48">
        <f t="shared" si="0"/>
        <v>94080</v>
      </c>
      <c r="H11" s="64">
        <v>328082</v>
      </c>
      <c r="I11" s="48">
        <v>338292</v>
      </c>
      <c r="J11" s="48" t="e">
        <f>SUM(#REF!)</f>
        <v>#REF!</v>
      </c>
      <c r="K11" s="48" t="e">
        <f t="shared" si="1"/>
        <v>#REF!</v>
      </c>
      <c r="L11" s="26" t="e">
        <f>SUM(#REF!)</f>
        <v>#REF!</v>
      </c>
      <c r="M11" s="27" t="e">
        <f>SUM(#REF!)</f>
        <v>#REF!</v>
      </c>
      <c r="N11" s="49" t="e">
        <f t="shared" si="2"/>
        <v>#REF!</v>
      </c>
      <c r="O11" s="60" t="e">
        <f t="shared" si="3"/>
        <v>#REF!</v>
      </c>
      <c r="P11" s="49" t="e">
        <f t="shared" si="4"/>
        <v>#REF!</v>
      </c>
      <c r="Q11" s="60" t="e">
        <f t="shared" si="5"/>
        <v>#REF!</v>
      </c>
      <c r="R11" s="21" t="e">
        <f t="shared" si="6"/>
        <v>#REF!</v>
      </c>
    </row>
    <row r="12" spans="1:18" s="34" customFormat="1" ht="57" customHeight="1">
      <c r="A12" s="20">
        <v>3</v>
      </c>
      <c r="B12" s="84">
        <v>9124040011</v>
      </c>
      <c r="C12" s="85" t="s">
        <v>25</v>
      </c>
      <c r="D12" s="84" t="s">
        <v>15</v>
      </c>
      <c r="E12" s="53">
        <v>0.14729999999999999</v>
      </c>
      <c r="F12" s="26">
        <v>82379</v>
      </c>
      <c r="G12" s="48">
        <f t="shared" si="0"/>
        <v>82379</v>
      </c>
      <c r="H12" s="64">
        <v>66634</v>
      </c>
      <c r="I12" s="48">
        <v>80000</v>
      </c>
      <c r="J12" s="48" t="e">
        <f>SUM(#REF!)</f>
        <v>#REF!</v>
      </c>
      <c r="K12" s="48" t="e">
        <f t="shared" si="1"/>
        <v>#REF!</v>
      </c>
      <c r="L12" s="26" t="e">
        <f>SUM(#REF!)</f>
        <v>#REF!</v>
      </c>
      <c r="M12" s="27" t="e">
        <f>SUM(#REF!)</f>
        <v>#REF!</v>
      </c>
      <c r="N12" s="49" t="e">
        <f t="shared" si="2"/>
        <v>#REF!</v>
      </c>
      <c r="O12" s="60" t="e">
        <f t="shared" si="3"/>
        <v>#REF!</v>
      </c>
      <c r="P12" s="49" t="e">
        <f t="shared" si="4"/>
        <v>#REF!</v>
      </c>
      <c r="Q12" s="60" t="e">
        <f t="shared" si="5"/>
        <v>#REF!</v>
      </c>
      <c r="R12" s="21" t="e">
        <f t="shared" si="6"/>
        <v>#REF!</v>
      </c>
    </row>
    <row r="13" spans="1:18" s="34" customFormat="1" ht="57" customHeight="1">
      <c r="A13" s="22">
        <v>4</v>
      </c>
      <c r="B13" s="84">
        <v>9124040035</v>
      </c>
      <c r="C13" s="85" t="s">
        <v>24</v>
      </c>
      <c r="D13" s="84" t="s">
        <v>15</v>
      </c>
      <c r="E13" s="53">
        <v>0.14660000000000001</v>
      </c>
      <c r="F13" s="26">
        <v>53503</v>
      </c>
      <c r="G13" s="48">
        <f t="shared" si="0"/>
        <v>53503</v>
      </c>
      <c r="H13" s="64">
        <v>409022</v>
      </c>
      <c r="I13" s="48">
        <v>359000</v>
      </c>
      <c r="J13" s="48" t="e">
        <f>SUM(#REF!)</f>
        <v>#REF!</v>
      </c>
      <c r="K13" s="48" t="e">
        <f t="shared" si="1"/>
        <v>#REF!</v>
      </c>
      <c r="L13" s="26" t="e">
        <f>SUM(#REF!)</f>
        <v>#REF!</v>
      </c>
      <c r="M13" s="27" t="e">
        <f>SUM(#REF!)</f>
        <v>#REF!</v>
      </c>
      <c r="N13" s="49" t="e">
        <f t="shared" si="2"/>
        <v>#REF!</v>
      </c>
      <c r="O13" s="60" t="e">
        <f t="shared" si="3"/>
        <v>#REF!</v>
      </c>
      <c r="P13" s="49" t="e">
        <f t="shared" si="4"/>
        <v>#REF!</v>
      </c>
      <c r="Q13" s="60" t="e">
        <f t="shared" si="5"/>
        <v>#REF!</v>
      </c>
      <c r="R13" s="21" t="e">
        <f t="shared" si="6"/>
        <v>#REF!</v>
      </c>
    </row>
    <row r="14" spans="1:18" s="34" customFormat="1" ht="57" customHeight="1">
      <c r="A14" s="20">
        <v>5</v>
      </c>
      <c r="B14" s="84">
        <v>9662930010</v>
      </c>
      <c r="C14" s="85" t="s">
        <v>29</v>
      </c>
      <c r="D14" s="84" t="s">
        <v>15</v>
      </c>
      <c r="E14" s="53">
        <v>0.51690000000000003</v>
      </c>
      <c r="F14" s="26">
        <v>81665</v>
      </c>
      <c r="G14" s="48">
        <f t="shared" si="0"/>
        <v>81665</v>
      </c>
      <c r="H14" s="64">
        <v>350991</v>
      </c>
      <c r="I14" s="48">
        <v>337000</v>
      </c>
      <c r="J14" s="48" t="e">
        <f>SUM(#REF!)</f>
        <v>#REF!</v>
      </c>
      <c r="K14" s="48" t="e">
        <f t="shared" si="1"/>
        <v>#REF!</v>
      </c>
      <c r="L14" s="26" t="e">
        <f>SUM(#REF!)</f>
        <v>#REF!</v>
      </c>
      <c r="M14" s="27" t="e">
        <f>SUM(#REF!)</f>
        <v>#REF!</v>
      </c>
      <c r="N14" s="49" t="e">
        <f t="shared" si="2"/>
        <v>#REF!</v>
      </c>
      <c r="O14" s="60" t="e">
        <f t="shared" si="3"/>
        <v>#REF!</v>
      </c>
      <c r="P14" s="49" t="e">
        <f t="shared" si="4"/>
        <v>#REF!</v>
      </c>
      <c r="Q14" s="60" t="e">
        <f t="shared" si="5"/>
        <v>#REF!</v>
      </c>
      <c r="R14" s="21" t="e">
        <f t="shared" si="6"/>
        <v>#REF!</v>
      </c>
    </row>
    <row r="15" spans="1:18" s="34" customFormat="1" ht="57" customHeight="1">
      <c r="A15" s="22">
        <v>6</v>
      </c>
      <c r="B15" s="84">
        <v>9471930059</v>
      </c>
      <c r="C15" s="85" t="s">
        <v>20</v>
      </c>
      <c r="D15" s="84" t="s">
        <v>15</v>
      </c>
      <c r="E15" s="53">
        <v>0.96840000000000004</v>
      </c>
      <c r="F15" s="26">
        <v>205783</v>
      </c>
      <c r="G15" s="48">
        <f t="shared" si="0"/>
        <v>205783</v>
      </c>
      <c r="H15" s="64">
        <v>448271</v>
      </c>
      <c r="I15" s="48">
        <v>430000</v>
      </c>
      <c r="J15" s="48" t="e">
        <f>SUM(#REF!)</f>
        <v>#REF!</v>
      </c>
      <c r="K15" s="48" t="e">
        <f t="shared" si="1"/>
        <v>#REF!</v>
      </c>
      <c r="L15" s="26" t="e">
        <f>SUM(#REF!)</f>
        <v>#REF!</v>
      </c>
      <c r="M15" s="27" t="e">
        <f>SUM(#REF!)</f>
        <v>#REF!</v>
      </c>
      <c r="N15" s="49" t="e">
        <f t="shared" si="2"/>
        <v>#REF!</v>
      </c>
      <c r="O15" s="60" t="e">
        <f t="shared" si="3"/>
        <v>#REF!</v>
      </c>
      <c r="P15" s="49" t="e">
        <f t="shared" si="4"/>
        <v>#REF!</v>
      </c>
      <c r="Q15" s="60" t="e">
        <f t="shared" si="5"/>
        <v>#REF!</v>
      </c>
      <c r="R15" s="21" t="e">
        <f t="shared" si="6"/>
        <v>#REF!</v>
      </c>
    </row>
    <row r="16" spans="1:18" s="34" customFormat="1" ht="57" customHeight="1">
      <c r="A16" s="20">
        <v>7</v>
      </c>
      <c r="B16" s="84">
        <v>9472930030</v>
      </c>
      <c r="C16" s="85" t="s">
        <v>21</v>
      </c>
      <c r="D16" s="84" t="s">
        <v>15</v>
      </c>
      <c r="E16" s="53">
        <v>2.0299999999999999E-2</v>
      </c>
      <c r="F16" s="26">
        <v>214628</v>
      </c>
      <c r="G16" s="48">
        <f t="shared" si="0"/>
        <v>214628</v>
      </c>
      <c r="H16" s="64">
        <v>215237</v>
      </c>
      <c r="I16" s="48">
        <v>269000</v>
      </c>
      <c r="J16" s="48" t="e">
        <f>SUM(#REF!)</f>
        <v>#REF!</v>
      </c>
      <c r="K16" s="48" t="e">
        <f t="shared" si="1"/>
        <v>#REF!</v>
      </c>
      <c r="L16" s="26" t="e">
        <f>SUM(#REF!)</f>
        <v>#REF!</v>
      </c>
      <c r="M16" s="27" t="e">
        <f>SUM(#REF!)</f>
        <v>#REF!</v>
      </c>
      <c r="N16" s="49" t="e">
        <f t="shared" si="2"/>
        <v>#REF!</v>
      </c>
      <c r="O16" s="60" t="e">
        <f t="shared" si="3"/>
        <v>#REF!</v>
      </c>
      <c r="P16" s="49" t="e">
        <f t="shared" si="4"/>
        <v>#REF!</v>
      </c>
      <c r="Q16" s="60" t="e">
        <f t="shared" si="5"/>
        <v>#REF!</v>
      </c>
      <c r="R16" s="21" t="e">
        <f t="shared" si="6"/>
        <v>#REF!</v>
      </c>
    </row>
    <row r="17" spans="1:18" s="34" customFormat="1" ht="57" customHeight="1">
      <c r="A17" s="22">
        <v>8</v>
      </c>
      <c r="B17" s="86">
        <v>9122010005</v>
      </c>
      <c r="C17" s="85" t="s">
        <v>22</v>
      </c>
      <c r="D17" s="84" t="s">
        <v>15</v>
      </c>
      <c r="E17" s="53">
        <v>2.0299999999999999E-2</v>
      </c>
      <c r="F17" s="26">
        <v>185260</v>
      </c>
      <c r="G17" s="48">
        <f t="shared" si="0"/>
        <v>185260</v>
      </c>
      <c r="H17" s="64">
        <v>130170</v>
      </c>
      <c r="I17" s="48">
        <v>167000</v>
      </c>
      <c r="J17" s="48" t="e">
        <f>SUM(#REF!)</f>
        <v>#REF!</v>
      </c>
      <c r="K17" s="48" t="e">
        <f t="shared" si="1"/>
        <v>#REF!</v>
      </c>
      <c r="L17" s="26" t="e">
        <f>SUM(#REF!)</f>
        <v>#REF!</v>
      </c>
      <c r="M17" s="27" t="e">
        <f>SUM(#REF!)</f>
        <v>#REF!</v>
      </c>
      <c r="N17" s="49" t="e">
        <f t="shared" si="2"/>
        <v>#REF!</v>
      </c>
      <c r="O17" s="60" t="e">
        <f t="shared" si="3"/>
        <v>#REF!</v>
      </c>
      <c r="P17" s="49" t="e">
        <f t="shared" si="4"/>
        <v>#REF!</v>
      </c>
      <c r="Q17" s="60" t="e">
        <f t="shared" si="5"/>
        <v>#REF!</v>
      </c>
      <c r="R17" s="21" t="e">
        <f t="shared" si="6"/>
        <v>#REF!</v>
      </c>
    </row>
    <row r="18" spans="1:18" s="34" customFormat="1" ht="57" customHeight="1">
      <c r="A18" s="20">
        <v>9</v>
      </c>
      <c r="B18" s="84">
        <v>9652930041</v>
      </c>
      <c r="C18" s="85" t="s">
        <v>80</v>
      </c>
      <c r="D18" s="84" t="s">
        <v>15</v>
      </c>
      <c r="E18" s="53">
        <v>8.1500000000000003E-2</v>
      </c>
      <c r="F18" s="26">
        <v>71101</v>
      </c>
      <c r="G18" s="48">
        <f t="shared" si="0"/>
        <v>71101</v>
      </c>
      <c r="H18" s="64">
        <v>60222</v>
      </c>
      <c r="I18" s="48">
        <v>56000</v>
      </c>
      <c r="J18" s="48" t="e">
        <f>SUM(#REF!)</f>
        <v>#REF!</v>
      </c>
      <c r="K18" s="48" t="e">
        <f t="shared" si="1"/>
        <v>#REF!</v>
      </c>
      <c r="L18" s="26" t="e">
        <f>SUM(#REF!)</f>
        <v>#REF!</v>
      </c>
      <c r="M18" s="27" t="e">
        <f>SUM(#REF!)</f>
        <v>#REF!</v>
      </c>
      <c r="N18" s="49" t="e">
        <f t="shared" si="2"/>
        <v>#REF!</v>
      </c>
      <c r="O18" s="60" t="e">
        <f t="shared" si="3"/>
        <v>#REF!</v>
      </c>
      <c r="P18" s="49" t="e">
        <f t="shared" si="4"/>
        <v>#REF!</v>
      </c>
      <c r="Q18" s="60" t="e">
        <f t="shared" si="5"/>
        <v>#REF!</v>
      </c>
      <c r="R18" s="21" t="e">
        <f t="shared" si="6"/>
        <v>#REF!</v>
      </c>
    </row>
    <row r="19" spans="1:18" s="34" customFormat="1" ht="57" customHeight="1">
      <c r="A19" s="22">
        <v>10</v>
      </c>
      <c r="B19" s="84">
        <v>9652930042</v>
      </c>
      <c r="C19" s="85" t="s">
        <v>81</v>
      </c>
      <c r="D19" s="84" t="s">
        <v>15</v>
      </c>
      <c r="E19" s="53">
        <v>8.1500000000000003E-2</v>
      </c>
      <c r="F19" s="26">
        <v>64800</v>
      </c>
      <c r="G19" s="48">
        <f t="shared" si="0"/>
        <v>64800</v>
      </c>
      <c r="H19" s="64">
        <v>115858</v>
      </c>
      <c r="I19" s="48">
        <v>120000</v>
      </c>
      <c r="J19" s="48" t="e">
        <f>SUM(#REF!)</f>
        <v>#REF!</v>
      </c>
      <c r="K19" s="48" t="e">
        <f t="shared" si="1"/>
        <v>#REF!</v>
      </c>
      <c r="L19" s="26" t="e">
        <f>SUM(#REF!)</f>
        <v>#REF!</v>
      </c>
      <c r="M19" s="27" t="e">
        <f>SUM(#REF!)</f>
        <v>#REF!</v>
      </c>
      <c r="N19" s="49" t="e">
        <f t="shared" si="2"/>
        <v>#REF!</v>
      </c>
      <c r="O19" s="60" t="e">
        <f t="shared" si="3"/>
        <v>#REF!</v>
      </c>
      <c r="P19" s="49" t="e">
        <f t="shared" si="4"/>
        <v>#REF!</v>
      </c>
      <c r="Q19" s="60" t="e">
        <f t="shared" si="5"/>
        <v>#REF!</v>
      </c>
      <c r="R19" s="21" t="e">
        <f t="shared" si="6"/>
        <v>#REF!</v>
      </c>
    </row>
    <row r="20" spans="1:18" s="34" customFormat="1" ht="57" customHeight="1">
      <c r="A20" s="20">
        <v>11</v>
      </c>
      <c r="B20" s="84">
        <v>9652930043</v>
      </c>
      <c r="C20" s="85" t="s">
        <v>82</v>
      </c>
      <c r="D20" s="84" t="s">
        <v>15</v>
      </c>
      <c r="E20" s="53">
        <v>7.4999999999999997E-2</v>
      </c>
      <c r="F20" s="26">
        <v>43136</v>
      </c>
      <c r="G20" s="48">
        <f t="shared" si="0"/>
        <v>43136</v>
      </c>
      <c r="H20" s="64">
        <v>111165</v>
      </c>
      <c r="I20" s="48">
        <v>99000</v>
      </c>
      <c r="J20" s="48" t="e">
        <f>SUM(#REF!)</f>
        <v>#REF!</v>
      </c>
      <c r="K20" s="48" t="e">
        <f t="shared" si="1"/>
        <v>#REF!</v>
      </c>
      <c r="L20" s="26" t="e">
        <f>SUM(#REF!)</f>
        <v>#REF!</v>
      </c>
      <c r="M20" s="27" t="e">
        <f>SUM(#REF!)</f>
        <v>#REF!</v>
      </c>
      <c r="N20" s="49" t="e">
        <f t="shared" si="2"/>
        <v>#REF!</v>
      </c>
      <c r="O20" s="60" t="e">
        <f t="shared" si="3"/>
        <v>#REF!</v>
      </c>
      <c r="P20" s="49" t="e">
        <f t="shared" si="4"/>
        <v>#REF!</v>
      </c>
      <c r="Q20" s="60" t="e">
        <f t="shared" si="5"/>
        <v>#REF!</v>
      </c>
      <c r="R20" s="21" t="e">
        <f t="shared" si="6"/>
        <v>#REF!</v>
      </c>
    </row>
    <row r="21" spans="1:18" s="34" customFormat="1" ht="57" customHeight="1">
      <c r="A21" s="22">
        <v>12</v>
      </c>
      <c r="B21" s="84">
        <v>9652930044</v>
      </c>
      <c r="C21" s="85" t="s">
        <v>83</v>
      </c>
      <c r="D21" s="84" t="s">
        <v>15</v>
      </c>
      <c r="E21" s="53">
        <v>7.4999999999999997E-2</v>
      </c>
      <c r="F21" s="26">
        <v>83606</v>
      </c>
      <c r="G21" s="48">
        <f t="shared" si="0"/>
        <v>83606</v>
      </c>
      <c r="H21" s="64">
        <v>0</v>
      </c>
      <c r="I21" s="48">
        <v>24000</v>
      </c>
      <c r="J21" s="48" t="e">
        <f>SUM(#REF!)</f>
        <v>#REF!</v>
      </c>
      <c r="K21" s="48" t="e">
        <f t="shared" si="1"/>
        <v>#REF!</v>
      </c>
      <c r="L21" s="26" t="e">
        <f>SUM(#REF!)</f>
        <v>#REF!</v>
      </c>
      <c r="M21" s="27" t="e">
        <f>SUM(#REF!)</f>
        <v>#REF!</v>
      </c>
      <c r="N21" s="49" t="e">
        <f t="shared" si="2"/>
        <v>#REF!</v>
      </c>
      <c r="O21" s="60" t="e">
        <f t="shared" si="3"/>
        <v>#REF!</v>
      </c>
      <c r="P21" s="49" t="e">
        <f t="shared" si="4"/>
        <v>#REF!</v>
      </c>
      <c r="Q21" s="60" t="e">
        <f t="shared" si="5"/>
        <v>#REF!</v>
      </c>
      <c r="R21" s="21" t="e">
        <f t="shared" si="6"/>
        <v>#REF!</v>
      </c>
    </row>
    <row r="22" spans="1:18" s="34" customFormat="1" ht="48" customHeight="1">
      <c r="A22" s="20">
        <v>13</v>
      </c>
      <c r="B22" s="84">
        <v>9652930045</v>
      </c>
      <c r="C22" s="85" t="s">
        <v>84</v>
      </c>
      <c r="D22" s="84" t="s">
        <v>15</v>
      </c>
      <c r="E22" s="53">
        <v>7.4999999999999997E-2</v>
      </c>
      <c r="F22" s="26">
        <v>79124</v>
      </c>
      <c r="G22" s="48">
        <f t="shared" si="0"/>
        <v>79124</v>
      </c>
      <c r="H22" s="64">
        <v>0</v>
      </c>
      <c r="I22" s="48">
        <v>6000</v>
      </c>
      <c r="J22" s="48" t="e">
        <f>SUM(#REF!)</f>
        <v>#REF!</v>
      </c>
      <c r="K22" s="48" t="e">
        <f t="shared" si="1"/>
        <v>#REF!</v>
      </c>
      <c r="L22" s="26" t="e">
        <f>SUM(#REF!)</f>
        <v>#REF!</v>
      </c>
      <c r="M22" s="27" t="e">
        <f>SUM(#REF!)</f>
        <v>#REF!</v>
      </c>
      <c r="N22" s="49" t="e">
        <f t="shared" si="2"/>
        <v>#REF!</v>
      </c>
      <c r="O22" s="60" t="e">
        <f t="shared" si="3"/>
        <v>#REF!</v>
      </c>
      <c r="P22" s="49" t="e">
        <f t="shared" si="4"/>
        <v>#REF!</v>
      </c>
      <c r="Q22" s="60" t="e">
        <f t="shared" si="5"/>
        <v>#REF!</v>
      </c>
      <c r="R22" s="21" t="e">
        <f t="shared" si="6"/>
        <v>#REF!</v>
      </c>
    </row>
    <row r="23" spans="1:18" s="34" customFormat="1" ht="48" customHeight="1">
      <c r="A23" s="22">
        <v>14</v>
      </c>
      <c r="B23" s="84">
        <v>9652930046</v>
      </c>
      <c r="C23" s="85" t="s">
        <v>85</v>
      </c>
      <c r="D23" s="84" t="s">
        <v>15</v>
      </c>
      <c r="E23" s="53">
        <v>7.4999999999999997E-2</v>
      </c>
      <c r="F23" s="26">
        <v>52423</v>
      </c>
      <c r="G23" s="48">
        <f t="shared" si="0"/>
        <v>52423</v>
      </c>
      <c r="H23" s="64">
        <v>40085</v>
      </c>
      <c r="I23" s="48">
        <v>61000</v>
      </c>
      <c r="J23" s="48" t="e">
        <f>SUM(#REF!)</f>
        <v>#REF!</v>
      </c>
      <c r="K23" s="48" t="e">
        <f t="shared" si="1"/>
        <v>#REF!</v>
      </c>
      <c r="L23" s="26" t="e">
        <f>SUM(#REF!)</f>
        <v>#REF!</v>
      </c>
      <c r="M23" s="27" t="e">
        <f>SUM(#REF!)</f>
        <v>#REF!</v>
      </c>
      <c r="N23" s="49" t="e">
        <f t="shared" si="2"/>
        <v>#REF!</v>
      </c>
      <c r="O23" s="60" t="e">
        <f t="shared" si="3"/>
        <v>#REF!</v>
      </c>
      <c r="P23" s="49" t="e">
        <f t="shared" si="4"/>
        <v>#REF!</v>
      </c>
      <c r="Q23" s="60" t="e">
        <f t="shared" si="5"/>
        <v>#REF!</v>
      </c>
      <c r="R23" s="21" t="e">
        <f t="shared" si="6"/>
        <v>#REF!</v>
      </c>
    </row>
    <row r="24" spans="1:18" s="34" customFormat="1" ht="57" customHeight="1">
      <c r="A24" s="20">
        <v>15</v>
      </c>
      <c r="B24" s="84">
        <v>9652930047</v>
      </c>
      <c r="C24" s="85" t="s">
        <v>86</v>
      </c>
      <c r="D24" s="87" t="s">
        <v>15</v>
      </c>
      <c r="E24" s="53">
        <v>7.4999999999999997E-2</v>
      </c>
      <c r="F24" s="26">
        <v>47219</v>
      </c>
      <c r="G24" s="48">
        <f t="shared" si="0"/>
        <v>47219</v>
      </c>
      <c r="H24" s="64">
        <v>56888</v>
      </c>
      <c r="I24" s="48">
        <v>82000</v>
      </c>
      <c r="J24" s="48" t="e">
        <f>SUM(#REF!)</f>
        <v>#REF!</v>
      </c>
      <c r="K24" s="48" t="e">
        <f t="shared" si="1"/>
        <v>#REF!</v>
      </c>
      <c r="L24" s="26" t="e">
        <f>SUM(#REF!)</f>
        <v>#REF!</v>
      </c>
      <c r="M24" s="27" t="e">
        <f>SUM(#REF!)</f>
        <v>#REF!</v>
      </c>
      <c r="N24" s="49" t="e">
        <f t="shared" si="2"/>
        <v>#REF!</v>
      </c>
      <c r="O24" s="60" t="e">
        <f t="shared" si="3"/>
        <v>#REF!</v>
      </c>
      <c r="P24" s="49" t="e">
        <f t="shared" si="4"/>
        <v>#REF!</v>
      </c>
      <c r="Q24" s="60" t="e">
        <f t="shared" si="5"/>
        <v>#REF!</v>
      </c>
      <c r="R24" s="21" t="e">
        <f t="shared" si="6"/>
        <v>#REF!</v>
      </c>
    </row>
    <row r="25" spans="1:18" s="34" customFormat="1" ht="57" customHeight="1">
      <c r="A25" s="22">
        <v>16</v>
      </c>
      <c r="B25" s="84">
        <v>9124010054</v>
      </c>
      <c r="C25" s="85" t="s">
        <v>87</v>
      </c>
      <c r="D25" s="84" t="s">
        <v>15</v>
      </c>
      <c r="E25" s="53">
        <v>7.6700000000000004E-2</v>
      </c>
      <c r="F25" s="26">
        <v>41280</v>
      </c>
      <c r="G25" s="48">
        <f t="shared" si="0"/>
        <v>41280</v>
      </c>
      <c r="H25" s="64">
        <v>138028</v>
      </c>
      <c r="I25" s="48">
        <v>136000</v>
      </c>
      <c r="J25" s="48" t="e">
        <f>SUM(#REF!)</f>
        <v>#REF!</v>
      </c>
      <c r="K25" s="48" t="e">
        <f t="shared" si="1"/>
        <v>#REF!</v>
      </c>
      <c r="L25" s="26" t="e">
        <f>SUM(#REF!)</f>
        <v>#REF!</v>
      </c>
      <c r="M25" s="27" t="e">
        <f>SUM(#REF!)</f>
        <v>#REF!</v>
      </c>
      <c r="N25" s="49" t="e">
        <f t="shared" si="2"/>
        <v>#REF!</v>
      </c>
      <c r="O25" s="60" t="e">
        <f t="shared" si="3"/>
        <v>#REF!</v>
      </c>
      <c r="P25" s="49" t="e">
        <f t="shared" si="4"/>
        <v>#REF!</v>
      </c>
      <c r="Q25" s="60" t="e">
        <f t="shared" si="5"/>
        <v>#REF!</v>
      </c>
      <c r="R25" s="21" t="e">
        <f t="shared" si="6"/>
        <v>#REF!</v>
      </c>
    </row>
    <row r="26" spans="1:18" s="34" customFormat="1" ht="57" customHeight="1">
      <c r="A26" s="20">
        <v>17</v>
      </c>
      <c r="B26" s="84">
        <v>9124010060</v>
      </c>
      <c r="C26" s="85" t="s">
        <v>88</v>
      </c>
      <c r="D26" s="84" t="s">
        <v>15</v>
      </c>
      <c r="E26" s="53">
        <v>7.4999999999999997E-2</v>
      </c>
      <c r="F26" s="26">
        <v>29902</v>
      </c>
      <c r="G26" s="48">
        <f t="shared" si="0"/>
        <v>29902</v>
      </c>
      <c r="H26" s="64">
        <v>38381</v>
      </c>
      <c r="I26" s="48">
        <v>37000</v>
      </c>
      <c r="J26" s="48" t="e">
        <f>SUM(#REF!)</f>
        <v>#REF!</v>
      </c>
      <c r="K26" s="48" t="e">
        <f t="shared" si="1"/>
        <v>#REF!</v>
      </c>
      <c r="L26" s="26" t="e">
        <f>SUM(#REF!)</f>
        <v>#REF!</v>
      </c>
      <c r="M26" s="27" t="e">
        <f>SUM(#REF!)</f>
        <v>#REF!</v>
      </c>
      <c r="N26" s="49" t="e">
        <f t="shared" si="2"/>
        <v>#REF!</v>
      </c>
      <c r="O26" s="60" t="e">
        <f t="shared" si="3"/>
        <v>#REF!</v>
      </c>
      <c r="P26" s="49" t="e">
        <f t="shared" si="4"/>
        <v>#REF!</v>
      </c>
      <c r="Q26" s="60" t="e">
        <f t="shared" si="5"/>
        <v>#REF!</v>
      </c>
      <c r="R26" s="21" t="e">
        <f t="shared" si="6"/>
        <v>#REF!</v>
      </c>
    </row>
    <row r="27" spans="1:18" s="34" customFormat="1" ht="57" customHeight="1">
      <c r="A27" s="22">
        <v>18</v>
      </c>
      <c r="B27" s="84">
        <v>9651930021</v>
      </c>
      <c r="C27" s="85" t="s">
        <v>89</v>
      </c>
      <c r="D27" s="84" t="s">
        <v>15</v>
      </c>
      <c r="E27" s="53">
        <v>0.52700000000000002</v>
      </c>
      <c r="F27" s="26">
        <v>59519</v>
      </c>
      <c r="G27" s="48">
        <f t="shared" ref="G27:G46" si="7">F27</f>
        <v>59519</v>
      </c>
      <c r="H27" s="64">
        <v>63177</v>
      </c>
      <c r="I27" s="48">
        <v>57000</v>
      </c>
      <c r="J27" s="48" t="e">
        <f>SUM(#REF!)</f>
        <v>#REF!</v>
      </c>
      <c r="K27" s="48" t="e">
        <f t="shared" ref="K27:K46" si="8">G27+H27-I27-J27</f>
        <v>#REF!</v>
      </c>
      <c r="L27" s="26" t="e">
        <f>SUM(#REF!)</f>
        <v>#REF!</v>
      </c>
      <c r="M27" s="27" t="e">
        <f>SUM(#REF!)</f>
        <v>#REF!</v>
      </c>
      <c r="N27" s="49" t="e">
        <f t="shared" si="2"/>
        <v>#REF!</v>
      </c>
      <c r="O27" s="60" t="e">
        <f t="shared" ref="O27:O33" si="9">N27*E27</f>
        <v>#REF!</v>
      </c>
      <c r="P27" s="49" t="e">
        <f t="shared" ref="P27:P33" si="10">N27-K27</f>
        <v>#REF!</v>
      </c>
      <c r="Q27" s="60" t="e">
        <f t="shared" ref="Q27:Q33" si="11">P27*E27</f>
        <v>#REF!</v>
      </c>
      <c r="R27" s="21" t="e">
        <f t="shared" ref="R27:R47" si="12">P27/(G27+H27)</f>
        <v>#REF!</v>
      </c>
    </row>
    <row r="28" spans="1:18" s="34" customFormat="1" ht="57" customHeight="1">
      <c r="A28" s="20">
        <v>19</v>
      </c>
      <c r="B28" s="84">
        <v>9651930022</v>
      </c>
      <c r="C28" s="85" t="s">
        <v>90</v>
      </c>
      <c r="D28" s="84" t="s">
        <v>15</v>
      </c>
      <c r="E28" s="53">
        <v>0.52700000000000002</v>
      </c>
      <c r="F28" s="26">
        <v>50801</v>
      </c>
      <c r="G28" s="48">
        <f>F28</f>
        <v>50801</v>
      </c>
      <c r="H28" s="64">
        <v>138987</v>
      </c>
      <c r="I28" s="48">
        <v>118000</v>
      </c>
      <c r="J28" s="48" t="e">
        <f>SUM(#REF!)</f>
        <v>#REF!</v>
      </c>
      <c r="K28" s="48" t="e">
        <f>G28+H28-I28-J28</f>
        <v>#REF!</v>
      </c>
      <c r="L28" s="26" t="e">
        <f>SUM(#REF!)</f>
        <v>#REF!</v>
      </c>
      <c r="M28" s="27" t="e">
        <f>SUM(#REF!)</f>
        <v>#REF!</v>
      </c>
      <c r="N28" s="49" t="e">
        <f t="shared" si="2"/>
        <v>#REF!</v>
      </c>
      <c r="O28" s="60" t="e">
        <f>N28*E28</f>
        <v>#REF!</v>
      </c>
      <c r="P28" s="49" t="e">
        <f>N28-K28</f>
        <v>#REF!</v>
      </c>
      <c r="Q28" s="60" t="e">
        <f>P28*E28</f>
        <v>#REF!</v>
      </c>
      <c r="R28" s="21" t="e">
        <f>P28/(G28+H28)</f>
        <v>#REF!</v>
      </c>
    </row>
    <row r="29" spans="1:18" s="34" customFormat="1" ht="57" customHeight="1">
      <c r="A29" s="22">
        <v>20</v>
      </c>
      <c r="B29" s="84">
        <v>9651930023</v>
      </c>
      <c r="C29" s="85" t="s">
        <v>91</v>
      </c>
      <c r="D29" s="84" t="s">
        <v>15</v>
      </c>
      <c r="E29" s="53">
        <v>0.55640000000000001</v>
      </c>
      <c r="F29" s="26">
        <v>19938</v>
      </c>
      <c r="G29" s="48">
        <f>F29</f>
        <v>19938</v>
      </c>
      <c r="H29" s="64">
        <v>52523</v>
      </c>
      <c r="I29" s="48">
        <v>49000</v>
      </c>
      <c r="J29" s="48" t="e">
        <f>SUM(#REF!)</f>
        <v>#REF!</v>
      </c>
      <c r="K29" s="48" t="e">
        <f>G29+H29-I29-J29</f>
        <v>#REF!</v>
      </c>
      <c r="L29" s="26" t="e">
        <f>SUM(#REF!)</f>
        <v>#REF!</v>
      </c>
      <c r="M29" s="27" t="e">
        <f>SUM(#REF!)</f>
        <v>#REF!</v>
      </c>
      <c r="N29" s="49" t="e">
        <f t="shared" si="2"/>
        <v>#REF!</v>
      </c>
      <c r="O29" s="60" t="e">
        <f>N29*E29</f>
        <v>#REF!</v>
      </c>
      <c r="P29" s="49" t="e">
        <f>N29-K29</f>
        <v>#REF!</v>
      </c>
      <c r="Q29" s="60" t="e">
        <f>P29*E29</f>
        <v>#REF!</v>
      </c>
      <c r="R29" s="21" t="e">
        <f>P29/(G29+H29)</f>
        <v>#REF!</v>
      </c>
    </row>
    <row r="30" spans="1:18" s="34" customFormat="1" ht="57" customHeight="1">
      <c r="A30" s="20">
        <v>21</v>
      </c>
      <c r="B30" s="84">
        <v>9651930024</v>
      </c>
      <c r="C30" s="85" t="s">
        <v>69</v>
      </c>
      <c r="D30" s="84" t="s">
        <v>15</v>
      </c>
      <c r="E30" s="53">
        <v>0.50580000000000003</v>
      </c>
      <c r="F30" s="26">
        <v>59506</v>
      </c>
      <c r="G30" s="48">
        <f t="shared" si="7"/>
        <v>59506</v>
      </c>
      <c r="H30" s="64">
        <v>0</v>
      </c>
      <c r="I30" s="48">
        <v>23500</v>
      </c>
      <c r="J30" s="48" t="e">
        <f>SUM(#REF!)</f>
        <v>#REF!</v>
      </c>
      <c r="K30" s="48" t="e">
        <f t="shared" si="8"/>
        <v>#REF!</v>
      </c>
      <c r="L30" s="26" t="e">
        <f>SUM(#REF!)</f>
        <v>#REF!</v>
      </c>
      <c r="M30" s="27" t="e">
        <f>SUM(#REF!)</f>
        <v>#REF!</v>
      </c>
      <c r="N30" s="49" t="e">
        <f t="shared" si="2"/>
        <v>#REF!</v>
      </c>
      <c r="O30" s="60" t="e">
        <f t="shared" si="9"/>
        <v>#REF!</v>
      </c>
      <c r="P30" s="49" t="e">
        <f t="shared" si="10"/>
        <v>#REF!</v>
      </c>
      <c r="Q30" s="60" t="e">
        <f t="shared" si="11"/>
        <v>#REF!</v>
      </c>
      <c r="R30" s="21" t="e">
        <f t="shared" si="12"/>
        <v>#REF!</v>
      </c>
    </row>
    <row r="31" spans="1:18" s="34" customFormat="1" ht="48" customHeight="1">
      <c r="A31" s="22">
        <v>22</v>
      </c>
      <c r="B31" s="84">
        <v>9651930025</v>
      </c>
      <c r="C31" s="88" t="s">
        <v>92</v>
      </c>
      <c r="D31" s="87" t="s">
        <v>15</v>
      </c>
      <c r="E31" s="53">
        <v>0.55640000000000001</v>
      </c>
      <c r="F31" s="26">
        <v>32216</v>
      </c>
      <c r="G31" s="48">
        <f>F31</f>
        <v>32216</v>
      </c>
      <c r="H31" s="64">
        <v>35138</v>
      </c>
      <c r="I31" s="48">
        <v>6000</v>
      </c>
      <c r="J31" s="48" t="e">
        <f>SUM(#REF!)</f>
        <v>#REF!</v>
      </c>
      <c r="K31" s="48" t="e">
        <f>G31+H31-I31-J31</f>
        <v>#REF!</v>
      </c>
      <c r="L31" s="26" t="e">
        <f>SUM(#REF!)</f>
        <v>#REF!</v>
      </c>
      <c r="M31" s="27" t="e">
        <f>SUM(#REF!)</f>
        <v>#REF!</v>
      </c>
      <c r="N31" s="49" t="e">
        <f t="shared" si="2"/>
        <v>#REF!</v>
      </c>
      <c r="O31" s="60" t="e">
        <f>N31*E31</f>
        <v>#REF!</v>
      </c>
      <c r="P31" s="49" t="e">
        <f>N31-K31</f>
        <v>#REF!</v>
      </c>
      <c r="Q31" s="60" t="e">
        <f>P31*E31</f>
        <v>#REF!</v>
      </c>
      <c r="R31" s="21" t="e">
        <f>P31/(G31+H31)</f>
        <v>#REF!</v>
      </c>
    </row>
    <row r="32" spans="1:18" s="34" customFormat="1" ht="57" customHeight="1">
      <c r="A32" s="20">
        <v>23</v>
      </c>
      <c r="B32" s="84">
        <v>9651930026</v>
      </c>
      <c r="C32" s="85" t="s">
        <v>93</v>
      </c>
      <c r="D32" s="84" t="s">
        <v>15</v>
      </c>
      <c r="E32" s="53">
        <v>0.50580000000000003</v>
      </c>
      <c r="F32" s="26">
        <v>56396</v>
      </c>
      <c r="G32" s="48">
        <f>F32</f>
        <v>56396</v>
      </c>
      <c r="H32" s="64">
        <v>66642</v>
      </c>
      <c r="I32" s="48">
        <v>60000</v>
      </c>
      <c r="J32" s="48" t="e">
        <f>SUM(#REF!)</f>
        <v>#REF!</v>
      </c>
      <c r="K32" s="48" t="e">
        <f>G32+H32-I32-J32</f>
        <v>#REF!</v>
      </c>
      <c r="L32" s="26" t="e">
        <f>SUM(#REF!)</f>
        <v>#REF!</v>
      </c>
      <c r="M32" s="27" t="e">
        <f>SUM(#REF!)</f>
        <v>#REF!</v>
      </c>
      <c r="N32" s="49" t="e">
        <f t="shared" si="2"/>
        <v>#REF!</v>
      </c>
      <c r="O32" s="60" t="e">
        <f>N32*E32</f>
        <v>#REF!</v>
      </c>
      <c r="P32" s="49" t="e">
        <f>N32-K32</f>
        <v>#REF!</v>
      </c>
      <c r="Q32" s="60" t="e">
        <f>P32*E32</f>
        <v>#REF!</v>
      </c>
      <c r="R32" s="21" t="e">
        <f>P32/(G32+H32)</f>
        <v>#REF!</v>
      </c>
    </row>
    <row r="33" spans="1:18" s="34" customFormat="1" ht="57" customHeight="1">
      <c r="A33" s="22">
        <v>24</v>
      </c>
      <c r="B33" s="84">
        <v>9651930027</v>
      </c>
      <c r="C33" s="85" t="s">
        <v>94</v>
      </c>
      <c r="D33" s="84" t="s">
        <v>15</v>
      </c>
      <c r="E33" s="53">
        <v>0.50580000000000003</v>
      </c>
      <c r="F33" s="26">
        <v>55574</v>
      </c>
      <c r="G33" s="48">
        <f t="shared" si="7"/>
        <v>55574</v>
      </c>
      <c r="H33" s="64">
        <v>63212</v>
      </c>
      <c r="I33" s="48">
        <v>82000</v>
      </c>
      <c r="J33" s="48" t="e">
        <f>SUM(#REF!)</f>
        <v>#REF!</v>
      </c>
      <c r="K33" s="48" t="e">
        <f t="shared" si="8"/>
        <v>#REF!</v>
      </c>
      <c r="L33" s="26" t="e">
        <f>SUM(#REF!)</f>
        <v>#REF!</v>
      </c>
      <c r="M33" s="27" t="e">
        <f>SUM(#REF!)</f>
        <v>#REF!</v>
      </c>
      <c r="N33" s="49" t="e">
        <f t="shared" si="2"/>
        <v>#REF!</v>
      </c>
      <c r="O33" s="60" t="e">
        <f t="shared" si="9"/>
        <v>#REF!</v>
      </c>
      <c r="P33" s="49" t="e">
        <f t="shared" si="10"/>
        <v>#REF!</v>
      </c>
      <c r="Q33" s="60" t="e">
        <f t="shared" si="11"/>
        <v>#REF!</v>
      </c>
      <c r="R33" s="21" t="e">
        <f t="shared" si="12"/>
        <v>#REF!</v>
      </c>
    </row>
    <row r="34" spans="1:18" s="34" customFormat="1" ht="57" customHeight="1">
      <c r="A34" s="20">
        <v>25</v>
      </c>
      <c r="B34" s="84">
        <v>9124010052</v>
      </c>
      <c r="C34" s="85" t="s">
        <v>95</v>
      </c>
      <c r="D34" s="84" t="s">
        <v>15</v>
      </c>
      <c r="E34" s="53">
        <v>0.52700000000000002</v>
      </c>
      <c r="F34" s="26">
        <v>74610</v>
      </c>
      <c r="G34" s="48">
        <f t="shared" ref="G34:G41" si="13">F34</f>
        <v>74610</v>
      </c>
      <c r="H34" s="64">
        <v>137899</v>
      </c>
      <c r="I34" s="48">
        <v>136000</v>
      </c>
      <c r="J34" s="48" t="e">
        <f>SUM(#REF!)</f>
        <v>#REF!</v>
      </c>
      <c r="K34" s="48" t="e">
        <f t="shared" ref="K34:K41" si="14">G34+H34-I34-J34</f>
        <v>#REF!</v>
      </c>
      <c r="L34" s="26" t="e">
        <f>SUM(#REF!)</f>
        <v>#REF!</v>
      </c>
      <c r="M34" s="27" t="e">
        <f>SUM(#REF!)</f>
        <v>#REF!</v>
      </c>
      <c r="N34" s="49" t="e">
        <f t="shared" si="2"/>
        <v>#REF!</v>
      </c>
      <c r="O34" s="60" t="e">
        <f>N34*E34</f>
        <v>#REF!</v>
      </c>
      <c r="P34" s="49" t="e">
        <f t="shared" ref="P34:P41" si="15">N34-K34</f>
        <v>#REF!</v>
      </c>
      <c r="Q34" s="60" t="e">
        <f>P34*E34</f>
        <v>#REF!</v>
      </c>
      <c r="R34" s="21" t="e">
        <f t="shared" ref="R34:R39" si="16">P34/(G34+H34)</f>
        <v>#REF!</v>
      </c>
    </row>
    <row r="35" spans="1:18" s="34" customFormat="1" ht="57" customHeight="1">
      <c r="A35" s="22">
        <v>26</v>
      </c>
      <c r="B35" s="84">
        <v>9124010058</v>
      </c>
      <c r="C35" s="85" t="s">
        <v>96</v>
      </c>
      <c r="D35" s="84" t="s">
        <v>15</v>
      </c>
      <c r="E35" s="53">
        <v>0.50580000000000003</v>
      </c>
      <c r="F35" s="26">
        <v>71215</v>
      </c>
      <c r="G35" s="48">
        <f t="shared" si="13"/>
        <v>71215</v>
      </c>
      <c r="H35" s="64">
        <v>27050</v>
      </c>
      <c r="I35" s="48">
        <v>37000</v>
      </c>
      <c r="J35" s="48" t="e">
        <f>SUM(#REF!)</f>
        <v>#REF!</v>
      </c>
      <c r="K35" s="48" t="e">
        <f t="shared" si="14"/>
        <v>#REF!</v>
      </c>
      <c r="L35" s="26" t="e">
        <f>SUM(#REF!)</f>
        <v>#REF!</v>
      </c>
      <c r="M35" s="27" t="e">
        <f>SUM(#REF!)</f>
        <v>#REF!</v>
      </c>
      <c r="N35" s="49" t="e">
        <f t="shared" si="2"/>
        <v>#REF!</v>
      </c>
      <c r="O35" s="60" t="e">
        <f>N35*E35</f>
        <v>#REF!</v>
      </c>
      <c r="P35" s="49" t="e">
        <f t="shared" si="15"/>
        <v>#REF!</v>
      </c>
      <c r="Q35" s="60" t="e">
        <f>P35*E35</f>
        <v>#REF!</v>
      </c>
      <c r="R35" s="21" t="e">
        <f t="shared" si="16"/>
        <v>#REF!</v>
      </c>
    </row>
    <row r="36" spans="1:18" s="34" customFormat="1" ht="57" customHeight="1">
      <c r="A36" s="20">
        <v>27</v>
      </c>
      <c r="B36" s="84">
        <v>9124010068</v>
      </c>
      <c r="C36" s="85" t="s">
        <v>97</v>
      </c>
      <c r="D36" s="84" t="s">
        <v>15</v>
      </c>
      <c r="E36" s="53">
        <v>0.50580000000000003</v>
      </c>
      <c r="F36" s="26">
        <v>42904</v>
      </c>
      <c r="G36" s="48">
        <f t="shared" si="13"/>
        <v>42904</v>
      </c>
      <c r="H36" s="64">
        <v>55561</v>
      </c>
      <c r="I36" s="48">
        <v>52000</v>
      </c>
      <c r="J36" s="48" t="e">
        <f>SUM(#REF!)</f>
        <v>#REF!</v>
      </c>
      <c r="K36" s="48" t="e">
        <f t="shared" si="14"/>
        <v>#REF!</v>
      </c>
      <c r="L36" s="26" t="e">
        <f>SUM(#REF!)</f>
        <v>#REF!</v>
      </c>
      <c r="M36" s="27" t="e">
        <f>SUM(#REF!)</f>
        <v>#REF!</v>
      </c>
      <c r="N36" s="49" t="e">
        <f t="shared" si="2"/>
        <v>#REF!</v>
      </c>
      <c r="O36" s="60" t="e">
        <f>N36*E36</f>
        <v>#REF!</v>
      </c>
      <c r="P36" s="49" t="e">
        <f t="shared" si="15"/>
        <v>#REF!</v>
      </c>
      <c r="Q36" s="60" t="e">
        <f>P36*E36</f>
        <v>#REF!</v>
      </c>
      <c r="R36" s="21" t="e">
        <f t="shared" si="16"/>
        <v>#REF!</v>
      </c>
    </row>
    <row r="37" spans="1:18" s="34" customFormat="1" ht="57" customHeight="1">
      <c r="A37" s="22">
        <v>28</v>
      </c>
      <c r="B37" s="84">
        <v>9352931030</v>
      </c>
      <c r="C37" s="88" t="s">
        <v>18</v>
      </c>
      <c r="D37" s="84" t="s">
        <v>15</v>
      </c>
      <c r="E37" s="53">
        <v>2.0299999999999999E-2</v>
      </c>
      <c r="F37" s="26">
        <v>86973</v>
      </c>
      <c r="G37" s="48">
        <f t="shared" si="13"/>
        <v>86973</v>
      </c>
      <c r="H37" s="64">
        <v>131165</v>
      </c>
      <c r="I37" s="48">
        <v>148000</v>
      </c>
      <c r="J37" s="48" t="e">
        <f>SUM(#REF!)</f>
        <v>#REF!</v>
      </c>
      <c r="K37" s="48" t="e">
        <f t="shared" si="14"/>
        <v>#REF!</v>
      </c>
      <c r="L37" s="26" t="e">
        <f>SUM(#REF!)</f>
        <v>#REF!</v>
      </c>
      <c r="M37" s="27" t="e">
        <f>SUM(#REF!)</f>
        <v>#REF!</v>
      </c>
      <c r="N37" s="49" t="e">
        <f t="shared" si="2"/>
        <v>#REF!</v>
      </c>
      <c r="O37" s="60" t="e">
        <f>N37*E37</f>
        <v>#REF!</v>
      </c>
      <c r="P37" s="49" t="e">
        <f t="shared" si="15"/>
        <v>#REF!</v>
      </c>
      <c r="Q37" s="60" t="e">
        <f>P37*E37</f>
        <v>#REF!</v>
      </c>
      <c r="R37" s="21" t="e">
        <f t="shared" si="16"/>
        <v>#REF!</v>
      </c>
    </row>
    <row r="38" spans="1:18" s="34" customFormat="1" ht="57" customHeight="1">
      <c r="A38" s="20">
        <v>29</v>
      </c>
      <c r="B38" s="84">
        <v>9425040105</v>
      </c>
      <c r="C38" s="88" t="s">
        <v>19</v>
      </c>
      <c r="D38" s="84" t="s">
        <v>15</v>
      </c>
      <c r="E38" s="53">
        <v>2.0299999999999999E-2</v>
      </c>
      <c r="F38" s="26">
        <v>48906</v>
      </c>
      <c r="G38" s="48">
        <f t="shared" si="13"/>
        <v>48906</v>
      </c>
      <c r="H38" s="64">
        <v>161209</v>
      </c>
      <c r="I38" s="48">
        <v>111000</v>
      </c>
      <c r="J38" s="48" t="e">
        <f>SUM(#REF!)</f>
        <v>#REF!</v>
      </c>
      <c r="K38" s="48" t="e">
        <f t="shared" si="14"/>
        <v>#REF!</v>
      </c>
      <c r="L38" s="26" t="e">
        <f>SUM(#REF!)</f>
        <v>#REF!</v>
      </c>
      <c r="M38" s="27" t="e">
        <f>SUM(#REF!)</f>
        <v>#REF!</v>
      </c>
      <c r="N38" s="49" t="e">
        <f t="shared" si="2"/>
        <v>#REF!</v>
      </c>
      <c r="O38" s="60" t="e">
        <f t="shared" ref="O38" si="17">N38*E38</f>
        <v>#REF!</v>
      </c>
      <c r="P38" s="49" t="e">
        <f t="shared" si="15"/>
        <v>#REF!</v>
      </c>
      <c r="Q38" s="60" t="e">
        <f t="shared" ref="Q38" si="18">P38*E38</f>
        <v>#REF!</v>
      </c>
      <c r="R38" s="21" t="e">
        <f t="shared" si="16"/>
        <v>#REF!</v>
      </c>
    </row>
    <row r="39" spans="1:18" s="34" customFormat="1" ht="57" customHeight="1">
      <c r="A39" s="22">
        <v>30</v>
      </c>
      <c r="B39" s="84">
        <v>9591930012</v>
      </c>
      <c r="C39" s="85" t="s">
        <v>26</v>
      </c>
      <c r="D39" s="84" t="s">
        <v>15</v>
      </c>
      <c r="E39" s="53">
        <v>0.96630000000000005</v>
      </c>
      <c r="F39" s="26">
        <v>4692</v>
      </c>
      <c r="G39" s="48">
        <f t="shared" si="13"/>
        <v>4692</v>
      </c>
      <c r="H39" s="64">
        <v>0</v>
      </c>
      <c r="I39" s="48">
        <v>4692</v>
      </c>
      <c r="J39" s="48" t="e">
        <f>SUM(#REF!)</f>
        <v>#REF!</v>
      </c>
      <c r="K39" s="48" t="e">
        <f t="shared" si="14"/>
        <v>#REF!</v>
      </c>
      <c r="L39" s="26" t="e">
        <f>SUM(#REF!)</f>
        <v>#REF!</v>
      </c>
      <c r="M39" s="27" t="e">
        <f>SUM(#REF!)</f>
        <v>#REF!</v>
      </c>
      <c r="N39" s="49" t="e">
        <f t="shared" si="2"/>
        <v>#REF!</v>
      </c>
      <c r="O39" s="60" t="e">
        <f>N39*E39</f>
        <v>#REF!</v>
      </c>
      <c r="P39" s="49" t="e">
        <f t="shared" si="15"/>
        <v>#REF!</v>
      </c>
      <c r="Q39" s="60" t="e">
        <f>P39*E39</f>
        <v>#REF!</v>
      </c>
      <c r="R39" s="21" t="e">
        <f t="shared" si="16"/>
        <v>#REF!</v>
      </c>
    </row>
    <row r="40" spans="1:18" s="34" customFormat="1" ht="57" customHeight="1">
      <c r="A40" s="20">
        <v>31</v>
      </c>
      <c r="B40" s="84">
        <v>9145020057</v>
      </c>
      <c r="C40" s="85" t="s">
        <v>27</v>
      </c>
      <c r="D40" s="84" t="s">
        <v>15</v>
      </c>
      <c r="E40" s="53">
        <v>1.0118</v>
      </c>
      <c r="F40" s="26"/>
      <c r="G40" s="48">
        <f t="shared" si="13"/>
        <v>0</v>
      </c>
      <c r="H40" s="64">
        <v>0</v>
      </c>
      <c r="I40" s="48"/>
      <c r="J40" s="48">
        <v>0</v>
      </c>
      <c r="K40" s="48">
        <f t="shared" si="14"/>
        <v>0</v>
      </c>
      <c r="L40" s="26" t="e">
        <f>SUM(#REF!)</f>
        <v>#REF!</v>
      </c>
      <c r="M40" s="27" t="e">
        <f>SUM(#REF!)</f>
        <v>#REF!</v>
      </c>
      <c r="N40" s="49" t="e">
        <f t="shared" si="2"/>
        <v>#REF!</v>
      </c>
      <c r="O40" s="60" t="e">
        <f>N40*E40</f>
        <v>#REF!</v>
      </c>
      <c r="P40" s="49" t="e">
        <f t="shared" si="15"/>
        <v>#REF!</v>
      </c>
      <c r="Q40" s="60" t="e">
        <f>P40*E40</f>
        <v>#REF!</v>
      </c>
      <c r="R40" s="21" t="str">
        <f>IFERROR(P40/(G40+H40),"")</f>
        <v/>
      </c>
    </row>
    <row r="41" spans="1:18" s="34" customFormat="1" ht="57" customHeight="1">
      <c r="A41" s="22">
        <v>32</v>
      </c>
      <c r="B41" s="84">
        <v>9145020111</v>
      </c>
      <c r="C41" s="85" t="s">
        <v>28</v>
      </c>
      <c r="D41" s="84" t="s">
        <v>15</v>
      </c>
      <c r="E41" s="53">
        <v>1.0208999999999999</v>
      </c>
      <c r="F41" s="26">
        <v>0</v>
      </c>
      <c r="G41" s="48">
        <f t="shared" si="13"/>
        <v>0</v>
      </c>
      <c r="H41" s="64">
        <v>0</v>
      </c>
      <c r="I41" s="48"/>
      <c r="J41" s="48" t="e">
        <f>SUM(#REF!)</f>
        <v>#REF!</v>
      </c>
      <c r="K41" s="48" t="e">
        <f t="shared" si="14"/>
        <v>#REF!</v>
      </c>
      <c r="L41" s="26" t="e">
        <f>SUM(#REF!)</f>
        <v>#REF!</v>
      </c>
      <c r="M41" s="27" t="e">
        <f>SUM(#REF!)</f>
        <v>#REF!</v>
      </c>
      <c r="N41" s="49" t="e">
        <f t="shared" si="2"/>
        <v>#REF!</v>
      </c>
      <c r="O41" s="60" t="e">
        <f>N41*E41</f>
        <v>#REF!</v>
      </c>
      <c r="P41" s="49" t="e">
        <f t="shared" si="15"/>
        <v>#REF!</v>
      </c>
      <c r="Q41" s="60" t="e">
        <f>P41*E41</f>
        <v>#REF!</v>
      </c>
      <c r="R41" s="58"/>
    </row>
    <row r="42" spans="1:18" s="34" customFormat="1" ht="51" customHeight="1">
      <c r="A42" s="137" t="s">
        <v>41</v>
      </c>
      <c r="B42" s="138"/>
      <c r="C42" s="138"/>
      <c r="D42" s="139"/>
      <c r="E42" s="67"/>
      <c r="F42" s="93">
        <f t="shared" ref="F42:Q42" si="19">SUM(F10:F41)</f>
        <v>2112253</v>
      </c>
      <c r="G42" s="93">
        <f t="shared" si="19"/>
        <v>2112253</v>
      </c>
      <c r="H42" s="93">
        <f t="shared" si="19"/>
        <v>3549859</v>
      </c>
      <c r="I42" s="93">
        <f t="shared" si="19"/>
        <v>3589224</v>
      </c>
      <c r="J42" s="93" t="e">
        <f t="shared" si="19"/>
        <v>#REF!</v>
      </c>
      <c r="K42" s="93" t="e">
        <f t="shared" si="19"/>
        <v>#REF!</v>
      </c>
      <c r="L42" s="93" t="e">
        <f t="shared" si="19"/>
        <v>#REF!</v>
      </c>
      <c r="M42" s="93" t="e">
        <f t="shared" si="19"/>
        <v>#REF!</v>
      </c>
      <c r="N42" s="93" t="e">
        <f t="shared" si="19"/>
        <v>#REF!</v>
      </c>
      <c r="O42" s="94" t="e">
        <f t="shared" si="19"/>
        <v>#REF!</v>
      </c>
      <c r="P42" s="93" t="e">
        <f t="shared" si="19"/>
        <v>#REF!</v>
      </c>
      <c r="Q42" s="95" t="e">
        <f t="shared" si="19"/>
        <v>#REF!</v>
      </c>
      <c r="R42" s="96" t="e">
        <f t="shared" si="12"/>
        <v>#REF!</v>
      </c>
    </row>
    <row r="43" spans="1:18" s="34" customFormat="1" ht="45" customHeight="1">
      <c r="A43" s="20">
        <v>33</v>
      </c>
      <c r="B43" s="89">
        <v>421100142</v>
      </c>
      <c r="C43" s="87" t="s">
        <v>42</v>
      </c>
      <c r="D43" s="87" t="s">
        <v>15</v>
      </c>
      <c r="E43" s="53">
        <v>0.05</v>
      </c>
      <c r="F43" s="26">
        <v>269790</v>
      </c>
      <c r="G43" s="48">
        <f t="shared" si="7"/>
        <v>269790</v>
      </c>
      <c r="H43" s="64">
        <v>305571</v>
      </c>
      <c r="I43" s="65">
        <f>H15</f>
        <v>448271</v>
      </c>
      <c r="J43" s="48" t="e">
        <f>SUM(#REF!)</f>
        <v>#REF!</v>
      </c>
      <c r="K43" s="48" t="e">
        <f t="shared" si="8"/>
        <v>#REF!</v>
      </c>
      <c r="L43" s="26" t="e">
        <f>SUM(#REF!)</f>
        <v>#REF!</v>
      </c>
      <c r="M43" s="27" t="e">
        <f>SUM(#REF!)</f>
        <v>#REF!</v>
      </c>
      <c r="N43" s="49" t="e">
        <f>L43+M43</f>
        <v>#REF!</v>
      </c>
      <c r="O43" s="49" t="e">
        <f>N43*E43</f>
        <v>#REF!</v>
      </c>
      <c r="P43" s="49" t="e">
        <f>N43-K43</f>
        <v>#REF!</v>
      </c>
      <c r="Q43" s="49" t="e">
        <f>P43*E43</f>
        <v>#REF!</v>
      </c>
      <c r="R43" s="21" t="e">
        <f t="shared" si="12"/>
        <v>#REF!</v>
      </c>
    </row>
    <row r="44" spans="1:18" s="34" customFormat="1" ht="45" customHeight="1">
      <c r="A44" s="22">
        <v>34</v>
      </c>
      <c r="B44" s="89">
        <v>421100032</v>
      </c>
      <c r="C44" s="84" t="s">
        <v>43</v>
      </c>
      <c r="D44" s="84" t="s">
        <v>15</v>
      </c>
      <c r="E44" s="53">
        <v>0.49288999999999999</v>
      </c>
      <c r="F44" s="26">
        <v>8497</v>
      </c>
      <c r="G44" s="48">
        <f t="shared" si="7"/>
        <v>8497</v>
      </c>
      <c r="H44" s="64">
        <v>444849</v>
      </c>
      <c r="I44" s="65">
        <f>H45</f>
        <v>418968</v>
      </c>
      <c r="J44" s="48" t="e">
        <f>SUM(#REF!)</f>
        <v>#REF!</v>
      </c>
      <c r="K44" s="48" t="e">
        <f t="shared" si="8"/>
        <v>#REF!</v>
      </c>
      <c r="L44" s="26" t="e">
        <f>SUM(#REF!)</f>
        <v>#REF!</v>
      </c>
      <c r="M44" s="27" t="e">
        <f>SUM(#REF!)</f>
        <v>#REF!</v>
      </c>
      <c r="N44" s="49" t="e">
        <f t="shared" ref="N44:N46" si="20">L44+M44</f>
        <v>#REF!</v>
      </c>
      <c r="O44" s="49" t="e">
        <f t="shared" ref="O44:O46" si="21">N44*E44</f>
        <v>#REF!</v>
      </c>
      <c r="P44" s="49" t="e">
        <f>N44-K44</f>
        <v>#REF!</v>
      </c>
      <c r="Q44" s="49" t="e">
        <f>P44*E44</f>
        <v>#REF!</v>
      </c>
      <c r="R44" s="21" t="e">
        <f t="shared" si="12"/>
        <v>#REF!</v>
      </c>
    </row>
    <row r="45" spans="1:18" s="34" customFormat="1" ht="45" customHeight="1">
      <c r="A45" s="20">
        <v>35</v>
      </c>
      <c r="B45" s="90" t="s">
        <v>44</v>
      </c>
      <c r="C45" s="84" t="s">
        <v>45</v>
      </c>
      <c r="D45" s="84" t="s">
        <v>15</v>
      </c>
      <c r="E45" s="53">
        <v>0.7268</v>
      </c>
      <c r="F45" s="26">
        <v>89560</v>
      </c>
      <c r="G45" s="48">
        <f t="shared" si="7"/>
        <v>89560</v>
      </c>
      <c r="H45" s="64">
        <v>418968</v>
      </c>
      <c r="I45" s="65">
        <f>I43</f>
        <v>448271</v>
      </c>
      <c r="J45" s="48" t="e">
        <f>SUM(#REF!)</f>
        <v>#REF!</v>
      </c>
      <c r="K45" s="48" t="e">
        <f t="shared" si="8"/>
        <v>#REF!</v>
      </c>
      <c r="L45" s="26" t="e">
        <f>SUM(#REF!)</f>
        <v>#REF!</v>
      </c>
      <c r="M45" s="27" t="e">
        <f>SUM(#REF!)</f>
        <v>#REF!</v>
      </c>
      <c r="N45" s="49" t="e">
        <f t="shared" si="20"/>
        <v>#REF!</v>
      </c>
      <c r="O45" s="49" t="e">
        <f t="shared" si="21"/>
        <v>#REF!</v>
      </c>
      <c r="P45" s="49" t="e">
        <f>N45-K45</f>
        <v>#REF!</v>
      </c>
      <c r="Q45" s="49" t="e">
        <f>P45*E45</f>
        <v>#REF!</v>
      </c>
      <c r="R45" s="21" t="e">
        <f t="shared" si="12"/>
        <v>#REF!</v>
      </c>
    </row>
    <row r="46" spans="1:18" s="34" customFormat="1" ht="45" customHeight="1">
      <c r="A46" s="22">
        <v>36</v>
      </c>
      <c r="B46" s="91">
        <v>421100152</v>
      </c>
      <c r="C46" s="92" t="s">
        <v>46</v>
      </c>
      <c r="D46" s="92" t="s">
        <v>15</v>
      </c>
      <c r="E46" s="56">
        <v>3.0200000000000001E-2</v>
      </c>
      <c r="F46" s="26">
        <v>230026</v>
      </c>
      <c r="G46" s="48">
        <f t="shared" si="7"/>
        <v>230026</v>
      </c>
      <c r="H46" s="64">
        <v>336310</v>
      </c>
      <c r="I46" s="66">
        <f>H14</f>
        <v>350991</v>
      </c>
      <c r="J46" s="48" t="e">
        <f>SUM(#REF!)</f>
        <v>#REF!</v>
      </c>
      <c r="K46" s="48" t="e">
        <f t="shared" si="8"/>
        <v>#REF!</v>
      </c>
      <c r="L46" s="26" t="e">
        <f>SUM(#REF!)</f>
        <v>#REF!</v>
      </c>
      <c r="M46" s="27" t="e">
        <f>SUM(#REF!)</f>
        <v>#REF!</v>
      </c>
      <c r="N46" s="57" t="e">
        <f t="shared" si="20"/>
        <v>#REF!</v>
      </c>
      <c r="O46" s="49" t="e">
        <f t="shared" si="21"/>
        <v>#REF!</v>
      </c>
      <c r="P46" s="49" t="e">
        <f>N46-K46</f>
        <v>#REF!</v>
      </c>
      <c r="Q46" s="49" t="e">
        <f>P46*E46</f>
        <v>#REF!</v>
      </c>
      <c r="R46" s="21" t="e">
        <f t="shared" si="12"/>
        <v>#REF!</v>
      </c>
    </row>
    <row r="47" spans="1:18" s="23" customFormat="1" ht="39.75" customHeight="1" thickBot="1">
      <c r="A47" s="115" t="s">
        <v>11</v>
      </c>
      <c r="B47" s="116"/>
      <c r="C47" s="116"/>
      <c r="D47" s="116"/>
      <c r="E47" s="79"/>
      <c r="F47" s="97">
        <f>F42+SUM(F43:F46)</f>
        <v>2710126</v>
      </c>
      <c r="G47" s="97">
        <f>G42+SUM(G43:G46)</f>
        <v>2710126</v>
      </c>
      <c r="H47" s="97">
        <f>H42+SUM(H43:H46)</f>
        <v>5055557</v>
      </c>
      <c r="I47" s="97">
        <f>I42+SUM(I43:I46)</f>
        <v>5255725</v>
      </c>
      <c r="J47" s="97" t="e">
        <f>SUM(J43:J46)+J42</f>
        <v>#REF!</v>
      </c>
      <c r="K47" s="97" t="e">
        <f>K42+SUM(K43:K46)</f>
        <v>#REF!</v>
      </c>
      <c r="L47" s="97" t="e">
        <f>L42+SUM(L43:L46)</f>
        <v>#REF!</v>
      </c>
      <c r="M47" s="97" t="e">
        <f>M42+SUM(M43:M46)</f>
        <v>#REF!</v>
      </c>
      <c r="N47" s="97" t="e">
        <f>N42+SUM(N43:N46)</f>
        <v>#REF!</v>
      </c>
      <c r="O47" s="97"/>
      <c r="P47" s="97" t="e">
        <f>P42+SUM(P43:P46)</f>
        <v>#REF!</v>
      </c>
      <c r="Q47" s="98"/>
      <c r="R47" s="99" t="e">
        <f t="shared" si="12"/>
        <v>#REF!</v>
      </c>
    </row>
    <row r="48" spans="1:18" s="14" customFormat="1">
      <c r="A48"/>
      <c r="B48"/>
      <c r="C48"/>
      <c r="D48"/>
      <c r="E48"/>
      <c r="F48"/>
      <c r="G48"/>
      <c r="H48" s="25"/>
      <c r="I48"/>
      <c r="J48"/>
      <c r="K48" s="15"/>
      <c r="L48" s="15"/>
      <c r="M48" s="15"/>
      <c r="N48" s="15"/>
      <c r="O48" s="15"/>
      <c r="R48"/>
    </row>
    <row r="49" spans="1:18" s="14" customFormat="1">
      <c r="A49"/>
      <c r="B49"/>
      <c r="C49"/>
      <c r="D49"/>
      <c r="E49"/>
      <c r="F49"/>
      <c r="G49"/>
      <c r="H49" s="25"/>
      <c r="I49"/>
      <c r="J49"/>
      <c r="K49" s="15"/>
      <c r="L49" s="15"/>
      <c r="M49" s="15"/>
      <c r="N49" s="15"/>
      <c r="O49" s="15"/>
      <c r="R49"/>
    </row>
    <row r="50" spans="1:18" s="14" customFormat="1">
      <c r="A50"/>
      <c r="B50"/>
      <c r="C50"/>
      <c r="D50"/>
      <c r="E50"/>
      <c r="F50"/>
      <c r="G50"/>
      <c r="H50" s="25"/>
      <c r="I50"/>
      <c r="J50"/>
      <c r="K50" s="15"/>
      <c r="L50" s="15"/>
      <c r="M50" s="15"/>
      <c r="N50" s="15"/>
      <c r="O50" s="15"/>
      <c r="R50"/>
    </row>
    <row r="51" spans="1:18" s="14" customFormat="1">
      <c r="A51"/>
      <c r="B51"/>
      <c r="C51"/>
      <c r="D51"/>
      <c r="E51"/>
      <c r="F51"/>
      <c r="G51"/>
      <c r="H51" s="25"/>
      <c r="I51"/>
      <c r="J51"/>
      <c r="K51" s="15"/>
      <c r="L51" s="15"/>
      <c r="M51" s="15"/>
      <c r="N51" s="15"/>
      <c r="O51" s="15"/>
      <c r="R51"/>
    </row>
    <row r="52" spans="1:18" s="14" customFormat="1">
      <c r="A52"/>
      <c r="B52"/>
      <c r="C52"/>
      <c r="D52"/>
      <c r="E52"/>
      <c r="F52"/>
      <c r="G52"/>
      <c r="H52" s="25"/>
      <c r="I52"/>
      <c r="J52"/>
      <c r="K52" s="15"/>
      <c r="L52" s="15"/>
      <c r="M52" s="15"/>
      <c r="N52" s="15"/>
      <c r="O52" s="15"/>
      <c r="R52"/>
    </row>
    <row r="53" spans="1:18" s="14" customFormat="1">
      <c r="A53"/>
      <c r="B53"/>
      <c r="C53"/>
      <c r="D53"/>
      <c r="E53"/>
      <c r="F53"/>
      <c r="G53"/>
      <c r="H53" s="25"/>
      <c r="I53"/>
      <c r="J53"/>
      <c r="K53" s="15"/>
      <c r="L53" s="15"/>
      <c r="M53" s="15"/>
      <c r="N53" s="15"/>
      <c r="O53" s="15"/>
      <c r="R53"/>
    </row>
    <row r="54" spans="1:18" s="14" customFormat="1">
      <c r="A54"/>
      <c r="B54"/>
      <c r="C54"/>
      <c r="D54"/>
      <c r="E54"/>
      <c r="F54"/>
      <c r="G54"/>
      <c r="H54" s="25"/>
      <c r="I54"/>
      <c r="J54"/>
      <c r="K54" s="15"/>
      <c r="L54" s="15"/>
      <c r="M54" s="15"/>
      <c r="N54" s="15"/>
      <c r="O54" s="15"/>
      <c r="R54"/>
    </row>
    <row r="55" spans="1:18" s="14" customFormat="1">
      <c r="A55"/>
      <c r="B55"/>
      <c r="C55"/>
      <c r="D55"/>
      <c r="E55"/>
      <c r="F55"/>
      <c r="G55"/>
      <c r="H55" s="25"/>
      <c r="I55"/>
      <c r="J55"/>
      <c r="K55" s="15"/>
      <c r="L55" s="15"/>
      <c r="M55" s="15"/>
      <c r="N55" s="15"/>
      <c r="O55" s="15"/>
      <c r="R55"/>
    </row>
    <row r="56" spans="1:18" s="14" customFormat="1">
      <c r="A56"/>
      <c r="B56"/>
      <c r="C56"/>
      <c r="D56"/>
      <c r="E56"/>
      <c r="F56"/>
      <c r="G56"/>
      <c r="H56" s="25"/>
      <c r="I56"/>
      <c r="J56"/>
      <c r="K56" s="15"/>
      <c r="L56" s="15"/>
      <c r="M56" s="15"/>
      <c r="N56" s="15"/>
      <c r="O56" s="15"/>
      <c r="R56"/>
    </row>
    <row r="57" spans="1:18" s="14" customFormat="1">
      <c r="A57"/>
      <c r="B57"/>
      <c r="C57"/>
      <c r="D57"/>
      <c r="E57"/>
      <c r="F57"/>
      <c r="G57"/>
      <c r="H57" s="25"/>
      <c r="I57"/>
      <c r="J57"/>
      <c r="K57" s="15"/>
      <c r="L57" s="15"/>
      <c r="M57" s="15"/>
      <c r="N57" s="15"/>
      <c r="O57" s="15"/>
      <c r="R57"/>
    </row>
    <row r="58" spans="1:18" s="14" customFormat="1">
      <c r="A58"/>
      <c r="B58"/>
      <c r="C58"/>
      <c r="D58"/>
      <c r="E58"/>
      <c r="F58"/>
      <c r="G58"/>
      <c r="H58" s="25"/>
      <c r="I58"/>
      <c r="J58"/>
      <c r="K58" s="15"/>
      <c r="L58" s="15"/>
      <c r="M58" s="15"/>
      <c r="N58" s="15"/>
      <c r="O58" s="15"/>
      <c r="R58"/>
    </row>
    <row r="59" spans="1:18" s="14" customFormat="1">
      <c r="A59"/>
      <c r="B59"/>
      <c r="C59"/>
      <c r="D59"/>
      <c r="E59"/>
      <c r="F59"/>
      <c r="G59"/>
      <c r="H59" s="25"/>
      <c r="I59"/>
      <c r="J59"/>
      <c r="K59" s="15"/>
      <c r="L59" s="15"/>
      <c r="M59" s="15"/>
      <c r="N59" s="15"/>
      <c r="O59" s="15"/>
      <c r="R59"/>
    </row>
    <row r="60" spans="1:18" s="14" customFormat="1">
      <c r="A60"/>
      <c r="B60"/>
      <c r="C60"/>
      <c r="D60"/>
      <c r="E60"/>
      <c r="F60"/>
      <c r="G60"/>
      <c r="H60" s="25"/>
      <c r="I60"/>
      <c r="J60"/>
      <c r="K60" s="15"/>
      <c r="L60" s="15"/>
      <c r="M60" s="15"/>
      <c r="N60" s="15"/>
      <c r="O60" s="15"/>
      <c r="R60"/>
    </row>
    <row r="61" spans="1:18" s="14" customFormat="1">
      <c r="A61"/>
      <c r="B61"/>
      <c r="C61"/>
      <c r="D61"/>
      <c r="E61"/>
      <c r="F61"/>
      <c r="G61"/>
      <c r="H61" s="25"/>
      <c r="I61"/>
      <c r="J61"/>
      <c r="K61" s="15"/>
      <c r="L61" s="15"/>
      <c r="M61" s="15"/>
      <c r="N61" s="15"/>
      <c r="O61" s="15"/>
      <c r="R61"/>
    </row>
    <row r="62" spans="1:18" s="14" customFormat="1">
      <c r="A62"/>
      <c r="B62"/>
      <c r="C62"/>
      <c r="D62"/>
      <c r="E62"/>
      <c r="F62"/>
      <c r="G62"/>
      <c r="H62" s="25"/>
      <c r="I62"/>
      <c r="J62"/>
      <c r="K62" s="15"/>
      <c r="L62" s="15"/>
      <c r="M62" s="15"/>
      <c r="N62" s="15"/>
      <c r="O62" s="15"/>
      <c r="R62"/>
    </row>
    <row r="63" spans="1:18" s="14" customFormat="1">
      <c r="A63"/>
      <c r="B63"/>
      <c r="C63"/>
      <c r="D63"/>
      <c r="E63"/>
      <c r="F63"/>
      <c r="G63"/>
      <c r="H63" s="25"/>
      <c r="I63"/>
      <c r="J63"/>
      <c r="K63" s="15"/>
      <c r="L63" s="15"/>
      <c r="M63" s="15"/>
      <c r="N63" s="15"/>
      <c r="O63" s="15"/>
      <c r="R63"/>
    </row>
    <row r="64" spans="1:18" s="14" customFormat="1">
      <c r="A64"/>
      <c r="B64"/>
      <c r="C64"/>
      <c r="D64"/>
      <c r="E64"/>
      <c r="F64"/>
      <c r="G64"/>
      <c r="H64" s="25"/>
      <c r="I64"/>
      <c r="J64"/>
      <c r="K64" s="15"/>
      <c r="L64" s="15"/>
      <c r="M64" s="15"/>
      <c r="N64" s="15"/>
      <c r="O64" s="15"/>
      <c r="R64"/>
    </row>
    <row r="65" spans="1:18" s="14" customFormat="1">
      <c r="A65"/>
      <c r="B65"/>
      <c r="C65"/>
      <c r="D65"/>
      <c r="E65"/>
      <c r="F65"/>
      <c r="G65"/>
      <c r="H65" s="25"/>
      <c r="I65"/>
      <c r="J65"/>
      <c r="K65" s="15"/>
      <c r="L65" s="15"/>
      <c r="M65" s="15"/>
      <c r="N65" s="15"/>
      <c r="O65" s="15"/>
      <c r="R65"/>
    </row>
    <row r="66" spans="1:18" s="14" customFormat="1">
      <c r="A66"/>
      <c r="B66"/>
      <c r="C66"/>
      <c r="D66"/>
      <c r="E66"/>
      <c r="F66"/>
      <c r="G66"/>
      <c r="H66" s="25"/>
      <c r="I66"/>
      <c r="J66"/>
      <c r="K66" s="15"/>
      <c r="L66" s="15"/>
      <c r="M66" s="15"/>
      <c r="N66" s="15"/>
      <c r="O66" s="15"/>
      <c r="R66"/>
    </row>
    <row r="67" spans="1:18" s="14" customFormat="1">
      <c r="A67"/>
      <c r="B67"/>
      <c r="C67"/>
      <c r="D67"/>
      <c r="E67"/>
      <c r="F67"/>
      <c r="G67"/>
      <c r="H67" s="25"/>
      <c r="I67"/>
      <c r="J67"/>
      <c r="K67" s="15"/>
      <c r="L67" s="15"/>
      <c r="M67" s="15"/>
      <c r="N67" s="15"/>
      <c r="O67" s="15"/>
      <c r="R67"/>
    </row>
    <row r="68" spans="1:18" s="14" customFormat="1">
      <c r="A68"/>
      <c r="B68"/>
      <c r="C68"/>
      <c r="D68"/>
      <c r="E68"/>
      <c r="F68"/>
      <c r="G68"/>
      <c r="H68" s="25"/>
      <c r="I68"/>
      <c r="J68"/>
      <c r="K68" s="15"/>
      <c r="L68" s="15"/>
      <c r="M68" s="15"/>
      <c r="N68" s="15"/>
      <c r="O68" s="15"/>
      <c r="R68"/>
    </row>
    <row r="69" spans="1:18" s="14" customFormat="1">
      <c r="A69"/>
      <c r="B69"/>
      <c r="C69"/>
      <c r="D69"/>
      <c r="E69"/>
      <c r="F69"/>
      <c r="G69"/>
      <c r="H69" s="25"/>
      <c r="I69"/>
      <c r="J69"/>
      <c r="K69" s="15"/>
      <c r="L69" s="15"/>
      <c r="M69" s="15"/>
      <c r="N69" s="15"/>
      <c r="O69" s="15"/>
      <c r="R69"/>
    </row>
    <row r="70" spans="1:18" s="14" customFormat="1">
      <c r="A70"/>
      <c r="B70"/>
      <c r="C70"/>
      <c r="D70"/>
      <c r="E70"/>
      <c r="F70"/>
      <c r="G70"/>
      <c r="H70" s="25"/>
      <c r="I70"/>
      <c r="J70"/>
      <c r="K70" s="15"/>
      <c r="L70" s="15"/>
      <c r="M70" s="15"/>
      <c r="N70" s="15"/>
      <c r="O70" s="15"/>
      <c r="R70"/>
    </row>
    <row r="71" spans="1:18" s="14" customFormat="1">
      <c r="A71"/>
      <c r="B71"/>
      <c r="C71"/>
      <c r="D71"/>
      <c r="E71"/>
      <c r="F71"/>
      <c r="G71"/>
      <c r="H71" s="25"/>
      <c r="I71"/>
      <c r="J71"/>
      <c r="K71" s="15"/>
      <c r="L71" s="15"/>
      <c r="M71" s="15"/>
      <c r="N71" s="15"/>
      <c r="O71" s="15"/>
      <c r="R71"/>
    </row>
    <row r="72" spans="1:18" s="14" customFormat="1">
      <c r="A72"/>
      <c r="B72"/>
      <c r="C72"/>
      <c r="D72"/>
      <c r="E72"/>
      <c r="F72"/>
      <c r="G72"/>
      <c r="H72" s="25"/>
      <c r="I72"/>
      <c r="J72"/>
      <c r="K72" s="15"/>
      <c r="L72" s="15"/>
      <c r="M72" s="15"/>
      <c r="N72" s="15"/>
      <c r="O72" s="15"/>
      <c r="R72"/>
    </row>
    <row r="73" spans="1:18" s="14" customFormat="1">
      <c r="A73"/>
      <c r="B73"/>
      <c r="C73"/>
      <c r="D73"/>
      <c r="E73"/>
      <c r="F73"/>
      <c r="G73"/>
      <c r="H73" s="25"/>
      <c r="I73"/>
      <c r="J73"/>
      <c r="K73" s="15"/>
      <c r="L73" s="15"/>
      <c r="M73" s="15"/>
      <c r="N73" s="15"/>
      <c r="O73" s="15"/>
      <c r="R73"/>
    </row>
    <row r="74" spans="1:18" s="14" customFormat="1">
      <c r="A74"/>
      <c r="B74"/>
      <c r="C74"/>
      <c r="D74"/>
      <c r="E74"/>
      <c r="F74"/>
      <c r="G74"/>
      <c r="H74" s="25"/>
      <c r="I74"/>
      <c r="J74"/>
      <c r="K74" s="15"/>
      <c r="L74" s="15"/>
      <c r="M74" s="15"/>
      <c r="N74" s="15"/>
      <c r="O74" s="15"/>
      <c r="R74"/>
    </row>
    <row r="75" spans="1:18" s="14" customFormat="1">
      <c r="A75"/>
      <c r="B75"/>
      <c r="C75"/>
      <c r="D75"/>
      <c r="E75"/>
      <c r="F75"/>
      <c r="G75"/>
      <c r="H75" s="25"/>
      <c r="I75"/>
      <c r="J75"/>
      <c r="K75" s="15"/>
      <c r="L75" s="15"/>
      <c r="M75" s="15"/>
      <c r="N75" s="15"/>
      <c r="O75" s="15"/>
      <c r="R75"/>
    </row>
    <row r="76" spans="1:18" s="14" customFormat="1">
      <c r="A76"/>
      <c r="B76"/>
      <c r="C76"/>
      <c r="D76"/>
      <c r="E76"/>
      <c r="F76"/>
      <c r="G76"/>
      <c r="H76" s="25"/>
      <c r="I76"/>
      <c r="J76"/>
      <c r="K76" s="15"/>
      <c r="L76" s="15"/>
      <c r="M76" s="15"/>
      <c r="N76" s="15"/>
      <c r="O76" s="15"/>
      <c r="R76"/>
    </row>
    <row r="77" spans="1:18" s="14" customFormat="1">
      <c r="A77"/>
      <c r="B77"/>
      <c r="C77"/>
      <c r="D77"/>
      <c r="E77"/>
      <c r="F77"/>
      <c r="G77"/>
      <c r="H77" s="25"/>
      <c r="I77"/>
      <c r="J77"/>
      <c r="K77" s="15"/>
      <c r="L77" s="15"/>
      <c r="M77" s="15"/>
      <c r="N77" s="15"/>
      <c r="O77" s="15"/>
      <c r="R77"/>
    </row>
    <row r="78" spans="1:18" s="14" customFormat="1">
      <c r="A78"/>
      <c r="B78"/>
      <c r="C78"/>
      <c r="D78"/>
      <c r="E78"/>
      <c r="F78"/>
      <c r="G78"/>
      <c r="H78" s="25"/>
      <c r="I78"/>
      <c r="J78"/>
      <c r="K78" s="15"/>
      <c r="L78" s="15"/>
      <c r="M78" s="15"/>
      <c r="N78" s="15"/>
      <c r="O78" s="15"/>
      <c r="R78"/>
    </row>
    <row r="79" spans="1:18" s="14" customFormat="1">
      <c r="A79"/>
      <c r="B79"/>
      <c r="C79"/>
      <c r="D79"/>
      <c r="E79"/>
      <c r="F79"/>
      <c r="G79"/>
      <c r="H79" s="25"/>
      <c r="I79"/>
      <c r="J79"/>
      <c r="K79" s="15"/>
      <c r="L79" s="15"/>
      <c r="M79" s="15"/>
      <c r="N79" s="15"/>
      <c r="O79" s="15"/>
      <c r="R79"/>
    </row>
    <row r="80" spans="1:18" s="14" customFormat="1">
      <c r="A80"/>
      <c r="B80"/>
      <c r="C80"/>
      <c r="D80"/>
      <c r="E80"/>
      <c r="F80"/>
      <c r="G80"/>
      <c r="H80" s="25"/>
      <c r="I80"/>
      <c r="J80"/>
      <c r="K80" s="15"/>
      <c r="L80" s="15"/>
      <c r="M80" s="15"/>
      <c r="N80" s="15"/>
      <c r="O80" s="15"/>
      <c r="R80"/>
    </row>
    <row r="81" spans="1:18" s="14" customFormat="1">
      <c r="A81"/>
      <c r="B81"/>
      <c r="C81"/>
      <c r="D81"/>
      <c r="E81"/>
      <c r="F81"/>
      <c r="G81"/>
      <c r="H81" s="25"/>
      <c r="I81"/>
      <c r="J81"/>
      <c r="K81" s="15"/>
      <c r="L81" s="15"/>
      <c r="M81" s="15"/>
      <c r="N81" s="15"/>
      <c r="O81" s="15"/>
      <c r="R81"/>
    </row>
    <row r="82" spans="1:18" s="14" customFormat="1">
      <c r="A82"/>
      <c r="B82"/>
      <c r="C82"/>
      <c r="D82"/>
      <c r="E82"/>
      <c r="F82"/>
      <c r="G82"/>
      <c r="H82" s="25"/>
      <c r="I82"/>
      <c r="J82"/>
      <c r="K82" s="15"/>
      <c r="L82" s="15"/>
      <c r="M82" s="15"/>
      <c r="N82" s="15"/>
      <c r="O82" s="15"/>
      <c r="R82"/>
    </row>
    <row r="83" spans="1:18" s="14" customFormat="1">
      <c r="A83"/>
      <c r="B83"/>
      <c r="C83"/>
      <c r="D83"/>
      <c r="E83"/>
      <c r="F83"/>
      <c r="G83"/>
      <c r="H83" s="25"/>
      <c r="I83"/>
      <c r="J83"/>
      <c r="K83" s="15"/>
      <c r="L83" s="15"/>
      <c r="M83" s="15"/>
      <c r="N83" s="15"/>
      <c r="O83" s="15"/>
      <c r="R83"/>
    </row>
    <row r="84" spans="1:18" s="14" customFormat="1">
      <c r="A84"/>
      <c r="B84"/>
      <c r="C84"/>
      <c r="D84"/>
      <c r="E84"/>
      <c r="F84"/>
      <c r="G84"/>
      <c r="H84" s="25"/>
      <c r="I84"/>
      <c r="J84"/>
      <c r="K84" s="15"/>
      <c r="L84" s="15"/>
      <c r="M84" s="15"/>
      <c r="N84" s="15"/>
      <c r="O84" s="15"/>
      <c r="R84"/>
    </row>
    <row r="85" spans="1:18" s="14" customFormat="1">
      <c r="A85"/>
      <c r="B85"/>
      <c r="C85"/>
      <c r="D85"/>
      <c r="E85"/>
      <c r="F85"/>
      <c r="G85"/>
      <c r="H85" s="25"/>
      <c r="I85"/>
      <c r="J85"/>
      <c r="K85" s="15"/>
      <c r="L85" s="15"/>
      <c r="M85" s="15"/>
      <c r="N85" s="15"/>
      <c r="O85" s="15"/>
      <c r="R85"/>
    </row>
    <row r="86" spans="1:18" s="14" customFormat="1">
      <c r="A86"/>
      <c r="B86"/>
      <c r="C86"/>
      <c r="D86"/>
      <c r="E86"/>
      <c r="F86"/>
      <c r="G86"/>
      <c r="H86" s="25"/>
      <c r="I86"/>
      <c r="J86"/>
      <c r="K86" s="15"/>
      <c r="L86" s="15"/>
      <c r="M86" s="15"/>
      <c r="N86" s="15"/>
      <c r="O86" s="15"/>
      <c r="R86"/>
    </row>
    <row r="87" spans="1:18" s="14" customFormat="1">
      <c r="A87"/>
      <c r="B87"/>
      <c r="C87"/>
      <c r="D87"/>
      <c r="E87"/>
      <c r="F87"/>
      <c r="G87"/>
      <c r="H87" s="25"/>
      <c r="I87"/>
      <c r="J87"/>
      <c r="K87" s="15"/>
      <c r="L87" s="15"/>
      <c r="M87" s="15"/>
      <c r="N87" s="15"/>
      <c r="O87" s="15"/>
      <c r="R87"/>
    </row>
    <row r="88" spans="1:18" s="14" customFormat="1">
      <c r="A88"/>
      <c r="B88"/>
      <c r="C88"/>
      <c r="D88"/>
      <c r="E88"/>
      <c r="F88"/>
      <c r="G88"/>
      <c r="H88" s="25"/>
      <c r="I88"/>
      <c r="J88"/>
      <c r="K88" s="15"/>
      <c r="L88" s="15"/>
      <c r="M88" s="15"/>
      <c r="N88" s="15"/>
      <c r="O88" s="15"/>
      <c r="R88"/>
    </row>
    <row r="89" spans="1:18" s="14" customFormat="1">
      <c r="A89"/>
      <c r="B89"/>
      <c r="C89"/>
      <c r="D89"/>
      <c r="E89"/>
      <c r="F89"/>
      <c r="G89"/>
      <c r="H89" s="25"/>
      <c r="I89"/>
      <c r="J89"/>
      <c r="K89" s="15"/>
      <c r="L89" s="15"/>
      <c r="M89" s="15"/>
      <c r="N89" s="15"/>
      <c r="O89" s="15"/>
      <c r="R89"/>
    </row>
    <row r="90" spans="1:18" s="14" customFormat="1">
      <c r="A90"/>
      <c r="B90"/>
      <c r="C90"/>
      <c r="D90"/>
      <c r="E90"/>
      <c r="F90"/>
      <c r="G90"/>
      <c r="H90" s="25"/>
      <c r="I90"/>
      <c r="J90"/>
      <c r="K90" s="15"/>
      <c r="L90" s="15"/>
      <c r="M90" s="15"/>
      <c r="N90" s="15"/>
      <c r="O90" s="15"/>
      <c r="R90"/>
    </row>
    <row r="91" spans="1:18" s="14" customFormat="1">
      <c r="A91"/>
      <c r="B91"/>
      <c r="C91"/>
      <c r="D91"/>
      <c r="E91"/>
      <c r="F91"/>
      <c r="G91"/>
      <c r="H91" s="25"/>
      <c r="I91"/>
      <c r="J91"/>
      <c r="K91" s="15"/>
      <c r="L91" s="15"/>
      <c r="M91" s="15"/>
      <c r="N91" s="15"/>
      <c r="O91" s="15"/>
      <c r="R91"/>
    </row>
    <row r="92" spans="1:18" s="14" customFormat="1">
      <c r="A92"/>
      <c r="B92"/>
      <c r="C92"/>
      <c r="D92"/>
      <c r="E92"/>
      <c r="F92"/>
      <c r="G92"/>
      <c r="H92" s="25"/>
      <c r="I92"/>
      <c r="J92"/>
      <c r="K92" s="15"/>
      <c r="L92" s="15"/>
      <c r="M92" s="15"/>
      <c r="N92" s="15"/>
      <c r="O92" s="15"/>
      <c r="R92"/>
    </row>
    <row r="93" spans="1:18" s="14" customFormat="1">
      <c r="A93"/>
      <c r="B93"/>
      <c r="C93"/>
      <c r="D93"/>
      <c r="E93"/>
      <c r="F93"/>
      <c r="G93"/>
      <c r="H93" s="25"/>
      <c r="I93"/>
      <c r="J93"/>
      <c r="K93" s="15"/>
      <c r="L93" s="15"/>
      <c r="M93" s="15"/>
      <c r="N93" s="15"/>
      <c r="O93" s="15"/>
      <c r="R93"/>
    </row>
    <row r="94" spans="1:18" s="14" customFormat="1">
      <c r="A94"/>
      <c r="B94"/>
      <c r="C94"/>
      <c r="D94"/>
      <c r="E94"/>
      <c r="F94"/>
      <c r="G94"/>
      <c r="H94" s="25"/>
      <c r="I94"/>
      <c r="J94"/>
      <c r="K94" s="15"/>
      <c r="L94" s="15"/>
      <c r="M94" s="15"/>
      <c r="N94" s="15"/>
      <c r="O94" s="15"/>
      <c r="R94"/>
    </row>
    <row r="95" spans="1:18" s="14" customFormat="1">
      <c r="A95"/>
      <c r="B95"/>
      <c r="C95"/>
      <c r="D95"/>
      <c r="E95"/>
      <c r="F95"/>
      <c r="G95"/>
      <c r="H95" s="25"/>
      <c r="I95"/>
      <c r="J95"/>
      <c r="K95" s="15"/>
      <c r="L95" s="15"/>
      <c r="M95" s="15"/>
      <c r="N95" s="15"/>
      <c r="O95" s="15"/>
      <c r="R95"/>
    </row>
    <row r="96" spans="1:18" s="14" customFormat="1">
      <c r="A96"/>
      <c r="B96"/>
      <c r="C96"/>
      <c r="D96"/>
      <c r="E96"/>
      <c r="F96"/>
      <c r="G96"/>
      <c r="H96" s="25"/>
      <c r="I96"/>
      <c r="J96"/>
      <c r="K96" s="15"/>
      <c r="L96" s="15"/>
      <c r="M96" s="15"/>
      <c r="N96" s="15"/>
      <c r="O96" s="15"/>
      <c r="R96"/>
    </row>
    <row r="97" spans="1:18" s="14" customFormat="1">
      <c r="A97"/>
      <c r="B97"/>
      <c r="C97"/>
      <c r="D97"/>
      <c r="E97"/>
      <c r="F97"/>
      <c r="G97"/>
      <c r="H97" s="25"/>
      <c r="I97"/>
      <c r="J97"/>
      <c r="K97" s="15"/>
      <c r="L97" s="15"/>
      <c r="M97" s="15"/>
      <c r="N97" s="15"/>
      <c r="O97" s="15"/>
      <c r="R97"/>
    </row>
    <row r="98" spans="1:18" s="14" customFormat="1">
      <c r="A98"/>
      <c r="B98"/>
      <c r="C98"/>
      <c r="D98"/>
      <c r="E98"/>
      <c r="F98"/>
      <c r="G98"/>
      <c r="H98" s="25"/>
      <c r="I98"/>
      <c r="J98"/>
      <c r="K98" s="15"/>
      <c r="L98" s="15"/>
      <c r="M98" s="15"/>
      <c r="N98" s="15"/>
      <c r="O98" s="15"/>
      <c r="R98"/>
    </row>
    <row r="99" spans="1:18" s="14" customFormat="1">
      <c r="A99"/>
      <c r="B99"/>
      <c r="C99"/>
      <c r="D99"/>
      <c r="E99"/>
      <c r="F99"/>
      <c r="G99"/>
      <c r="H99" s="25"/>
      <c r="I99"/>
      <c r="J99"/>
      <c r="K99" s="15"/>
      <c r="L99" s="15"/>
      <c r="M99" s="15"/>
      <c r="N99" s="15"/>
      <c r="O99" s="15"/>
      <c r="R99"/>
    </row>
    <row r="100" spans="1:18" s="14" customFormat="1">
      <c r="A100"/>
      <c r="B100"/>
      <c r="C100"/>
      <c r="D100"/>
      <c r="E100"/>
      <c r="F100"/>
      <c r="G100"/>
      <c r="H100" s="25"/>
      <c r="I100"/>
      <c r="J100"/>
      <c r="K100" s="15"/>
      <c r="L100" s="15"/>
      <c r="M100" s="15"/>
      <c r="N100" s="15"/>
      <c r="O100" s="15"/>
      <c r="R100"/>
    </row>
    <row r="101" spans="1:18" s="14" customFormat="1">
      <c r="A101"/>
      <c r="B101"/>
      <c r="C101"/>
      <c r="D101"/>
      <c r="E101"/>
      <c r="F101"/>
      <c r="G101"/>
      <c r="H101" s="25"/>
      <c r="I101"/>
      <c r="J101"/>
      <c r="K101" s="15"/>
      <c r="L101" s="15"/>
      <c r="M101" s="15"/>
      <c r="N101" s="15"/>
      <c r="O101" s="15"/>
      <c r="R101"/>
    </row>
    <row r="102" spans="1:18" s="14" customFormat="1">
      <c r="A102"/>
      <c r="B102"/>
      <c r="C102"/>
      <c r="D102"/>
      <c r="E102"/>
      <c r="F102"/>
      <c r="G102"/>
      <c r="H102" s="25"/>
      <c r="I102"/>
      <c r="J102"/>
      <c r="K102" s="15"/>
      <c r="L102" s="15"/>
      <c r="M102" s="15"/>
      <c r="N102" s="15"/>
      <c r="O102" s="15"/>
      <c r="R102"/>
    </row>
    <row r="103" spans="1:18" s="14" customFormat="1">
      <c r="A103"/>
      <c r="B103"/>
      <c r="C103"/>
      <c r="D103"/>
      <c r="E103"/>
      <c r="F103"/>
      <c r="G103"/>
      <c r="H103" s="25"/>
      <c r="I103"/>
      <c r="J103"/>
      <c r="K103" s="15"/>
      <c r="L103" s="15"/>
      <c r="M103" s="15"/>
      <c r="N103" s="15"/>
      <c r="O103" s="15"/>
      <c r="R103"/>
    </row>
    <row r="104" spans="1:18" s="14" customFormat="1">
      <c r="A104"/>
      <c r="B104"/>
      <c r="C104"/>
      <c r="D104"/>
      <c r="E104"/>
      <c r="F104"/>
      <c r="G104"/>
      <c r="H104" s="25"/>
      <c r="I104"/>
      <c r="J104"/>
      <c r="K104" s="15"/>
      <c r="L104" s="15"/>
      <c r="M104" s="15"/>
      <c r="N104" s="15"/>
      <c r="O104" s="15"/>
      <c r="R104"/>
    </row>
    <row r="105" spans="1:18" s="14" customFormat="1">
      <c r="A105"/>
      <c r="B105"/>
      <c r="C105"/>
      <c r="D105"/>
      <c r="E105"/>
      <c r="F105"/>
      <c r="G105"/>
      <c r="H105" s="25"/>
      <c r="I105"/>
      <c r="J105"/>
      <c r="K105" s="15"/>
      <c r="L105" s="15"/>
      <c r="M105" s="15"/>
      <c r="N105" s="15"/>
      <c r="O105" s="15"/>
      <c r="R105"/>
    </row>
    <row r="106" spans="1:18" s="14" customFormat="1">
      <c r="A106"/>
      <c r="B106"/>
      <c r="C106"/>
      <c r="D106"/>
      <c r="E106"/>
      <c r="F106"/>
      <c r="G106"/>
      <c r="H106" s="25"/>
      <c r="I106"/>
      <c r="J106"/>
      <c r="K106" s="15"/>
      <c r="L106" s="15"/>
      <c r="M106" s="15"/>
      <c r="N106" s="15"/>
      <c r="O106" s="15"/>
      <c r="R106"/>
    </row>
    <row r="107" spans="1:18" s="14" customFormat="1">
      <c r="A107"/>
      <c r="B107"/>
      <c r="C107"/>
      <c r="D107"/>
      <c r="E107"/>
      <c r="F107"/>
      <c r="G107"/>
      <c r="H107" s="25"/>
      <c r="I107"/>
      <c r="J107"/>
      <c r="K107" s="15"/>
      <c r="L107" s="15"/>
      <c r="M107" s="15"/>
      <c r="N107" s="15"/>
      <c r="O107" s="15"/>
      <c r="R107"/>
    </row>
    <row r="108" spans="1:18" s="14" customFormat="1">
      <c r="A108"/>
      <c r="B108"/>
      <c r="C108"/>
      <c r="D108"/>
      <c r="E108"/>
      <c r="F108"/>
      <c r="G108"/>
      <c r="H108" s="25"/>
      <c r="I108"/>
      <c r="J108"/>
      <c r="K108" s="15"/>
      <c r="L108" s="15"/>
      <c r="M108" s="15"/>
      <c r="N108" s="15"/>
      <c r="O108" s="15"/>
      <c r="R108"/>
    </row>
    <row r="109" spans="1:18" s="14" customFormat="1">
      <c r="A109"/>
      <c r="B109"/>
      <c r="C109"/>
      <c r="D109"/>
      <c r="E109"/>
      <c r="F109"/>
      <c r="G109"/>
      <c r="H109" s="25"/>
      <c r="I109"/>
      <c r="J109"/>
      <c r="K109" s="15"/>
      <c r="L109" s="15"/>
      <c r="M109" s="15"/>
      <c r="N109" s="15"/>
      <c r="O109" s="15"/>
      <c r="R109"/>
    </row>
    <row r="110" spans="1:18" s="14" customFormat="1">
      <c r="A110"/>
      <c r="B110"/>
      <c r="C110"/>
      <c r="D110"/>
      <c r="E110"/>
      <c r="F110"/>
      <c r="G110"/>
      <c r="H110" s="25"/>
      <c r="I110"/>
      <c r="J110"/>
      <c r="K110" s="15"/>
      <c r="L110" s="15"/>
      <c r="M110" s="15"/>
      <c r="N110" s="15"/>
      <c r="O110" s="15"/>
      <c r="R110"/>
    </row>
    <row r="111" spans="1:18" s="14" customFormat="1">
      <c r="A111"/>
      <c r="B111"/>
      <c r="C111"/>
      <c r="D111"/>
      <c r="E111"/>
      <c r="F111"/>
      <c r="G111"/>
      <c r="H111" s="25"/>
      <c r="I111"/>
      <c r="J111"/>
      <c r="K111" s="15"/>
      <c r="L111" s="15"/>
      <c r="M111" s="15"/>
      <c r="N111" s="15"/>
      <c r="O111" s="15"/>
      <c r="R111"/>
    </row>
    <row r="112" spans="1:18" s="14" customFormat="1">
      <c r="A112"/>
      <c r="B112"/>
      <c r="C112"/>
      <c r="D112"/>
      <c r="E112"/>
      <c r="F112"/>
      <c r="G112"/>
      <c r="H112" s="25"/>
      <c r="I112"/>
      <c r="J112"/>
      <c r="K112" s="15"/>
      <c r="L112" s="15"/>
      <c r="M112" s="15"/>
      <c r="N112" s="15"/>
      <c r="O112" s="15"/>
      <c r="R112"/>
    </row>
    <row r="113" spans="1:18" s="14" customFormat="1">
      <c r="A113"/>
      <c r="B113"/>
      <c r="C113"/>
      <c r="D113"/>
      <c r="E113"/>
      <c r="F113"/>
      <c r="G113"/>
      <c r="H113" s="25"/>
      <c r="I113"/>
      <c r="J113"/>
      <c r="K113" s="15"/>
      <c r="L113" s="15"/>
      <c r="M113" s="15"/>
      <c r="N113" s="15"/>
      <c r="O113" s="15"/>
      <c r="R113"/>
    </row>
    <row r="114" spans="1:18" s="14" customFormat="1">
      <c r="A114"/>
      <c r="B114"/>
      <c r="C114"/>
      <c r="D114"/>
      <c r="E114"/>
      <c r="F114"/>
      <c r="G114"/>
      <c r="H114" s="25"/>
      <c r="I114"/>
      <c r="J114"/>
      <c r="K114" s="15"/>
      <c r="L114" s="15"/>
      <c r="M114" s="15"/>
      <c r="N114" s="15"/>
      <c r="O114" s="15"/>
      <c r="R114"/>
    </row>
    <row r="115" spans="1:18" s="14" customFormat="1">
      <c r="A115"/>
      <c r="B115"/>
      <c r="C115"/>
      <c r="D115"/>
      <c r="E115"/>
      <c r="F115"/>
      <c r="G115"/>
      <c r="H115" s="25"/>
      <c r="I115"/>
      <c r="J115"/>
      <c r="K115" s="15"/>
      <c r="L115" s="15"/>
      <c r="M115" s="15"/>
      <c r="N115" s="15"/>
      <c r="O115" s="15"/>
      <c r="R115"/>
    </row>
    <row r="116" spans="1:18" s="14" customFormat="1">
      <c r="A116"/>
      <c r="B116"/>
      <c r="C116"/>
      <c r="D116"/>
      <c r="E116"/>
      <c r="F116"/>
      <c r="G116"/>
      <c r="H116" s="25"/>
      <c r="I116"/>
      <c r="J116"/>
      <c r="K116" s="15"/>
      <c r="L116" s="15"/>
      <c r="M116" s="15"/>
      <c r="N116" s="15"/>
      <c r="O116" s="15"/>
      <c r="R116"/>
    </row>
    <row r="117" spans="1:18" s="14" customFormat="1">
      <c r="A117"/>
      <c r="B117"/>
      <c r="C117"/>
      <c r="D117"/>
      <c r="E117"/>
      <c r="F117"/>
      <c r="G117"/>
      <c r="H117" s="25"/>
      <c r="I117"/>
      <c r="J117"/>
      <c r="K117" s="15"/>
      <c r="L117" s="15"/>
      <c r="M117" s="15"/>
      <c r="N117" s="15"/>
      <c r="O117" s="15"/>
      <c r="R117"/>
    </row>
    <row r="118" spans="1:18" s="14" customFormat="1">
      <c r="A118"/>
      <c r="B118"/>
      <c r="C118"/>
      <c r="D118"/>
      <c r="E118"/>
      <c r="F118"/>
      <c r="G118"/>
      <c r="H118" s="25"/>
      <c r="I118"/>
      <c r="J118"/>
      <c r="K118" s="15"/>
      <c r="L118" s="15"/>
      <c r="M118" s="15"/>
      <c r="N118" s="15"/>
      <c r="O118" s="15"/>
      <c r="R118"/>
    </row>
    <row r="119" spans="1:18" s="14" customFormat="1">
      <c r="A119"/>
      <c r="B119"/>
      <c r="C119"/>
      <c r="D119"/>
      <c r="E119"/>
      <c r="F119"/>
      <c r="G119"/>
      <c r="H119" s="25"/>
      <c r="I119"/>
      <c r="J119"/>
      <c r="K119" s="15"/>
      <c r="L119" s="15"/>
      <c r="M119" s="15"/>
      <c r="N119" s="15"/>
      <c r="O119" s="15"/>
      <c r="R119"/>
    </row>
    <row r="120" spans="1:18" s="14" customFormat="1">
      <c r="A120"/>
      <c r="B120"/>
      <c r="C120"/>
      <c r="D120"/>
      <c r="E120"/>
      <c r="F120"/>
      <c r="G120"/>
      <c r="H120" s="25"/>
      <c r="I120"/>
      <c r="J120"/>
      <c r="K120" s="15"/>
      <c r="L120" s="15"/>
      <c r="M120" s="15"/>
      <c r="N120" s="15"/>
      <c r="O120" s="15"/>
      <c r="R120"/>
    </row>
    <row r="121" spans="1:18" s="14" customFormat="1">
      <c r="A121"/>
      <c r="B121"/>
      <c r="C121"/>
      <c r="D121"/>
      <c r="E121"/>
      <c r="F121"/>
      <c r="G121"/>
      <c r="H121" s="25"/>
      <c r="I121"/>
      <c r="J121"/>
      <c r="K121" s="15"/>
      <c r="L121" s="15"/>
      <c r="M121" s="15"/>
      <c r="N121" s="15"/>
      <c r="O121" s="15"/>
      <c r="R121"/>
    </row>
    <row r="122" spans="1:18" s="14" customFormat="1">
      <c r="A122"/>
      <c r="B122"/>
      <c r="C122"/>
      <c r="D122"/>
      <c r="E122"/>
      <c r="F122"/>
      <c r="G122"/>
      <c r="H122" s="25"/>
      <c r="I122"/>
      <c r="J122"/>
      <c r="K122" s="15"/>
      <c r="L122" s="15"/>
      <c r="M122" s="15"/>
      <c r="N122" s="15"/>
      <c r="O122" s="15"/>
      <c r="R122"/>
    </row>
    <row r="123" spans="1:18" s="14" customFormat="1">
      <c r="A123"/>
      <c r="B123"/>
      <c r="C123"/>
      <c r="D123"/>
      <c r="E123"/>
      <c r="F123"/>
      <c r="G123"/>
      <c r="H123" s="25"/>
      <c r="I123"/>
      <c r="J123"/>
      <c r="K123" s="15"/>
      <c r="L123" s="15"/>
      <c r="M123" s="15"/>
      <c r="N123" s="15"/>
      <c r="O123" s="15"/>
      <c r="R123"/>
    </row>
    <row r="124" spans="1:18" s="14" customFormat="1">
      <c r="A124"/>
      <c r="B124"/>
      <c r="C124"/>
      <c r="D124"/>
      <c r="E124"/>
      <c r="F124"/>
      <c r="G124"/>
      <c r="H124" s="25"/>
      <c r="I124"/>
      <c r="J124"/>
      <c r="K124" s="15"/>
      <c r="L124" s="15"/>
      <c r="M124" s="15"/>
      <c r="N124" s="15"/>
      <c r="O124" s="15"/>
      <c r="R124"/>
    </row>
    <row r="125" spans="1:18" s="14" customFormat="1">
      <c r="A125"/>
      <c r="B125"/>
      <c r="C125"/>
      <c r="D125"/>
      <c r="E125"/>
      <c r="F125"/>
      <c r="G125"/>
      <c r="H125" s="25"/>
      <c r="I125"/>
      <c r="J125"/>
      <c r="K125" s="15"/>
      <c r="L125" s="15"/>
      <c r="M125" s="15"/>
      <c r="N125" s="15"/>
      <c r="O125" s="15"/>
      <c r="R125"/>
    </row>
    <row r="126" spans="1:18" s="14" customFormat="1">
      <c r="A126"/>
      <c r="B126"/>
      <c r="C126"/>
      <c r="D126"/>
      <c r="E126"/>
      <c r="F126"/>
      <c r="G126"/>
      <c r="H126" s="25"/>
      <c r="I126"/>
      <c r="J126"/>
      <c r="K126" s="15"/>
      <c r="L126" s="15"/>
      <c r="M126" s="15"/>
      <c r="N126" s="15"/>
      <c r="O126" s="15"/>
      <c r="R126"/>
    </row>
    <row r="127" spans="1:18" s="14" customFormat="1">
      <c r="A127"/>
      <c r="B127"/>
      <c r="C127"/>
      <c r="D127"/>
      <c r="E127"/>
      <c r="F127"/>
      <c r="G127"/>
      <c r="H127" s="25"/>
      <c r="I127"/>
      <c r="J127"/>
      <c r="K127" s="15"/>
      <c r="L127" s="15"/>
      <c r="M127" s="15"/>
      <c r="N127" s="15"/>
      <c r="O127" s="15"/>
      <c r="R127"/>
    </row>
    <row r="128" spans="1:18" s="14" customFormat="1">
      <c r="A128"/>
      <c r="B128"/>
      <c r="C128"/>
      <c r="D128"/>
      <c r="E128"/>
      <c r="F128"/>
      <c r="G128"/>
      <c r="H128" s="25"/>
      <c r="I128"/>
      <c r="J128"/>
      <c r="K128" s="15"/>
      <c r="L128" s="15"/>
      <c r="M128" s="15"/>
      <c r="N128" s="15"/>
      <c r="O128" s="15"/>
      <c r="R128"/>
    </row>
    <row r="129" spans="1:18" s="14" customFormat="1">
      <c r="A129"/>
      <c r="B129"/>
      <c r="C129"/>
      <c r="D129"/>
      <c r="E129"/>
      <c r="F129"/>
      <c r="G129"/>
      <c r="H129" s="25"/>
      <c r="I129"/>
      <c r="J129"/>
      <c r="K129" s="15"/>
      <c r="L129" s="15"/>
      <c r="M129" s="15"/>
      <c r="N129" s="15"/>
      <c r="O129" s="15"/>
      <c r="R129"/>
    </row>
    <row r="130" spans="1:18" s="14" customFormat="1">
      <c r="A130"/>
      <c r="B130"/>
      <c r="C130"/>
      <c r="D130"/>
      <c r="E130"/>
      <c r="F130"/>
      <c r="G130"/>
      <c r="H130" s="25"/>
      <c r="I130"/>
      <c r="J130"/>
      <c r="K130" s="15"/>
      <c r="L130" s="15"/>
      <c r="M130" s="15"/>
      <c r="N130" s="15"/>
      <c r="O130" s="15"/>
      <c r="R130"/>
    </row>
    <row r="131" spans="1:18" s="14" customFormat="1">
      <c r="A131"/>
      <c r="B131"/>
      <c r="C131"/>
      <c r="D131"/>
      <c r="E131"/>
      <c r="F131"/>
      <c r="G131"/>
      <c r="H131" s="25"/>
      <c r="I131"/>
      <c r="J131"/>
      <c r="K131" s="15"/>
      <c r="L131" s="15"/>
      <c r="M131" s="15"/>
      <c r="N131" s="15"/>
      <c r="O131" s="15"/>
      <c r="R131"/>
    </row>
    <row r="132" spans="1:18" s="14" customFormat="1">
      <c r="A132"/>
      <c r="B132"/>
      <c r="C132"/>
      <c r="D132"/>
      <c r="E132"/>
      <c r="F132"/>
      <c r="G132"/>
      <c r="H132" s="25"/>
      <c r="I132"/>
      <c r="J132"/>
      <c r="K132" s="15"/>
      <c r="L132" s="15"/>
      <c r="M132" s="15"/>
      <c r="N132" s="15"/>
      <c r="O132" s="15"/>
      <c r="R132"/>
    </row>
    <row r="133" spans="1:18" s="14" customFormat="1">
      <c r="A133"/>
      <c r="B133"/>
      <c r="C133"/>
      <c r="D133"/>
      <c r="E133"/>
      <c r="F133"/>
      <c r="G133"/>
      <c r="H133" s="25"/>
      <c r="I133"/>
      <c r="J133"/>
      <c r="K133" s="15"/>
      <c r="L133" s="15"/>
      <c r="M133" s="15"/>
      <c r="N133" s="15"/>
      <c r="O133" s="15"/>
      <c r="R133"/>
    </row>
    <row r="134" spans="1:18" s="14" customFormat="1">
      <c r="A134"/>
      <c r="B134"/>
      <c r="C134"/>
      <c r="D134"/>
      <c r="E134"/>
      <c r="F134"/>
      <c r="G134"/>
      <c r="H134" s="25"/>
      <c r="I134"/>
      <c r="J134"/>
      <c r="K134" s="15"/>
      <c r="L134" s="15"/>
      <c r="M134" s="15"/>
      <c r="N134" s="15"/>
      <c r="O134" s="15"/>
      <c r="R134"/>
    </row>
    <row r="135" spans="1:18" s="14" customFormat="1">
      <c r="A135"/>
      <c r="B135"/>
      <c r="C135"/>
      <c r="D135"/>
      <c r="E135"/>
      <c r="F135"/>
      <c r="G135"/>
      <c r="H135" s="25"/>
      <c r="I135"/>
      <c r="J135"/>
      <c r="K135" s="15"/>
      <c r="L135" s="15"/>
      <c r="M135" s="15"/>
      <c r="N135" s="15"/>
      <c r="O135" s="15"/>
      <c r="R135"/>
    </row>
    <row r="136" spans="1:18" s="14" customFormat="1">
      <c r="A136"/>
      <c r="B136"/>
      <c r="C136"/>
      <c r="D136"/>
      <c r="E136"/>
      <c r="F136"/>
      <c r="G136"/>
      <c r="H136" s="25"/>
      <c r="I136"/>
      <c r="J136"/>
      <c r="K136" s="15"/>
      <c r="L136" s="15"/>
      <c r="M136" s="15"/>
      <c r="N136" s="15"/>
      <c r="O136" s="15"/>
      <c r="R136"/>
    </row>
    <row r="137" spans="1:18" s="14" customFormat="1">
      <c r="A137"/>
      <c r="B137"/>
      <c r="C137"/>
      <c r="D137"/>
      <c r="E137"/>
      <c r="F137"/>
      <c r="G137"/>
      <c r="H137" s="25"/>
      <c r="I137"/>
      <c r="J137"/>
      <c r="K137" s="15"/>
      <c r="L137" s="15"/>
      <c r="M137" s="15"/>
      <c r="N137" s="15"/>
      <c r="O137" s="15"/>
      <c r="R137"/>
    </row>
    <row r="138" spans="1:18" s="14" customFormat="1">
      <c r="A138"/>
      <c r="B138"/>
      <c r="C138"/>
      <c r="D138"/>
      <c r="E138"/>
      <c r="F138"/>
      <c r="G138"/>
      <c r="H138" s="25"/>
      <c r="I138"/>
      <c r="J138"/>
      <c r="K138" s="15"/>
      <c r="L138" s="15"/>
      <c r="M138" s="15"/>
      <c r="N138" s="15"/>
      <c r="O138" s="15"/>
      <c r="R138"/>
    </row>
    <row r="139" spans="1:18" s="14" customFormat="1">
      <c r="A139"/>
      <c r="B139"/>
      <c r="C139"/>
      <c r="D139"/>
      <c r="E139"/>
      <c r="F139"/>
      <c r="G139"/>
      <c r="H139" s="25"/>
      <c r="I139"/>
      <c r="J139"/>
      <c r="K139" s="15"/>
      <c r="L139" s="15"/>
      <c r="M139" s="15"/>
      <c r="N139" s="15"/>
      <c r="O139" s="15"/>
      <c r="R139"/>
    </row>
    <row r="140" spans="1:18" s="14" customFormat="1">
      <c r="A140"/>
      <c r="B140"/>
      <c r="C140"/>
      <c r="D140"/>
      <c r="E140"/>
      <c r="F140"/>
      <c r="G140"/>
      <c r="H140" s="25"/>
      <c r="I140"/>
      <c r="J140"/>
      <c r="K140" s="15"/>
      <c r="L140" s="15"/>
      <c r="M140" s="15"/>
      <c r="N140" s="15"/>
      <c r="O140" s="15"/>
      <c r="R140"/>
    </row>
    <row r="141" spans="1:18" s="14" customFormat="1">
      <c r="A141"/>
      <c r="B141"/>
      <c r="C141"/>
      <c r="D141"/>
      <c r="E141"/>
      <c r="F141"/>
      <c r="G141"/>
      <c r="H141" s="25"/>
      <c r="I141"/>
      <c r="J141"/>
      <c r="K141" s="15"/>
      <c r="L141" s="15"/>
      <c r="M141" s="15"/>
      <c r="N141" s="15"/>
      <c r="O141" s="15"/>
      <c r="R141"/>
    </row>
    <row r="142" spans="1:18" s="14" customFormat="1">
      <c r="A142"/>
      <c r="B142"/>
      <c r="C142"/>
      <c r="D142"/>
      <c r="E142"/>
      <c r="F142"/>
      <c r="G142"/>
      <c r="H142" s="25"/>
      <c r="I142"/>
      <c r="J142"/>
      <c r="K142" s="15"/>
      <c r="L142" s="15"/>
      <c r="M142" s="15"/>
      <c r="N142" s="15"/>
      <c r="O142" s="15"/>
      <c r="R142"/>
    </row>
    <row r="143" spans="1:18" s="14" customFormat="1">
      <c r="A143"/>
      <c r="B143"/>
      <c r="C143"/>
      <c r="D143"/>
      <c r="E143"/>
      <c r="F143"/>
      <c r="G143"/>
      <c r="H143" s="25"/>
      <c r="I143"/>
      <c r="J143"/>
      <c r="K143" s="15"/>
      <c r="L143" s="15"/>
      <c r="M143" s="15"/>
      <c r="N143" s="15"/>
      <c r="O143" s="15"/>
      <c r="R143"/>
    </row>
    <row r="144" spans="1:18" s="14" customFormat="1">
      <c r="A144"/>
      <c r="B144"/>
      <c r="C144"/>
      <c r="D144"/>
      <c r="E144"/>
      <c r="F144"/>
      <c r="G144"/>
      <c r="H144" s="25"/>
      <c r="I144"/>
      <c r="J144"/>
      <c r="K144" s="15"/>
      <c r="L144" s="15"/>
      <c r="M144" s="15"/>
      <c r="N144" s="15"/>
      <c r="O144" s="15"/>
      <c r="R144"/>
    </row>
  </sheetData>
  <autoFilter ref="A7:R46">
    <filterColumn colId="4"/>
    <filterColumn colId="5" showButton="0"/>
    <filterColumn colId="7" showButton="0"/>
    <filterColumn colId="9"/>
    <filterColumn colId="10" showButton="0"/>
    <filterColumn colId="11" showButton="0"/>
    <filterColumn colId="12" showButton="0"/>
    <filterColumn colId="14"/>
    <filterColumn colId="15" showButton="0"/>
    <filterColumn colId="16" hiddenButton="1" showButton="0"/>
  </autoFilter>
  <mergeCells count="13">
    <mergeCell ref="L7:O7"/>
    <mergeCell ref="P7:R7"/>
    <mergeCell ref="A42:D42"/>
    <mergeCell ref="A47:D47"/>
    <mergeCell ref="A1:K5"/>
    <mergeCell ref="A6:C6"/>
    <mergeCell ref="A7:A9"/>
    <mergeCell ref="B7:B9"/>
    <mergeCell ref="C7:C9"/>
    <mergeCell ref="D7:D9"/>
    <mergeCell ref="E7:E9"/>
    <mergeCell ref="F7:G7"/>
    <mergeCell ref="H7:J7"/>
  </mergeCells>
  <pageMargins left="0.1" right="0.15" top="0" bottom="0" header="0" footer="0"/>
  <pageSetup paperSize="9" scale="3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Product stock April (2)</vt:lpstr>
      <vt:lpstr>Product Stock</vt:lpstr>
      <vt:lpstr>'Product Stock'!Print_Area</vt:lpstr>
      <vt:lpstr>'Product stock April (2)'!Print_Area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Vinaghost.Com</dc:creator>
  <cp:lastModifiedBy>VICTOR</cp:lastModifiedBy>
  <cp:lastPrinted>2014-06-06T06:27:10Z</cp:lastPrinted>
  <dcterms:created xsi:type="dcterms:W3CDTF">2013-11-01T05:00:37Z</dcterms:created>
  <dcterms:modified xsi:type="dcterms:W3CDTF">2014-06-16T03:32:43Z</dcterms:modified>
</cp:coreProperties>
</file>