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-405" windowWidth="20325" windowHeight="7650" firstSheet="8" activeTab="8"/>
  </bookViews>
  <sheets>
    <sheet name="SALE MONTHLY" sheetId="4" state="hidden" r:id="rId1"/>
    <sheet name="DAILY DELIVERY - MAR" sheetId="23" state="hidden" r:id="rId2"/>
    <sheet name="DAILY DELIVERY - APR" sheetId="24" state="hidden" r:id="rId3"/>
    <sheet name="DAILY DELIVERY - MAY" sheetId="14" state="hidden" r:id="rId4"/>
    <sheet name="actual" sheetId="16" state="hidden" r:id="rId5"/>
    <sheet name="compare" sheetId="18" state="hidden" r:id="rId6"/>
    <sheet name="DAILY DELIVERY - JUNE" sheetId="25" state="hidden" r:id="rId7"/>
    <sheet name="DAILY DELIVERY - JULY" sheetId="20" state="hidden" r:id="rId8"/>
    <sheet name="QTY" sheetId="27" r:id="rId9"/>
    <sheet name=" AUGUST" sheetId="26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9" hidden="1">' AUGUST'!$A$10:$BF$33</definedName>
    <definedName name="_xlnm._FilterDatabase" localSheetId="2" hidden="1">'DAILY DELIVERY - APR'!$A$10:$BN$32</definedName>
    <definedName name="_xlnm._FilterDatabase" localSheetId="7" hidden="1">'DAILY DELIVERY - JULY'!$A$10:$BH$32</definedName>
    <definedName name="_xlnm._FilterDatabase" localSheetId="6" hidden="1">'DAILY DELIVERY - JUNE'!$A$10:$BN$10</definedName>
    <definedName name="_xlnm._FilterDatabase" localSheetId="3" hidden="1">'DAILY DELIVERY - MAY'!$A$10:$BQ$32</definedName>
    <definedName name="_xlnm._FilterDatabase" localSheetId="8" hidden="1">QTY!$A$3:$AH$7</definedName>
    <definedName name="_xlnm._FilterDatabase" localSheetId="0" hidden="1">'SALE MONTHLY'!$A$1:$R$35</definedName>
    <definedName name="_xlnm.Print_Area" localSheetId="0">'SALE MONTHLY'!$A$1:$AD$35</definedName>
  </definedNames>
  <calcPr calcId="124519"/>
</workbook>
</file>

<file path=xl/calcChain.xml><?xml version="1.0" encoding="utf-8"?>
<calcChain xmlns="http://schemas.openxmlformats.org/spreadsheetml/2006/main">
  <c r="AK12" i="26"/>
  <c r="AK13"/>
  <c r="AK14"/>
  <c r="AK15"/>
  <c r="AK17"/>
  <c r="AK19"/>
  <c r="AK21"/>
  <c r="AK22"/>
  <c r="AK23"/>
  <c r="AK24"/>
  <c r="AK25"/>
  <c r="AK26"/>
  <c r="AK27"/>
  <c r="AK28"/>
  <c r="AK30"/>
  <c r="AK31"/>
  <c r="V30" l="1"/>
  <c r="BF31" l="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O31"/>
  <c r="P31" s="1"/>
  <c r="L31"/>
  <c r="I31"/>
  <c r="J31" s="1"/>
  <c r="H31"/>
  <c r="O12"/>
  <c r="O13"/>
  <c r="O14"/>
  <c r="O23"/>
  <c r="O24"/>
  <c r="O25"/>
  <c r="O26"/>
  <c r="O27"/>
  <c r="O28"/>
  <c r="O29"/>
  <c r="O30"/>
  <c r="O32"/>
  <c r="O11"/>
  <c r="L26" l="1"/>
  <c r="L28"/>
  <c r="L30"/>
  <c r="K33"/>
  <c r="I12"/>
  <c r="I13"/>
  <c r="J13" s="1"/>
  <c r="I14"/>
  <c r="I17"/>
  <c r="J17" s="1"/>
  <c r="I19"/>
  <c r="J19" s="1"/>
  <c r="I21"/>
  <c r="J21" s="1"/>
  <c r="I22"/>
  <c r="I23"/>
  <c r="J23" s="1"/>
  <c r="I24"/>
  <c r="I25"/>
  <c r="I26"/>
  <c r="J26" s="1"/>
  <c r="I28"/>
  <c r="J28" s="1"/>
  <c r="I29"/>
  <c r="J29" s="1"/>
  <c r="I30"/>
  <c r="J30" s="1"/>
  <c r="J32"/>
  <c r="BE33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G33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L32"/>
  <c r="H32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T30"/>
  <c r="R30"/>
  <c r="P30"/>
  <c r="H30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L29"/>
  <c r="H29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H28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L27"/>
  <c r="H27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H26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L25"/>
  <c r="J25"/>
  <c r="H25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L24"/>
  <c r="H24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L23"/>
  <c r="H23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L22"/>
  <c r="H22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L21"/>
  <c r="H21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L20"/>
  <c r="J20"/>
  <c r="H20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L19"/>
  <c r="H19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L18"/>
  <c r="J18"/>
  <c r="H18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L17"/>
  <c r="H17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L16"/>
  <c r="J16"/>
  <c r="H16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L15"/>
  <c r="J15"/>
  <c r="H15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L14"/>
  <c r="J14"/>
  <c r="H14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L13"/>
  <c r="H13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L12"/>
  <c r="H12"/>
  <c r="BF11"/>
  <c r="BF33" s="1"/>
  <c r="BD11"/>
  <c r="BD33" s="1"/>
  <c r="BB11"/>
  <c r="BB33" s="1"/>
  <c r="AZ11"/>
  <c r="AZ33" s="1"/>
  <c r="AX11"/>
  <c r="AX33" s="1"/>
  <c r="AV11"/>
  <c r="AV33" s="1"/>
  <c r="AT11"/>
  <c r="AT33" s="1"/>
  <c r="AR11"/>
  <c r="AR33" s="1"/>
  <c r="AP11"/>
  <c r="AP33" s="1"/>
  <c r="AN11"/>
  <c r="AN33" s="1"/>
  <c r="AL11"/>
  <c r="AL33" s="1"/>
  <c r="AJ11"/>
  <c r="AJ33" s="1"/>
  <c r="AH11"/>
  <c r="AH33" s="1"/>
  <c r="AF11"/>
  <c r="AD11"/>
  <c r="AB11"/>
  <c r="AB33" s="1"/>
  <c r="Z11"/>
  <c r="Z33" s="1"/>
  <c r="X11"/>
  <c r="X33" s="1"/>
  <c r="V11"/>
  <c r="T11"/>
  <c r="R11"/>
  <c r="P11"/>
  <c r="L11"/>
  <c r="J11"/>
  <c r="H11"/>
  <c r="H33" s="1"/>
  <c r="AF33" l="1"/>
  <c r="AD33"/>
  <c r="J12"/>
  <c r="J22"/>
  <c r="V33"/>
  <c r="T33"/>
  <c r="R33"/>
  <c r="P33"/>
  <c r="J24"/>
  <c r="L33"/>
  <c r="E12" i="20" l="1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11"/>
  <c r="BG32" l="1"/>
  <c r="AY32" l="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11"/>
  <c r="AZ32" s="1"/>
  <c r="AG32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Q32"/>
  <c r="J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 l="1"/>
  <c r="BH32"/>
  <c r="X32"/>
  <c r="BM32" i="25"/>
  <c r="BK32"/>
  <c r="BI32"/>
  <c r="BG32"/>
  <c r="BE32"/>
  <c r="BC32"/>
  <c r="BA32"/>
  <c r="AY32"/>
  <c r="AW32"/>
  <c r="AU32"/>
  <c r="AS32"/>
  <c r="AQ32"/>
  <c r="AO32"/>
  <c r="AM32"/>
  <c r="AK32"/>
  <c r="AI32"/>
  <c r="AG32"/>
  <c r="AC32"/>
  <c r="AA32"/>
  <c r="Y32"/>
  <c r="W32"/>
  <c r="U32"/>
  <c r="S32"/>
  <c r="Q32"/>
  <c r="O32"/>
  <c r="M32"/>
  <c r="K32"/>
  <c r="I32"/>
  <c r="G32"/>
  <c r="BJ31"/>
  <c r="BH31"/>
  <c r="BF31"/>
  <c r="BD31"/>
  <c r="BB31"/>
  <c r="AX31"/>
  <c r="AV31"/>
  <c r="AT31"/>
  <c r="AR31"/>
  <c r="AP31"/>
  <c r="AN31"/>
  <c r="AL31"/>
  <c r="AJ31"/>
  <c r="AH31"/>
  <c r="AF31"/>
  <c r="AD31"/>
  <c r="AB31"/>
  <c r="Z31"/>
  <c r="V31"/>
  <c r="T31"/>
  <c r="R31"/>
  <c r="P31"/>
  <c r="N31"/>
  <c r="L31"/>
  <c r="H31"/>
  <c r="E31"/>
  <c r="F31" s="1"/>
  <c r="BJ30"/>
  <c r="BH30"/>
  <c r="BF30"/>
  <c r="BD30"/>
  <c r="BB30"/>
  <c r="AX30"/>
  <c r="AV30"/>
  <c r="AT30"/>
  <c r="AR30"/>
  <c r="AP30"/>
  <c r="AN30"/>
  <c r="AL30"/>
  <c r="AJ30"/>
  <c r="AH30"/>
  <c r="AF30"/>
  <c r="AD30"/>
  <c r="AB30"/>
  <c r="Z30"/>
  <c r="V30"/>
  <c r="T30"/>
  <c r="R30"/>
  <c r="P30"/>
  <c r="N30"/>
  <c r="L30"/>
  <c r="H30"/>
  <c r="F30"/>
  <c r="E30"/>
  <c r="BJ29"/>
  <c r="BH29"/>
  <c r="BF29"/>
  <c r="BD29"/>
  <c r="BB29"/>
  <c r="AX29"/>
  <c r="AV29"/>
  <c r="AT29"/>
  <c r="AR29"/>
  <c r="AP29"/>
  <c r="AN29"/>
  <c r="AL29"/>
  <c r="AJ29"/>
  <c r="AH29"/>
  <c r="AF29"/>
  <c r="AD29"/>
  <c r="AB29"/>
  <c r="Z29"/>
  <c r="V29"/>
  <c r="T29"/>
  <c r="R29"/>
  <c r="P29"/>
  <c r="N29"/>
  <c r="L29"/>
  <c r="H29"/>
  <c r="E29"/>
  <c r="F29" s="1"/>
  <c r="BJ28"/>
  <c r="BH28"/>
  <c r="BF28"/>
  <c r="BD28"/>
  <c r="BB28"/>
  <c r="AX28"/>
  <c r="AV28"/>
  <c r="AT28"/>
  <c r="AR28"/>
  <c r="AP28"/>
  <c r="AN28"/>
  <c r="AL28"/>
  <c r="AJ28"/>
  <c r="AH28"/>
  <c r="AF28"/>
  <c r="AD28"/>
  <c r="AB28"/>
  <c r="Z28"/>
  <c r="V28"/>
  <c r="T28"/>
  <c r="R28"/>
  <c r="P28"/>
  <c r="N28"/>
  <c r="L28"/>
  <c r="H28"/>
  <c r="E28"/>
  <c r="F28" s="1"/>
  <c r="BJ27"/>
  <c r="BH27"/>
  <c r="BF27"/>
  <c r="BD27"/>
  <c r="BB27"/>
  <c r="AX27"/>
  <c r="AV27"/>
  <c r="AT27"/>
  <c r="AR27"/>
  <c r="AP27"/>
  <c r="AN27"/>
  <c r="AL27"/>
  <c r="AJ27"/>
  <c r="AH27"/>
  <c r="AF27"/>
  <c r="AD27"/>
  <c r="AB27"/>
  <c r="Z27"/>
  <c r="V27"/>
  <c r="T27"/>
  <c r="R27"/>
  <c r="P27"/>
  <c r="N27"/>
  <c r="L27"/>
  <c r="H27"/>
  <c r="E27"/>
  <c r="F27" s="1"/>
  <c r="BJ26"/>
  <c r="BH26"/>
  <c r="BF26"/>
  <c r="BD26"/>
  <c r="BB26"/>
  <c r="AX26"/>
  <c r="AV26"/>
  <c r="AT26"/>
  <c r="AR26"/>
  <c r="AP26"/>
  <c r="AN26"/>
  <c r="AL26"/>
  <c r="AJ26"/>
  <c r="AH26"/>
  <c r="AF26"/>
  <c r="AD26"/>
  <c r="AB26"/>
  <c r="Z26"/>
  <c r="V26"/>
  <c r="T26"/>
  <c r="R26"/>
  <c r="P26"/>
  <c r="N26"/>
  <c r="L26"/>
  <c r="H26"/>
  <c r="F26"/>
  <c r="E26"/>
  <c r="BJ25"/>
  <c r="BH25"/>
  <c r="BF25"/>
  <c r="BD25"/>
  <c r="BB25"/>
  <c r="AX25"/>
  <c r="AV25"/>
  <c r="AT25"/>
  <c r="AR25"/>
  <c r="AP25"/>
  <c r="AN25"/>
  <c r="AL25"/>
  <c r="AJ25"/>
  <c r="AH25"/>
  <c r="AF25"/>
  <c r="AD25"/>
  <c r="AB25"/>
  <c r="Z25"/>
  <c r="V25"/>
  <c r="T25"/>
  <c r="R25"/>
  <c r="P25"/>
  <c r="N25"/>
  <c r="L25"/>
  <c r="H25"/>
  <c r="E25"/>
  <c r="F25" s="1"/>
  <c r="BJ24"/>
  <c r="BH24"/>
  <c r="BF24"/>
  <c r="BD24"/>
  <c r="BB24"/>
  <c r="AX24"/>
  <c r="AV24"/>
  <c r="AT24"/>
  <c r="AR24"/>
  <c r="AP24"/>
  <c r="AN24"/>
  <c r="AL24"/>
  <c r="AJ24"/>
  <c r="AH24"/>
  <c r="AF24"/>
  <c r="AD24"/>
  <c r="AB24"/>
  <c r="Z24"/>
  <c r="V24"/>
  <c r="T24"/>
  <c r="R24"/>
  <c r="P24"/>
  <c r="N24"/>
  <c r="L24"/>
  <c r="H24"/>
  <c r="E24"/>
  <c r="F24" s="1"/>
  <c r="BJ23"/>
  <c r="BH23"/>
  <c r="BF23"/>
  <c r="BD23"/>
  <c r="BB23"/>
  <c r="AX23"/>
  <c r="AV23"/>
  <c r="AT23"/>
  <c r="AR23"/>
  <c r="AP23"/>
  <c r="AN23"/>
  <c r="AL23"/>
  <c r="AJ23"/>
  <c r="AH23"/>
  <c r="AF23"/>
  <c r="AD23"/>
  <c r="AB23"/>
  <c r="Z23"/>
  <c r="V23"/>
  <c r="T23"/>
  <c r="R23"/>
  <c r="P23"/>
  <c r="N23"/>
  <c r="L23"/>
  <c r="H23"/>
  <c r="E23"/>
  <c r="F23" s="1"/>
  <c r="BJ22"/>
  <c r="BH22"/>
  <c r="BF22"/>
  <c r="BD22"/>
  <c r="BB22"/>
  <c r="AX22"/>
  <c r="AV22"/>
  <c r="AT22"/>
  <c r="AR22"/>
  <c r="AP22"/>
  <c r="AN22"/>
  <c r="AL22"/>
  <c r="AJ22"/>
  <c r="AH22"/>
  <c r="AF22"/>
  <c r="AD22"/>
  <c r="AB22"/>
  <c r="Z22"/>
  <c r="V22"/>
  <c r="T22"/>
  <c r="R22"/>
  <c r="P22"/>
  <c r="N22"/>
  <c r="L22"/>
  <c r="H22"/>
  <c r="F22"/>
  <c r="E22"/>
  <c r="BJ21"/>
  <c r="BH21"/>
  <c r="BF21"/>
  <c r="BD21"/>
  <c r="BB21"/>
  <c r="AX21"/>
  <c r="AV21"/>
  <c r="AT21"/>
  <c r="AR21"/>
  <c r="AP21"/>
  <c r="AN21"/>
  <c r="AL21"/>
  <c r="AJ21"/>
  <c r="AH21"/>
  <c r="AF21"/>
  <c r="AD21"/>
  <c r="AB21"/>
  <c r="Z21"/>
  <c r="V21"/>
  <c r="T21"/>
  <c r="R21"/>
  <c r="P21"/>
  <c r="N21"/>
  <c r="L21"/>
  <c r="H21"/>
  <c r="E21"/>
  <c r="F21" s="1"/>
  <c r="BJ20"/>
  <c r="BH20"/>
  <c r="BF20"/>
  <c r="BD20"/>
  <c r="BB20"/>
  <c r="AX20"/>
  <c r="AV20"/>
  <c r="AT20"/>
  <c r="AR20"/>
  <c r="AP20"/>
  <c r="AN20"/>
  <c r="AL20"/>
  <c r="AJ20"/>
  <c r="AH20"/>
  <c r="AF20"/>
  <c r="AD20"/>
  <c r="AB20"/>
  <c r="Z20"/>
  <c r="V20"/>
  <c r="T20"/>
  <c r="R20"/>
  <c r="P20"/>
  <c r="N20"/>
  <c r="L20"/>
  <c r="H20"/>
  <c r="E20"/>
  <c r="F20" s="1"/>
  <c r="BJ19"/>
  <c r="BH19"/>
  <c r="BF19"/>
  <c r="BD19"/>
  <c r="BB19"/>
  <c r="AX19"/>
  <c r="AV19"/>
  <c r="AT19"/>
  <c r="AR19"/>
  <c r="AP19"/>
  <c r="AN19"/>
  <c r="AL19"/>
  <c r="AJ19"/>
  <c r="AH19"/>
  <c r="AF19"/>
  <c r="AE19"/>
  <c r="AE32" s="1"/>
  <c r="AD19"/>
  <c r="AB19"/>
  <c r="Z19"/>
  <c r="V19"/>
  <c r="T19"/>
  <c r="R19"/>
  <c r="P19"/>
  <c r="N19"/>
  <c r="L19"/>
  <c r="H19"/>
  <c r="E19"/>
  <c r="F19" s="1"/>
  <c r="BJ18"/>
  <c r="BH18"/>
  <c r="BF18"/>
  <c r="BD18"/>
  <c r="BB18"/>
  <c r="AX18"/>
  <c r="AV18"/>
  <c r="AT18"/>
  <c r="AR18"/>
  <c r="AP18"/>
  <c r="AN18"/>
  <c r="AL18"/>
  <c r="AJ18"/>
  <c r="AH18"/>
  <c r="AF18"/>
  <c r="AD18"/>
  <c r="AB18"/>
  <c r="Z18"/>
  <c r="V18"/>
  <c r="T18"/>
  <c r="R18"/>
  <c r="P18"/>
  <c r="N18"/>
  <c r="L18"/>
  <c r="H18"/>
  <c r="E18"/>
  <c r="F18" s="1"/>
  <c r="BJ17"/>
  <c r="BH17"/>
  <c r="BF17"/>
  <c r="BD17"/>
  <c r="BB17"/>
  <c r="AX17"/>
  <c r="AV17"/>
  <c r="AT17"/>
  <c r="AR17"/>
  <c r="AP17"/>
  <c r="AN17"/>
  <c r="AL17"/>
  <c r="AJ17"/>
  <c r="AH17"/>
  <c r="AF17"/>
  <c r="AD17"/>
  <c r="AB17"/>
  <c r="Z17"/>
  <c r="V17"/>
  <c r="T17"/>
  <c r="R17"/>
  <c r="P17"/>
  <c r="N17"/>
  <c r="L17"/>
  <c r="H17"/>
  <c r="E17"/>
  <c r="F17" s="1"/>
  <c r="BJ16"/>
  <c r="BH16"/>
  <c r="BF16"/>
  <c r="BD16"/>
  <c r="BB16"/>
  <c r="AX16"/>
  <c r="AV16"/>
  <c r="AT16"/>
  <c r="AR16"/>
  <c r="AP16"/>
  <c r="AN16"/>
  <c r="AL16"/>
  <c r="AJ16"/>
  <c r="AH16"/>
  <c r="AF16"/>
  <c r="AD16"/>
  <c r="AB16"/>
  <c r="Z16"/>
  <c r="V16"/>
  <c r="T16"/>
  <c r="R16"/>
  <c r="P16"/>
  <c r="N16"/>
  <c r="L16"/>
  <c r="H16"/>
  <c r="E16"/>
  <c r="F16" s="1"/>
  <c r="BJ15"/>
  <c r="BH15"/>
  <c r="BF15"/>
  <c r="BD15"/>
  <c r="BB15"/>
  <c r="AX15"/>
  <c r="AV15"/>
  <c r="AT15"/>
  <c r="AR15"/>
  <c r="AP15"/>
  <c r="AN15"/>
  <c r="AL15"/>
  <c r="AJ15"/>
  <c r="AH15"/>
  <c r="AF15"/>
  <c r="AD15"/>
  <c r="AB15"/>
  <c r="Z15"/>
  <c r="V15"/>
  <c r="T15"/>
  <c r="R15"/>
  <c r="P15"/>
  <c r="N15"/>
  <c r="L15"/>
  <c r="H15"/>
  <c r="E15"/>
  <c r="F15" s="1"/>
  <c r="BJ14"/>
  <c r="BH14"/>
  <c r="BF14"/>
  <c r="BD14"/>
  <c r="BB14"/>
  <c r="AX14"/>
  <c r="AV14"/>
  <c r="AT14"/>
  <c r="AR14"/>
  <c r="AP14"/>
  <c r="AN14"/>
  <c r="AL14"/>
  <c r="AJ14"/>
  <c r="AH14"/>
  <c r="AF14"/>
  <c r="AD14"/>
  <c r="AB14"/>
  <c r="Z14"/>
  <c r="V14"/>
  <c r="T14"/>
  <c r="R14"/>
  <c r="P14"/>
  <c r="N14"/>
  <c r="L14"/>
  <c r="H14"/>
  <c r="E14"/>
  <c r="F14" s="1"/>
  <c r="BJ13"/>
  <c r="BH13"/>
  <c r="BF13"/>
  <c r="BD13"/>
  <c r="BB13"/>
  <c r="AX13"/>
  <c r="AV13"/>
  <c r="AT13"/>
  <c r="AR13"/>
  <c r="AP13"/>
  <c r="AN13"/>
  <c r="AL13"/>
  <c r="AJ13"/>
  <c r="AH13"/>
  <c r="AF13"/>
  <c r="AD13"/>
  <c r="AB13"/>
  <c r="Z13"/>
  <c r="V13"/>
  <c r="T13"/>
  <c r="R13"/>
  <c r="P13"/>
  <c r="N13"/>
  <c r="L13"/>
  <c r="H13"/>
  <c r="F13"/>
  <c r="E13"/>
  <c r="BJ12"/>
  <c r="BH12"/>
  <c r="BF12"/>
  <c r="BD12"/>
  <c r="BB12"/>
  <c r="AX12"/>
  <c r="AV12"/>
  <c r="AT12"/>
  <c r="AR12"/>
  <c r="AP12"/>
  <c r="AN12"/>
  <c r="AL12"/>
  <c r="AJ12"/>
  <c r="AH12"/>
  <c r="AF12"/>
  <c r="AD12"/>
  <c r="AB12"/>
  <c r="Z12"/>
  <c r="V12"/>
  <c r="T12"/>
  <c r="R12"/>
  <c r="P12"/>
  <c r="N12"/>
  <c r="L12"/>
  <c r="H12"/>
  <c r="E12"/>
  <c r="F12" s="1"/>
  <c r="BJ11"/>
  <c r="BJ32" s="1"/>
  <c r="BH11"/>
  <c r="BF11"/>
  <c r="BF32" s="1"/>
  <c r="BD11"/>
  <c r="BB11"/>
  <c r="BB32" s="1"/>
  <c r="AX11"/>
  <c r="AV11"/>
  <c r="AV32" s="1"/>
  <c r="AT11"/>
  <c r="AR11"/>
  <c r="AR32" s="1"/>
  <c r="AP11"/>
  <c r="AN11"/>
  <c r="AN32" s="1"/>
  <c r="AL11"/>
  <c r="AJ11"/>
  <c r="AJ32" s="1"/>
  <c r="AH11"/>
  <c r="AF11"/>
  <c r="AF32" s="1"/>
  <c r="AD11"/>
  <c r="AB11"/>
  <c r="AB32" s="1"/>
  <c r="Z11"/>
  <c r="V11"/>
  <c r="V32" s="1"/>
  <c r="T11"/>
  <c r="R11"/>
  <c r="R32" s="1"/>
  <c r="P11"/>
  <c r="N11"/>
  <c r="N32" s="1"/>
  <c r="L11"/>
  <c r="H11"/>
  <c r="H32" s="1"/>
  <c r="E11"/>
  <c r="E32" s="1"/>
  <c r="C7"/>
  <c r="L32" l="1"/>
  <c r="P32"/>
  <c r="T32"/>
  <c r="Z32"/>
  <c r="AD32"/>
  <c r="AH32"/>
  <c r="AL32"/>
  <c r="AP32"/>
  <c r="AT32"/>
  <c r="AX32"/>
  <c r="BD32"/>
  <c r="BH32"/>
  <c r="F11"/>
  <c r="F32" s="1"/>
  <c r="BF12" i="20" l="1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11"/>
  <c r="BF32" l="1"/>
  <c r="AX32"/>
  <c r="BD32"/>
  <c r="BB32"/>
  <c r="I11" i="14" l="1"/>
  <c r="K11"/>
  <c r="M11"/>
  <c r="O11"/>
  <c r="Q11"/>
  <c r="S11"/>
  <c r="U11"/>
  <c r="W11"/>
  <c r="Y11"/>
  <c r="Z11"/>
  <c r="AA11" s="1"/>
  <c r="AC11"/>
  <c r="AE11"/>
  <c r="AG11"/>
  <c r="AI11"/>
  <c r="AK11"/>
  <c r="AM11"/>
  <c r="AO11"/>
  <c r="AQ11"/>
  <c r="AS11"/>
  <c r="AU11"/>
  <c r="AW11"/>
  <c r="AY11"/>
  <c r="AZ11"/>
  <c r="BA11" s="1"/>
  <c r="BC11"/>
  <c r="BE11"/>
  <c r="BN32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11"/>
  <c r="BL32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AZ12"/>
  <c r="BA12" s="1"/>
  <c r="AZ13"/>
  <c r="BA13" s="1"/>
  <c r="AZ14"/>
  <c r="BA14" s="1"/>
  <c r="AZ15"/>
  <c r="BA15" s="1"/>
  <c r="AZ16"/>
  <c r="BA16" s="1"/>
  <c r="AZ17"/>
  <c r="BA17" s="1"/>
  <c r="AZ18"/>
  <c r="BA18" s="1"/>
  <c r="AZ19"/>
  <c r="BA19" s="1"/>
  <c r="AZ20"/>
  <c r="BA20" s="1"/>
  <c r="AZ21"/>
  <c r="BA21" s="1"/>
  <c r="AZ22"/>
  <c r="BA22" s="1"/>
  <c r="AZ23"/>
  <c r="BA23" s="1"/>
  <c r="AZ24"/>
  <c r="BA24" s="1"/>
  <c r="AZ25"/>
  <c r="BA25" s="1"/>
  <c r="AZ26"/>
  <c r="BA26" s="1"/>
  <c r="AZ27"/>
  <c r="BA27" s="1"/>
  <c r="AZ28"/>
  <c r="BA28" s="1"/>
  <c r="AZ29"/>
  <c r="BA29" s="1"/>
  <c r="AZ30"/>
  <c r="BA30" s="1"/>
  <c r="AZ31"/>
  <c r="BA31" s="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BI32" i="24"/>
  <c r="BG32"/>
  <c r="BE32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BJ31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V31"/>
  <c r="T31"/>
  <c r="R31"/>
  <c r="P31"/>
  <c r="N31"/>
  <c r="L31"/>
  <c r="J31"/>
  <c r="H31"/>
  <c r="E31"/>
  <c r="F31" s="1"/>
  <c r="BJ30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V30"/>
  <c r="T30"/>
  <c r="R30"/>
  <c r="P30"/>
  <c r="N30"/>
  <c r="L30"/>
  <c r="J30"/>
  <c r="H30"/>
  <c r="F30"/>
  <c r="E30"/>
  <c r="BJ29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V29"/>
  <c r="T29"/>
  <c r="R29"/>
  <c r="P29"/>
  <c r="N29"/>
  <c r="L29"/>
  <c r="J29"/>
  <c r="H29"/>
  <c r="E29"/>
  <c r="F29" s="1"/>
  <c r="BJ28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V28"/>
  <c r="T28"/>
  <c r="R28"/>
  <c r="P28"/>
  <c r="N28"/>
  <c r="L28"/>
  <c r="J28"/>
  <c r="H28"/>
  <c r="E28"/>
  <c r="F28" s="1"/>
  <c r="BJ27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V27"/>
  <c r="T27"/>
  <c r="R27"/>
  <c r="P27"/>
  <c r="N27"/>
  <c r="L27"/>
  <c r="J27"/>
  <c r="H27"/>
  <c r="E27"/>
  <c r="F27" s="1"/>
  <c r="BJ26"/>
  <c r="BH26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V26"/>
  <c r="T26"/>
  <c r="R26"/>
  <c r="P26"/>
  <c r="N26"/>
  <c r="L26"/>
  <c r="J26"/>
  <c r="H26"/>
  <c r="F26"/>
  <c r="E26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V25"/>
  <c r="T25"/>
  <c r="R25"/>
  <c r="P25"/>
  <c r="N25"/>
  <c r="L25"/>
  <c r="J25"/>
  <c r="H25"/>
  <c r="E25"/>
  <c r="F25" s="1"/>
  <c r="BJ24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V24"/>
  <c r="T24"/>
  <c r="R24"/>
  <c r="P24"/>
  <c r="N24"/>
  <c r="L24"/>
  <c r="J24"/>
  <c r="H24"/>
  <c r="E24"/>
  <c r="F24" s="1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V23"/>
  <c r="T23"/>
  <c r="R23"/>
  <c r="P23"/>
  <c r="N23"/>
  <c r="L23"/>
  <c r="J23"/>
  <c r="H23"/>
  <c r="E23"/>
  <c r="F23" s="1"/>
  <c r="BJ22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V22"/>
  <c r="T22"/>
  <c r="R22"/>
  <c r="P22"/>
  <c r="N22"/>
  <c r="L22"/>
  <c r="J22"/>
  <c r="H22"/>
  <c r="F22"/>
  <c r="E22"/>
  <c r="BJ21"/>
  <c r="BH21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V21"/>
  <c r="T21"/>
  <c r="R21"/>
  <c r="P21"/>
  <c r="N21"/>
  <c r="L21"/>
  <c r="J21"/>
  <c r="H21"/>
  <c r="E21"/>
  <c r="F21" s="1"/>
  <c r="BJ20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V20"/>
  <c r="T20"/>
  <c r="R20"/>
  <c r="P20"/>
  <c r="N20"/>
  <c r="L20"/>
  <c r="J20"/>
  <c r="H20"/>
  <c r="E20"/>
  <c r="F20" s="1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V19"/>
  <c r="T19"/>
  <c r="R19"/>
  <c r="P19"/>
  <c r="N19"/>
  <c r="L19"/>
  <c r="J19"/>
  <c r="H19"/>
  <c r="E19"/>
  <c r="F19" s="1"/>
  <c r="BJ18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V18"/>
  <c r="T18"/>
  <c r="R18"/>
  <c r="P18"/>
  <c r="N18"/>
  <c r="L18"/>
  <c r="J18"/>
  <c r="H18"/>
  <c r="F18"/>
  <c r="E18"/>
  <c r="BJ17"/>
  <c r="BH17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V17"/>
  <c r="T17"/>
  <c r="R17"/>
  <c r="P17"/>
  <c r="N17"/>
  <c r="L17"/>
  <c r="J17"/>
  <c r="H17"/>
  <c r="E17"/>
  <c r="F17" s="1"/>
  <c r="BJ16"/>
  <c r="BH16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V16"/>
  <c r="T16"/>
  <c r="R16"/>
  <c r="P16"/>
  <c r="N16"/>
  <c r="L16"/>
  <c r="J16"/>
  <c r="H16"/>
  <c r="E16"/>
  <c r="F16" s="1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V15"/>
  <c r="T15"/>
  <c r="R15"/>
  <c r="P15"/>
  <c r="N15"/>
  <c r="L15"/>
  <c r="J15"/>
  <c r="H15"/>
  <c r="E15"/>
  <c r="F15" s="1"/>
  <c r="BJ14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V14"/>
  <c r="T14"/>
  <c r="R14"/>
  <c r="P14"/>
  <c r="N14"/>
  <c r="L14"/>
  <c r="J14"/>
  <c r="H14"/>
  <c r="F14"/>
  <c r="E14"/>
  <c r="BJ13"/>
  <c r="BH13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V13"/>
  <c r="T13"/>
  <c r="R13"/>
  <c r="P13"/>
  <c r="N13"/>
  <c r="L13"/>
  <c r="J13"/>
  <c r="H13"/>
  <c r="E13"/>
  <c r="F13" s="1"/>
  <c r="BJ12"/>
  <c r="BH12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V12"/>
  <c r="T12"/>
  <c r="R12"/>
  <c r="P12"/>
  <c r="N12"/>
  <c r="L12"/>
  <c r="J12"/>
  <c r="H12"/>
  <c r="E12"/>
  <c r="F12" s="1"/>
  <c r="BJ11"/>
  <c r="BJ32" s="1"/>
  <c r="BH11"/>
  <c r="BH32" s="1"/>
  <c r="BF11"/>
  <c r="BF32" s="1"/>
  <c r="BD11"/>
  <c r="BD32" s="1"/>
  <c r="BB11"/>
  <c r="BB32" s="1"/>
  <c r="AZ11"/>
  <c r="AZ32" s="1"/>
  <c r="AX11"/>
  <c r="AX32" s="1"/>
  <c r="AV11"/>
  <c r="AV32" s="1"/>
  <c r="AT11"/>
  <c r="AT32" s="1"/>
  <c r="AR11"/>
  <c r="AR32" s="1"/>
  <c r="AP11"/>
  <c r="AP32" s="1"/>
  <c r="AN11"/>
  <c r="AN32" s="1"/>
  <c r="AL11"/>
  <c r="AL32" s="1"/>
  <c r="AJ11"/>
  <c r="AJ32" s="1"/>
  <c r="AH11"/>
  <c r="AH32" s="1"/>
  <c r="AF11"/>
  <c r="AF32" s="1"/>
  <c r="AD11"/>
  <c r="AD32" s="1"/>
  <c r="AB11"/>
  <c r="AB32" s="1"/>
  <c r="Z11"/>
  <c r="Z32" s="1"/>
  <c r="V11"/>
  <c r="V32" s="1"/>
  <c r="T11"/>
  <c r="T32" s="1"/>
  <c r="R11"/>
  <c r="R32" s="1"/>
  <c r="P11"/>
  <c r="P32" s="1"/>
  <c r="N11"/>
  <c r="N32" s="1"/>
  <c r="L11"/>
  <c r="L32" s="1"/>
  <c r="J11"/>
  <c r="J32" s="1"/>
  <c r="H11"/>
  <c r="H32" s="1"/>
  <c r="E11"/>
  <c r="E32" s="1"/>
  <c r="C7"/>
  <c r="AV12" i="20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11"/>
  <c r="BO32" i="14" l="1"/>
  <c r="BM32"/>
  <c r="AV32" i="20"/>
  <c r="F11" i="24"/>
  <c r="F32" s="1"/>
  <c r="BI34" i="23"/>
  <c r="BG34"/>
  <c r="BE34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Q34"/>
  <c r="O34"/>
  <c r="M34"/>
  <c r="K34"/>
  <c r="I34"/>
  <c r="G34"/>
  <c r="BJ33"/>
  <c r="BH33"/>
  <c r="BF33"/>
  <c r="BD33"/>
  <c r="BB33"/>
  <c r="AZ33"/>
  <c r="AX33"/>
  <c r="AV33"/>
  <c r="AT33"/>
  <c r="AR33"/>
  <c r="AP33"/>
  <c r="AN33"/>
  <c r="AL33"/>
  <c r="AJ33"/>
  <c r="AH33"/>
  <c r="AF33"/>
  <c r="AD33"/>
  <c r="AB33"/>
  <c r="Z33"/>
  <c r="V33"/>
  <c r="T33"/>
  <c r="R33"/>
  <c r="P33"/>
  <c r="N33"/>
  <c r="L33"/>
  <c r="J33"/>
  <c r="H33"/>
  <c r="E33"/>
  <c r="F33" s="1"/>
  <c r="BJ32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V32"/>
  <c r="T32"/>
  <c r="R32"/>
  <c r="P32"/>
  <c r="N32"/>
  <c r="L32"/>
  <c r="J32"/>
  <c r="H32"/>
  <c r="E32"/>
  <c r="F32" s="1"/>
  <c r="BJ31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V31"/>
  <c r="T31"/>
  <c r="R31"/>
  <c r="P31"/>
  <c r="N31"/>
  <c r="L31"/>
  <c r="J31"/>
  <c r="H31"/>
  <c r="E31"/>
  <c r="F31" s="1"/>
  <c r="BJ30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V30"/>
  <c r="T30"/>
  <c r="R30"/>
  <c r="P30"/>
  <c r="N30"/>
  <c r="L30"/>
  <c r="J30"/>
  <c r="H30"/>
  <c r="E30"/>
  <c r="F30" s="1"/>
  <c r="BJ29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V29"/>
  <c r="T29"/>
  <c r="R29"/>
  <c r="P29"/>
  <c r="N29"/>
  <c r="L29"/>
  <c r="J29"/>
  <c r="H29"/>
  <c r="E29"/>
  <c r="F29" s="1"/>
  <c r="BJ28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V28"/>
  <c r="T28"/>
  <c r="R28"/>
  <c r="P28"/>
  <c r="N28"/>
  <c r="L28"/>
  <c r="J28"/>
  <c r="H28"/>
  <c r="E28"/>
  <c r="F28" s="1"/>
  <c r="BJ27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V27"/>
  <c r="T27"/>
  <c r="R27"/>
  <c r="P27"/>
  <c r="N27"/>
  <c r="L27"/>
  <c r="J27"/>
  <c r="H27"/>
  <c r="E27"/>
  <c r="F27" s="1"/>
  <c r="BJ26"/>
  <c r="BH26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V26"/>
  <c r="T26"/>
  <c r="R26"/>
  <c r="P26"/>
  <c r="N26"/>
  <c r="L26"/>
  <c r="J26"/>
  <c r="H26"/>
  <c r="E26"/>
  <c r="F26" s="1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V25"/>
  <c r="T25"/>
  <c r="R25"/>
  <c r="P25"/>
  <c r="N25"/>
  <c r="L25"/>
  <c r="J25"/>
  <c r="H25"/>
  <c r="E25"/>
  <c r="F25" s="1"/>
  <c r="BJ24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V24"/>
  <c r="T24"/>
  <c r="R24"/>
  <c r="P24"/>
  <c r="N24"/>
  <c r="L24"/>
  <c r="J24"/>
  <c r="H24"/>
  <c r="E24"/>
  <c r="F24" s="1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V23"/>
  <c r="T23"/>
  <c r="R23"/>
  <c r="P23"/>
  <c r="N23"/>
  <c r="L23"/>
  <c r="J23"/>
  <c r="H23"/>
  <c r="E23"/>
  <c r="F23" s="1"/>
  <c r="BJ22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V22"/>
  <c r="T22"/>
  <c r="R22"/>
  <c r="P22"/>
  <c r="N22"/>
  <c r="L22"/>
  <c r="J22"/>
  <c r="H22"/>
  <c r="E22"/>
  <c r="F22" s="1"/>
  <c r="BJ21"/>
  <c r="BH21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V21"/>
  <c r="T21"/>
  <c r="R21"/>
  <c r="P21"/>
  <c r="N21"/>
  <c r="L21"/>
  <c r="J21"/>
  <c r="H21"/>
  <c r="E21"/>
  <c r="F21" s="1"/>
  <c r="BJ20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V20"/>
  <c r="T20"/>
  <c r="R20"/>
  <c r="P20"/>
  <c r="N20"/>
  <c r="L20"/>
  <c r="J20"/>
  <c r="H20"/>
  <c r="E20"/>
  <c r="F20" s="1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V19"/>
  <c r="T19"/>
  <c r="R19"/>
  <c r="P19"/>
  <c r="N19"/>
  <c r="L19"/>
  <c r="J19"/>
  <c r="H19"/>
  <c r="E19"/>
  <c r="F19" s="1"/>
  <c r="BJ18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V18"/>
  <c r="T18"/>
  <c r="R18"/>
  <c r="P18"/>
  <c r="N18"/>
  <c r="L18"/>
  <c r="J18"/>
  <c r="H18"/>
  <c r="E18"/>
  <c r="F18" s="1"/>
  <c r="BJ17"/>
  <c r="BH17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V17"/>
  <c r="T17"/>
  <c r="R17"/>
  <c r="P17"/>
  <c r="N17"/>
  <c r="L17"/>
  <c r="J17"/>
  <c r="H17"/>
  <c r="E17"/>
  <c r="F17" s="1"/>
  <c r="BJ16"/>
  <c r="BH16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V16"/>
  <c r="T16"/>
  <c r="R16"/>
  <c r="P16"/>
  <c r="N16"/>
  <c r="L16"/>
  <c r="J16"/>
  <c r="H16"/>
  <c r="E16"/>
  <c r="F16" s="1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V15"/>
  <c r="T15"/>
  <c r="R15"/>
  <c r="P15"/>
  <c r="N15"/>
  <c r="L15"/>
  <c r="J15"/>
  <c r="H15"/>
  <c r="E15"/>
  <c r="F15" s="1"/>
  <c r="BJ14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V14"/>
  <c r="T14"/>
  <c r="R14"/>
  <c r="P14"/>
  <c r="N14"/>
  <c r="L14"/>
  <c r="J14"/>
  <c r="H14"/>
  <c r="E14"/>
  <c r="F14" s="1"/>
  <c r="BJ13"/>
  <c r="BJ34" s="1"/>
  <c r="BH13"/>
  <c r="BH34" s="1"/>
  <c r="BF13"/>
  <c r="BF34" s="1"/>
  <c r="BD13"/>
  <c r="BD34" s="1"/>
  <c r="BB13"/>
  <c r="BB34" s="1"/>
  <c r="AZ13"/>
  <c r="AZ34" s="1"/>
  <c r="AX13"/>
  <c r="AX34" s="1"/>
  <c r="AV13"/>
  <c r="AV34" s="1"/>
  <c r="AT13"/>
  <c r="AT34" s="1"/>
  <c r="AR13"/>
  <c r="AR34" s="1"/>
  <c r="AP13"/>
  <c r="AP34" s="1"/>
  <c r="AN13"/>
  <c r="AN34" s="1"/>
  <c r="AL13"/>
  <c r="AL34" s="1"/>
  <c r="AJ13"/>
  <c r="AJ34" s="1"/>
  <c r="AH13"/>
  <c r="AH34" s="1"/>
  <c r="AF13"/>
  <c r="AF34" s="1"/>
  <c r="AD13"/>
  <c r="AD34" s="1"/>
  <c r="AB13"/>
  <c r="AB34" s="1"/>
  <c r="Z13"/>
  <c r="Z34" s="1"/>
  <c r="V13"/>
  <c r="V34" s="1"/>
  <c r="T13"/>
  <c r="T34" s="1"/>
  <c r="R13"/>
  <c r="R34" s="1"/>
  <c r="P13"/>
  <c r="P34" s="1"/>
  <c r="N13"/>
  <c r="N34" s="1"/>
  <c r="L13"/>
  <c r="L34" s="1"/>
  <c r="J13"/>
  <c r="J34" s="1"/>
  <c r="H13"/>
  <c r="H34" s="1"/>
  <c r="E13"/>
  <c r="F13" s="1"/>
  <c r="BK32" i="14"/>
  <c r="BI32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11"/>
  <c r="G11" s="1"/>
  <c r="BC32"/>
  <c r="BA32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F34" i="23" l="1"/>
  <c r="BG32" i="14"/>
  <c r="E34" i="23"/>
  <c r="S34"/>
  <c r="BE32" i="14"/>
  <c r="AY32" l="1"/>
  <c r="BE32" i="20"/>
  <c r="BC32"/>
  <c r="BA32"/>
  <c r="AW32"/>
  <c r="AU32"/>
  <c r="AS32"/>
  <c r="AQ32"/>
  <c r="AO32"/>
  <c r="AM32"/>
  <c r="AK32"/>
  <c r="AI32"/>
  <c r="AC32"/>
  <c r="AA32"/>
  <c r="Y32"/>
  <c r="W32"/>
  <c r="U32"/>
  <c r="S32"/>
  <c r="O32"/>
  <c r="M32"/>
  <c r="K32"/>
  <c r="I32"/>
  <c r="G32"/>
  <c r="AT31"/>
  <c r="AR31"/>
  <c r="AP31"/>
  <c r="AN31"/>
  <c r="AL31"/>
  <c r="AJ31"/>
  <c r="AH31"/>
  <c r="AF31"/>
  <c r="AD31"/>
  <c r="AB31"/>
  <c r="Z31"/>
  <c r="V31"/>
  <c r="T31"/>
  <c r="R31"/>
  <c r="P31"/>
  <c r="N31"/>
  <c r="L31"/>
  <c r="H31"/>
  <c r="F31"/>
  <c r="AT30"/>
  <c r="AR30"/>
  <c r="AP30"/>
  <c r="AN30"/>
  <c r="AL30"/>
  <c r="AJ30"/>
  <c r="AH30"/>
  <c r="AF30"/>
  <c r="AD30"/>
  <c r="AB30"/>
  <c r="Z30"/>
  <c r="V30"/>
  <c r="T30"/>
  <c r="R30"/>
  <c r="P30"/>
  <c r="N30"/>
  <c r="L30"/>
  <c r="H30"/>
  <c r="F30"/>
  <c r="AT29"/>
  <c r="AR29"/>
  <c r="AP29"/>
  <c r="AN29"/>
  <c r="AL29"/>
  <c r="AJ29"/>
  <c r="AH29"/>
  <c r="AF29"/>
  <c r="AD29"/>
  <c r="AB29"/>
  <c r="Z29"/>
  <c r="V29"/>
  <c r="T29"/>
  <c r="R29"/>
  <c r="P29"/>
  <c r="N29"/>
  <c r="L29"/>
  <c r="H29"/>
  <c r="F29"/>
  <c r="AT28"/>
  <c r="AR28"/>
  <c r="AP28"/>
  <c r="AN28"/>
  <c r="AL28"/>
  <c r="AJ28"/>
  <c r="AH28"/>
  <c r="AF28"/>
  <c r="AD28"/>
  <c r="AB28"/>
  <c r="Z28"/>
  <c r="V28"/>
  <c r="T28"/>
  <c r="R28"/>
  <c r="P28"/>
  <c r="N28"/>
  <c r="L28"/>
  <c r="H28"/>
  <c r="F28"/>
  <c r="AT27"/>
  <c r="AR27"/>
  <c r="AP27"/>
  <c r="AN27"/>
  <c r="AL27"/>
  <c r="AJ27"/>
  <c r="AH27"/>
  <c r="AF27"/>
  <c r="AD27"/>
  <c r="AB27"/>
  <c r="Z27"/>
  <c r="V27"/>
  <c r="T27"/>
  <c r="R27"/>
  <c r="P27"/>
  <c r="N27"/>
  <c r="L27"/>
  <c r="H27"/>
  <c r="F27"/>
  <c r="AT26"/>
  <c r="AR26"/>
  <c r="AP26"/>
  <c r="AN26"/>
  <c r="AL26"/>
  <c r="AJ26"/>
  <c r="AH26"/>
  <c r="AF26"/>
  <c r="AD26"/>
  <c r="AB26"/>
  <c r="Z26"/>
  <c r="V26"/>
  <c r="T26"/>
  <c r="R26"/>
  <c r="P26"/>
  <c r="N26"/>
  <c r="L26"/>
  <c r="H26"/>
  <c r="F26"/>
  <c r="AT25"/>
  <c r="AR25"/>
  <c r="AP25"/>
  <c r="AN25"/>
  <c r="AL25"/>
  <c r="AJ25"/>
  <c r="AH25"/>
  <c r="AF25"/>
  <c r="AD25"/>
  <c r="AB25"/>
  <c r="Z25"/>
  <c r="V25"/>
  <c r="T25"/>
  <c r="R25"/>
  <c r="P25"/>
  <c r="N25"/>
  <c r="L25"/>
  <c r="H25"/>
  <c r="F25"/>
  <c r="AT24"/>
  <c r="AR24"/>
  <c r="AP24"/>
  <c r="AN24"/>
  <c r="AL24"/>
  <c r="AJ24"/>
  <c r="AH24"/>
  <c r="AF24"/>
  <c r="AD24"/>
  <c r="AB24"/>
  <c r="Z24"/>
  <c r="V24"/>
  <c r="T24"/>
  <c r="R24"/>
  <c r="P24"/>
  <c r="N24"/>
  <c r="L24"/>
  <c r="H24"/>
  <c r="F24"/>
  <c r="AT23"/>
  <c r="AR23"/>
  <c r="AP23"/>
  <c r="AN23"/>
  <c r="AL23"/>
  <c r="AJ23"/>
  <c r="AH23"/>
  <c r="AF23"/>
  <c r="AD23"/>
  <c r="AB23"/>
  <c r="Z23"/>
  <c r="V23"/>
  <c r="T23"/>
  <c r="R23"/>
  <c r="P23"/>
  <c r="N23"/>
  <c r="L23"/>
  <c r="H23"/>
  <c r="F23"/>
  <c r="AT22"/>
  <c r="AR22"/>
  <c r="AP22"/>
  <c r="AN22"/>
  <c r="AL22"/>
  <c r="AJ22"/>
  <c r="AH22"/>
  <c r="AF22"/>
  <c r="AD22"/>
  <c r="AB22"/>
  <c r="Z22"/>
  <c r="V22"/>
  <c r="T22"/>
  <c r="R22"/>
  <c r="P22"/>
  <c r="N22"/>
  <c r="L22"/>
  <c r="H22"/>
  <c r="F22"/>
  <c r="AT21"/>
  <c r="AR21"/>
  <c r="AP21"/>
  <c r="AN21"/>
  <c r="AL21"/>
  <c r="AJ21"/>
  <c r="AH21"/>
  <c r="AF21"/>
  <c r="AD21"/>
  <c r="AB21"/>
  <c r="Z21"/>
  <c r="V21"/>
  <c r="T21"/>
  <c r="R21"/>
  <c r="P21"/>
  <c r="N21"/>
  <c r="L21"/>
  <c r="H21"/>
  <c r="F21"/>
  <c r="AT20"/>
  <c r="AR20"/>
  <c r="AP20"/>
  <c r="AN20"/>
  <c r="AL20"/>
  <c r="AJ20"/>
  <c r="AH20"/>
  <c r="AF20"/>
  <c r="AD20"/>
  <c r="AB20"/>
  <c r="Z20"/>
  <c r="V20"/>
  <c r="T20"/>
  <c r="R20"/>
  <c r="P20"/>
  <c r="N20"/>
  <c r="L20"/>
  <c r="H20"/>
  <c r="F20"/>
  <c r="AT19"/>
  <c r="AR19"/>
  <c r="AP19"/>
  <c r="AN19"/>
  <c r="AL19"/>
  <c r="AJ19"/>
  <c r="AH19"/>
  <c r="AF19"/>
  <c r="AE32"/>
  <c r="AD19"/>
  <c r="AB19"/>
  <c r="Z19"/>
  <c r="V19"/>
  <c r="T19"/>
  <c r="R19"/>
  <c r="P19"/>
  <c r="N19"/>
  <c r="L19"/>
  <c r="H19"/>
  <c r="F19"/>
  <c r="AT18"/>
  <c r="AR18"/>
  <c r="AP18"/>
  <c r="AN18"/>
  <c r="AL18"/>
  <c r="AJ18"/>
  <c r="AH18"/>
  <c r="AF18"/>
  <c r="AD18"/>
  <c r="AB18"/>
  <c r="Z18"/>
  <c r="V18"/>
  <c r="T18"/>
  <c r="R18"/>
  <c r="P18"/>
  <c r="N18"/>
  <c r="L18"/>
  <c r="H18"/>
  <c r="F18"/>
  <c r="AT17"/>
  <c r="AR17"/>
  <c r="AP17"/>
  <c r="AN17"/>
  <c r="AL17"/>
  <c r="AJ17"/>
  <c r="AH17"/>
  <c r="AF17"/>
  <c r="AD17"/>
  <c r="AB17"/>
  <c r="Z17"/>
  <c r="V17"/>
  <c r="T17"/>
  <c r="R17"/>
  <c r="P17"/>
  <c r="N17"/>
  <c r="L17"/>
  <c r="H17"/>
  <c r="F17"/>
  <c r="AT16"/>
  <c r="AR16"/>
  <c r="AP16"/>
  <c r="AN16"/>
  <c r="AL16"/>
  <c r="AJ16"/>
  <c r="AH16"/>
  <c r="AF16"/>
  <c r="AD16"/>
  <c r="AB16"/>
  <c r="Z16"/>
  <c r="V16"/>
  <c r="T16"/>
  <c r="R16"/>
  <c r="P16"/>
  <c r="N16"/>
  <c r="L16"/>
  <c r="H16"/>
  <c r="F16"/>
  <c r="AT15"/>
  <c r="AR15"/>
  <c r="AP15"/>
  <c r="AN15"/>
  <c r="AL15"/>
  <c r="AJ15"/>
  <c r="AH15"/>
  <c r="AF15"/>
  <c r="AD15"/>
  <c r="AB15"/>
  <c r="Z15"/>
  <c r="V15"/>
  <c r="T15"/>
  <c r="R15"/>
  <c r="P15"/>
  <c r="N15"/>
  <c r="L15"/>
  <c r="H15"/>
  <c r="F15"/>
  <c r="AT14"/>
  <c r="AR14"/>
  <c r="AP14"/>
  <c r="AN14"/>
  <c r="AL14"/>
  <c r="AJ14"/>
  <c r="AH14"/>
  <c r="AF14"/>
  <c r="AD14"/>
  <c r="AB14"/>
  <c r="Z14"/>
  <c r="V14"/>
  <c r="T14"/>
  <c r="R14"/>
  <c r="P14"/>
  <c r="N14"/>
  <c r="L14"/>
  <c r="H14"/>
  <c r="F14"/>
  <c r="AT13"/>
  <c r="AR13"/>
  <c r="AP13"/>
  <c r="AN13"/>
  <c r="AL13"/>
  <c r="AJ13"/>
  <c r="AH13"/>
  <c r="AF13"/>
  <c r="AD13"/>
  <c r="AB13"/>
  <c r="Z13"/>
  <c r="V13"/>
  <c r="T13"/>
  <c r="R13"/>
  <c r="P13"/>
  <c r="N13"/>
  <c r="L13"/>
  <c r="H13"/>
  <c r="F13"/>
  <c r="AT12"/>
  <c r="AR12"/>
  <c r="AP12"/>
  <c r="AN12"/>
  <c r="AL12"/>
  <c r="AJ12"/>
  <c r="AH12"/>
  <c r="AF12"/>
  <c r="AD12"/>
  <c r="AB12"/>
  <c r="Z12"/>
  <c r="V12"/>
  <c r="T12"/>
  <c r="R12"/>
  <c r="P12"/>
  <c r="N12"/>
  <c r="L12"/>
  <c r="H12"/>
  <c r="F12"/>
  <c r="AT11"/>
  <c r="AT32" s="1"/>
  <c r="AR11"/>
  <c r="AP11"/>
  <c r="AP32" s="1"/>
  <c r="AN11"/>
  <c r="AL11"/>
  <c r="AL32" s="1"/>
  <c r="AJ11"/>
  <c r="AH11"/>
  <c r="AH32" s="1"/>
  <c r="AF11"/>
  <c r="AD11"/>
  <c r="AD32" s="1"/>
  <c r="AB11"/>
  <c r="Z11"/>
  <c r="Z32" s="1"/>
  <c r="V11"/>
  <c r="T11"/>
  <c r="T32" s="1"/>
  <c r="R11"/>
  <c r="P11"/>
  <c r="N11"/>
  <c r="L11"/>
  <c r="L32" s="1"/>
  <c r="H11"/>
  <c r="H32" s="1"/>
  <c r="N32" l="1"/>
  <c r="V32"/>
  <c r="AF32"/>
  <c r="AN32"/>
  <c r="AR32"/>
  <c r="E32"/>
  <c r="AJ32"/>
  <c r="AB32"/>
  <c r="R32"/>
  <c r="P32"/>
  <c r="AV32" i="14"/>
  <c r="AW32"/>
  <c r="F11" i="20"/>
  <c r="F32" s="1"/>
  <c r="AU32" i="14"/>
  <c r="Q12" l="1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G31" l="1"/>
  <c r="G29"/>
  <c r="G27"/>
  <c r="G25"/>
  <c r="G23"/>
  <c r="G21"/>
  <c r="G19"/>
  <c r="G17"/>
  <c r="G15"/>
  <c r="G13"/>
  <c r="G30"/>
  <c r="G28"/>
  <c r="G26"/>
  <c r="G24"/>
  <c r="G22"/>
  <c r="G20"/>
  <c r="G18"/>
  <c r="G16"/>
  <c r="G14"/>
  <c r="G12"/>
  <c r="AR32"/>
  <c r="AQ32"/>
  <c r="E15" i="4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14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P27" i="16"/>
  <c r="O27"/>
  <c r="B27"/>
  <c r="P26"/>
  <c r="O26"/>
  <c r="B26"/>
  <c r="P25"/>
  <c r="O25"/>
  <c r="B25"/>
  <c r="P24"/>
  <c r="O24"/>
  <c r="B24"/>
  <c r="P23"/>
  <c r="O23"/>
  <c r="B23"/>
  <c r="P22"/>
  <c r="O22"/>
  <c r="B22"/>
  <c r="P21"/>
  <c r="O21"/>
  <c r="B21"/>
  <c r="P20"/>
  <c r="O20"/>
  <c r="B20"/>
  <c r="P19"/>
  <c r="O19"/>
  <c r="B19"/>
  <c r="P18"/>
  <c r="O18"/>
  <c r="B18"/>
  <c r="P17"/>
  <c r="O17"/>
  <c r="B17"/>
  <c r="P16"/>
  <c r="O16"/>
  <c r="B16"/>
  <c r="P15"/>
  <c r="O15"/>
  <c r="B15"/>
  <c r="P14"/>
  <c r="O14"/>
  <c r="B14"/>
  <c r="P13"/>
  <c r="O13"/>
  <c r="B13"/>
  <c r="P12"/>
  <c r="O12"/>
  <c r="B12"/>
  <c r="P11"/>
  <c r="O11"/>
  <c r="B11"/>
  <c r="P10"/>
  <c r="O10"/>
  <c r="B10"/>
  <c r="P9"/>
  <c r="O9"/>
  <c r="B9"/>
  <c r="P8"/>
  <c r="O8"/>
  <c r="B8"/>
  <c r="P7"/>
  <c r="O7"/>
  <c r="B7"/>
  <c r="P6"/>
  <c r="O6"/>
  <c r="B6"/>
  <c r="AP32" i="14" l="1"/>
  <c r="H35" i="4"/>
  <c r="G35"/>
  <c r="I35"/>
  <c r="J35"/>
  <c r="K35"/>
  <c r="L35"/>
  <c r="M35"/>
  <c r="N35"/>
  <c r="O35"/>
  <c r="P35"/>
  <c r="C7" i="14"/>
  <c r="AT32"/>
  <c r="AX32"/>
  <c r="AZ32"/>
  <c r="BB32"/>
  <c r="BD32"/>
  <c r="BF32"/>
  <c r="BH32"/>
  <c r="BJ32"/>
  <c r="AN32" l="1"/>
  <c r="AO32"/>
  <c r="Q35" i="4"/>
  <c r="R35"/>
  <c r="S35"/>
  <c r="T35"/>
  <c r="U35"/>
  <c r="V35"/>
  <c r="W35"/>
  <c r="X35"/>
  <c r="Y35"/>
  <c r="Z35"/>
  <c r="AA35"/>
  <c r="AB35"/>
  <c r="AC35"/>
  <c r="AD35"/>
  <c r="C9"/>
  <c r="AL32" i="14" l="1"/>
  <c r="AM32"/>
  <c r="AJ32" l="1"/>
  <c r="AK32"/>
  <c r="AH32" l="1"/>
  <c r="AI32"/>
  <c r="AF32" l="1"/>
  <c r="AG32"/>
  <c r="AD32" l="1"/>
  <c r="AE32"/>
  <c r="AB32" l="1"/>
  <c r="AC32"/>
  <c r="Z32" l="1"/>
  <c r="AA32"/>
  <c r="Y32" l="1"/>
  <c r="X32"/>
  <c r="V32" l="1"/>
  <c r="W32"/>
  <c r="T32" l="1"/>
  <c r="U32"/>
  <c r="R32" l="1"/>
  <c r="S32"/>
  <c r="P32" l="1"/>
  <c r="Q32"/>
  <c r="N32" l="1"/>
  <c r="O32"/>
  <c r="L32" l="1"/>
  <c r="M32"/>
  <c r="J32" l="1"/>
  <c r="K32"/>
  <c r="G32" l="1"/>
  <c r="I32"/>
  <c r="F11" l="1"/>
  <c r="F32" s="1"/>
  <c r="H32"/>
  <c r="I27" i="26" l="1"/>
  <c r="J27" l="1"/>
  <c r="I33"/>
  <c r="J33" l="1"/>
  <c r="M28" l="1"/>
  <c r="M13"/>
  <c r="M21"/>
  <c r="M31"/>
  <c r="M12"/>
  <c r="M32"/>
  <c r="M20"/>
  <c r="M25"/>
  <c r="M22"/>
  <c r="M11"/>
  <c r="M30"/>
  <c r="M15"/>
  <c r="M29"/>
  <c r="M17"/>
  <c r="M14"/>
  <c r="M19"/>
  <c r="M16"/>
  <c r="M27"/>
  <c r="M24"/>
  <c r="M18"/>
  <c r="M23"/>
  <c r="M26"/>
  <c r="E23" l="1"/>
  <c r="F23" s="1"/>
  <c r="N23"/>
  <c r="N24"/>
  <c r="E24"/>
  <c r="F24" s="1"/>
  <c r="N16"/>
  <c r="E16"/>
  <c r="F16" s="1"/>
  <c r="E14"/>
  <c r="F14" s="1"/>
  <c r="N14"/>
  <c r="N29"/>
  <c r="E29"/>
  <c r="F29" s="1"/>
  <c r="N30"/>
  <c r="E30"/>
  <c r="F30" s="1"/>
  <c r="E22"/>
  <c r="F22" s="1"/>
  <c r="N22"/>
  <c r="E20"/>
  <c r="F20" s="1"/>
  <c r="N20"/>
  <c r="E12"/>
  <c r="F12" s="1"/>
  <c r="N12"/>
  <c r="N21"/>
  <c r="E21"/>
  <c r="F21" s="1"/>
  <c r="N28"/>
  <c r="E28"/>
  <c r="F28" s="1"/>
  <c r="E26"/>
  <c r="F26" s="1"/>
  <c r="N26"/>
  <c r="E18"/>
  <c r="F18" s="1"/>
  <c r="N18"/>
  <c r="N27"/>
  <c r="E27"/>
  <c r="F27" s="1"/>
  <c r="E19"/>
  <c r="F19" s="1"/>
  <c r="N19"/>
  <c r="E17"/>
  <c r="F17" s="1"/>
  <c r="N17"/>
  <c r="E15"/>
  <c r="F15" s="1"/>
  <c r="N15"/>
  <c r="E11"/>
  <c r="N11"/>
  <c r="M33"/>
  <c r="N25"/>
  <c r="E25"/>
  <c r="F25" s="1"/>
  <c r="N32"/>
  <c r="E32"/>
  <c r="F32" s="1"/>
  <c r="E31"/>
  <c r="F31" s="1"/>
  <c r="N31"/>
  <c r="E13"/>
  <c r="F13" s="1"/>
  <c r="N13"/>
  <c r="E33" l="1"/>
  <c r="F11"/>
  <c r="F33" s="1"/>
  <c r="N33"/>
</calcChain>
</file>

<file path=xl/sharedStrings.xml><?xml version="1.0" encoding="utf-8"?>
<sst xmlns="http://schemas.openxmlformats.org/spreadsheetml/2006/main" count="649" uniqueCount="115">
  <si>
    <t>NO.</t>
  </si>
  <si>
    <t>PART NAME</t>
  </si>
  <si>
    <t>PART CODE</t>
  </si>
  <si>
    <t>TOTAL</t>
  </si>
  <si>
    <t>AMOUNT</t>
  </si>
  <si>
    <t>MAY</t>
  </si>
  <si>
    <t>JULY</t>
  </si>
  <si>
    <t>JANUARY</t>
  </si>
  <si>
    <t>FEBRUARY</t>
  </si>
  <si>
    <t>MARCH</t>
  </si>
  <si>
    <t>APRIL</t>
  </si>
  <si>
    <t>JUNE</t>
  </si>
  <si>
    <t>AUGUST</t>
  </si>
  <si>
    <t>OCTOBER</t>
  </si>
  <si>
    <t>NOVEMBER</t>
  </si>
  <si>
    <t>DECEMBER</t>
  </si>
  <si>
    <t>SEPTEMBER</t>
  </si>
  <si>
    <t>Q.TY</t>
  </si>
  <si>
    <t>PROTECTIVE CAP</t>
  </si>
  <si>
    <t>PRODUCT NAME</t>
  </si>
  <si>
    <t>PROTECTIVE CAP - RED</t>
  </si>
  <si>
    <t>PROTECTIVE CAP - GREY</t>
  </si>
  <si>
    <t>BOBBIN</t>
  </si>
  <si>
    <t>CKP BOBBIN</t>
  </si>
  <si>
    <t>SHAFT</t>
  </si>
  <si>
    <t>SHAFT FINISH</t>
  </si>
  <si>
    <t>6ATSS MAGNET &amp; CUP</t>
  </si>
  <si>
    <t>IN-PUT CUP #54</t>
  </si>
  <si>
    <t>IN-PUT HOLDER SUB ASS'Y #52</t>
  </si>
  <si>
    <t>OUT-PUT HOLDER SUB ASS'Y #68</t>
  </si>
  <si>
    <t>OUT-PUT CUP #43</t>
  </si>
  <si>
    <t>OUT-PUT HOLDER SUB ASS'Y #58</t>
  </si>
  <si>
    <t>OUT-PUT CUP #60</t>
  </si>
  <si>
    <t>IN-PUT HOLDER SUB ASS'Y #22</t>
  </si>
  <si>
    <t>OUT-PUT HOLDER SUB ASS'Y #26</t>
  </si>
  <si>
    <t>IN-PUT CUP #42</t>
  </si>
  <si>
    <t>OUT-PUT CUP #46</t>
  </si>
  <si>
    <t>CMPHOLDER &amp; CUP</t>
  </si>
  <si>
    <t>HOLDER (TAU &amp; GAMMA)</t>
  </si>
  <si>
    <t>CUP (TAU)</t>
  </si>
  <si>
    <t>CUP (GAMMA)</t>
  </si>
  <si>
    <t>MAP HOUSING &amp; COVER</t>
  </si>
  <si>
    <t>HOUSING ASS'Y</t>
  </si>
  <si>
    <t>COVER</t>
  </si>
  <si>
    <t>MADE DATE:</t>
  </si>
  <si>
    <t>UNIT PRICE
(OLD)</t>
  </si>
  <si>
    <t>UNIT PRICE
(NEW)</t>
  </si>
  <si>
    <t>DURING VIETNAM CO.,LTD</t>
  </si>
  <si>
    <t>SUMMARY OF SALE MONTHLY 
IN 2013</t>
  </si>
  <si>
    <t>No</t>
  </si>
  <si>
    <t>Part no</t>
  </si>
  <si>
    <t>Part Name</t>
  </si>
  <si>
    <t>Unit Price</t>
  </si>
  <si>
    <t>Total Q.ty</t>
  </si>
  <si>
    <t>Total Amount</t>
  </si>
  <si>
    <t>DATE:</t>
  </si>
  <si>
    <t>SUMMARY OF ACTUAL 
DELIVERY DAILY</t>
  </si>
  <si>
    <t>THÁNG 1</t>
  </si>
  <si>
    <t>THÁNG 2</t>
  </si>
  <si>
    <t>THÁNG 3</t>
  </si>
  <si>
    <t>THÁNG 4</t>
  </si>
  <si>
    <t>THÁNG 5</t>
  </si>
  <si>
    <t>UNIT PRICE</t>
  </si>
  <si>
    <t>Q.TY (1-12)</t>
  </si>
  <si>
    <t>Q.TY (13-31)</t>
  </si>
  <si>
    <t>OLD PRICE</t>
  </si>
  <si>
    <t>NEW PRICE</t>
  </si>
  <si>
    <t>TOTAL Q.TY</t>
  </si>
  <si>
    <t>TOTAL AMOUNT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</si>
  <si>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</si>
  <si>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</si>
  <si>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</si>
  <si>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</si>
  <si>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</si>
  <si>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</si>
  <si>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</si>
  <si>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</si>
  <si>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</si>
  <si>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</si>
  <si>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</si>
  <si>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PLAN</t>
  </si>
  <si>
    <t>AMOUNT (USD)</t>
  </si>
  <si>
    <t>QTY</t>
  </si>
  <si>
    <t>ACTUAL</t>
  </si>
  <si>
    <t>DIV</t>
  </si>
  <si>
    <t>PRO. CAP;KUM(M)</t>
  </si>
  <si>
    <t>PRO. CAP;KUM(M) GRAY</t>
  </si>
  <si>
    <t>Bobbin (Gamma)</t>
  </si>
  <si>
    <t>SHAFT(FINISHED)</t>
  </si>
  <si>
    <t>SHAFT(FINISHED): 49MM</t>
  </si>
  <si>
    <t>SHAFT(FINISHED):45MM</t>
  </si>
  <si>
    <t>HOLDER SUB ASS'Y(IN-GF)</t>
  </si>
  <si>
    <t>HOLDER SUB ASS'Y(OUT-A)</t>
  </si>
  <si>
    <t>CUP(IN-A6GF1) (Yellow)</t>
  </si>
  <si>
    <t>CUP (OUT-A) (Blue)</t>
  </si>
  <si>
    <t>HOLDER SUB ASS'Y(OUT-GF)</t>
  </si>
  <si>
    <t>CUP(OUT-A6GF1) (Red)</t>
  </si>
  <si>
    <t>HOLDER SUB ASS'Y(IN-MF)</t>
  </si>
  <si>
    <t>HOLDER SUB ASS'Y(OUT-D)</t>
  </si>
  <si>
    <t>CUP (IN-MF)</t>
  </si>
  <si>
    <t>CUP (OUT-D)</t>
  </si>
  <si>
    <t>HOLDER_28MM(HS_CM1)</t>
  </si>
  <si>
    <t>CUP_28MM(HS_CM1)</t>
  </si>
  <si>
    <t>HOUSING ASSY (MMS-T2)</t>
  </si>
  <si>
    <t>COVER(MMS-T2)</t>
  </si>
  <si>
    <t>AMT</t>
  </si>
  <si>
    <t>Unit Price
(OLD)</t>
  </si>
  <si>
    <t>Unit Price
(NEW)</t>
  </si>
  <si>
    <r>
      <t xml:space="preserve">SUMMARY OF ACTUAL 
DELIVERY DAILY
</t>
    </r>
    <r>
      <rPr>
        <b/>
        <u/>
        <sz val="36"/>
        <rFont val="Times New Roman"/>
        <family val="1"/>
      </rPr>
      <t>DURING VIETNAM CO.,LTD</t>
    </r>
  </si>
  <si>
    <t>SUMMARY OF ACTUAL 
DELIVERY DAILY IN AUGUST</t>
  </si>
  <si>
    <t>MAP COVER (MMS - T2)</t>
  </si>
  <si>
    <t>CMP HOLDER</t>
  </si>
  <si>
    <t>Plan</t>
  </si>
  <si>
    <t>Results</t>
  </si>
  <si>
    <t>STATUS OF QUANTITY DELIVERY TO KVP</t>
  </si>
</sst>
</file>

<file path=xl/styles.xml><?xml version="1.0" encoding="utf-8"?>
<styleSheet xmlns="http://schemas.openxmlformats.org/spreadsheetml/2006/main">
  <numFmts count="20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)&quot;$&quot;_ ;_ * \(#,##0\)&quot;$&quot;_ ;_ * &quot;-&quot;_)&quot;$&quot;_ ;_ @_ "/>
    <numFmt numFmtId="167" formatCode="_ * #,##0_)_$_ ;_ * \(#,##0\)_$_ ;_ * &quot;-&quot;_)_$_ ;_ @_ "/>
    <numFmt numFmtId="168" formatCode="_ * #,##0.00_)&quot;$&quot;_ ;_ * \(#,##0.00\)&quot;$&quot;_ ;_ * &quot;-&quot;??_)&quot;$&quot;_ ;_ @_ "/>
    <numFmt numFmtId="169" formatCode="_ * #,##0.00_)_$_ ;_ * \(#,##0.00\)_$_ ;_ * &quot;-&quot;??_)_$_ ;_ @_ "/>
    <numFmt numFmtId="170" formatCode="_-&quot;$&quot;* #,##0_-;\-&quot;$&quot;* #,##0_-;_-&quot;$&quot;* &quot;-&quot;_-;_-@_-"/>
    <numFmt numFmtId="171" formatCode="#,##0;\-#,##0;&quot;-&quot;"/>
    <numFmt numFmtId="172" formatCode="_-&quot;$&quot;* #,##0.00_-;\-&quot;$&quot;* #,##0.00_-;_-&quot;$&quot;* &quot;-&quot;??_-;_-@_-"/>
    <numFmt numFmtId="173" formatCode="#,##0\ &quot;DM&quot;;\-#,##0\ &quot;DM&quot;"/>
    <numFmt numFmtId="174" formatCode="0.000%"/>
    <numFmt numFmtId="175" formatCode="&quot;￥&quot;#,##0;&quot;￥&quot;\-#,##0"/>
    <numFmt numFmtId="176" formatCode="00.000"/>
    <numFmt numFmtId="177" formatCode="_ * #,##0.00_ ;_ * \-#,##0.00_ ;_ * &quot;-&quot;??_ ;_ @_ "/>
    <numFmt numFmtId="178" formatCode="_ * #,##0_ ;_ * \-#,##0_ ;_ * &quot;-&quot;_ ;_ @_ "/>
    <numFmt numFmtId="179" formatCode="_(* #,##0_);_(* \(#,##0\);_(* &quot;-&quot;??_);_(@_)"/>
    <numFmt numFmtId="180" formatCode="_(* #,##0.0000_);_(* \(#,##0.0000\);_(* &quot;-&quot;??_);_(@_)"/>
    <numFmt numFmtId="181" formatCode="_ * #,##0_)_$_ ;_ * \(#,##0\)_$_ ;_ * &quot;-&quot;??_)_$_ ;_ @_ "/>
    <numFmt numFmtId="182" formatCode="[$-409]d\-mmm;@"/>
  </numFmts>
  <fonts count="72">
    <font>
      <sz val="12"/>
      <name val=".vnTime"/>
      <family val="2"/>
    </font>
    <font>
      <sz val="12"/>
      <name val=".vnTime"/>
      <family val="2"/>
    </font>
    <font>
      <sz val="10"/>
      <name val="Arial"/>
      <family val="2"/>
    </font>
    <font>
      <sz val="10"/>
      <name val=".VnTime"/>
      <family val="2"/>
    </font>
    <font>
      <sz val="10"/>
      <name val="Helv"/>
      <family val="2"/>
    </font>
    <font>
      <sz val="10"/>
      <name val=".VnTime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9"/>
      <color indexed="8"/>
      <name val="lr oSVbN"/>
      <family val="3"/>
      <charset val="128"/>
    </font>
    <font>
      <sz val="11"/>
      <color indexed="17"/>
      <name val="Calibri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sz val="14"/>
      <name val="Terminal"/>
      <family val="3"/>
      <charset val="255"/>
    </font>
    <font>
      <sz val="11"/>
      <color indexed="10"/>
      <name val="Calibri"/>
      <family val="2"/>
    </font>
    <font>
      <sz val="14"/>
      <name val="AngsanaUPC"/>
      <family val="1"/>
      <charset val="222"/>
    </font>
    <font>
      <u/>
      <sz val="11"/>
      <color indexed="12"/>
      <name val="ＭＳ Ｐゴシック"/>
      <family val="2"/>
      <charset val="128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1"/>
      <name val="돋움"/>
      <family val="2"/>
    </font>
    <font>
      <sz val="10"/>
      <name val="굴림체"/>
      <family val="3"/>
    </font>
    <font>
      <sz val="9"/>
      <color indexed="8"/>
      <name val="ＭＳ Ｐゴシック"/>
      <family val="2"/>
      <charset val="128"/>
    </font>
    <font>
      <u/>
      <sz val="11"/>
      <color indexed="36"/>
      <name val="ＭＳ Ｐゴシック"/>
      <family val="2"/>
      <charset val="128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1"/>
      <name val="굴림"/>
      <family val="2"/>
      <charset val="129"/>
    </font>
    <font>
      <i/>
      <sz val="16"/>
      <name val="Times New Roman"/>
      <family val="1"/>
    </font>
    <font>
      <b/>
      <sz val="12"/>
      <name val="Times New Roman"/>
      <family val="1"/>
    </font>
    <font>
      <b/>
      <sz val="20"/>
      <name val="Times New Roman"/>
      <family val="1"/>
    </font>
    <font>
      <sz val="11"/>
      <color theme="1"/>
      <name val="Calibri"/>
      <family val="2"/>
    </font>
    <font>
      <i/>
      <sz val="20"/>
      <name val="Times New Roman"/>
      <family val="1"/>
    </font>
    <font>
      <i/>
      <sz val="26"/>
      <name val="Times New Roman"/>
      <family val="1"/>
    </font>
    <font>
      <b/>
      <sz val="4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36"/>
      <name val=".vnTime"/>
      <family val="2"/>
    </font>
    <font>
      <b/>
      <sz val="36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.vnTime"/>
      <family val="2"/>
    </font>
    <font>
      <b/>
      <sz val="10"/>
      <color rgb="FFFF0000"/>
      <name val="Times New Roman"/>
      <family val="1"/>
    </font>
    <font>
      <b/>
      <sz val="72"/>
      <name val="Times New Roman"/>
      <family val="1"/>
    </font>
    <font>
      <b/>
      <u/>
      <sz val="36"/>
      <name val="Times New Roman"/>
      <family val="1"/>
    </font>
    <font>
      <sz val="12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b/>
      <sz val="3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70">
    <xf numFmtId="0" fontId="0" fillId="0" borderId="0"/>
    <xf numFmtId="166" fontId="3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171" fontId="10" fillId="0" borderId="0" applyFill="0" applyBorder="0" applyAlignment="0"/>
    <xf numFmtId="0" fontId="11" fillId="20" borderId="1" applyNumberFormat="0" applyAlignment="0" applyProtection="0"/>
    <xf numFmtId="168" fontId="3" fillId="0" borderId="0" applyFont="0" applyFill="0" applyBorder="0" applyAlignment="0" applyProtection="0"/>
    <xf numFmtId="0" fontId="12" fillId="21" borderId="2" applyNumberFormat="0" applyAlignment="0" applyProtection="0"/>
    <xf numFmtId="16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6" fillId="4" borderId="0" applyNumberFormat="0" applyBorder="0" applyAlignment="0" applyProtection="0"/>
    <xf numFmtId="169" fontId="17" fillId="0" borderId="3"/>
    <xf numFmtId="0" fontId="18" fillId="0" borderId="4" applyNumberFormat="0" applyAlignment="0" applyProtection="0">
      <alignment horizontal="left" vertical="center"/>
    </xf>
    <xf numFmtId="0" fontId="18" fillId="0" borderId="5">
      <alignment horizontal="left" vertical="center"/>
    </xf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169" fontId="17" fillId="0" borderId="9"/>
    <xf numFmtId="0" fontId="23" fillId="0" borderId="10" applyNumberFormat="0" applyFill="0" applyAlignment="0" applyProtection="0"/>
    <xf numFmtId="168" fontId="17" fillId="0" borderId="11"/>
    <xf numFmtId="0" fontId="24" fillId="22" borderId="0" applyNumberFormat="0" applyBorder="0" applyAlignment="0" applyProtection="0"/>
    <xf numFmtId="0" fontId="2" fillId="0" borderId="0"/>
    <xf numFmtId="0" fontId="13" fillId="0" borderId="0"/>
    <xf numFmtId="0" fontId="2" fillId="0" borderId="0"/>
    <xf numFmtId="0" fontId="13" fillId="23" borderId="12" applyNumberFormat="0" applyFont="0" applyAlignment="0" applyProtection="0"/>
    <xf numFmtId="0" fontId="25" fillId="20" borderId="13" applyNumberFormat="0" applyAlignment="0" applyProtection="0"/>
    <xf numFmtId="0" fontId="2" fillId="0" borderId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37" fontId="28" fillId="24" borderId="15"/>
    <xf numFmtId="38" fontId="29" fillId="25" borderId="16"/>
    <xf numFmtId="166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6" fillId="0" borderId="0"/>
    <xf numFmtId="173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40" fillId="0" borderId="0"/>
    <xf numFmtId="0" fontId="46" fillId="0" borderId="0"/>
    <xf numFmtId="0" fontId="37" fillId="0" borderId="0"/>
    <xf numFmtId="169" fontId="38" fillId="0" borderId="0" applyFont="0" applyFill="0" applyBorder="0" applyAlignment="0" applyProtection="0">
      <alignment vertical="center"/>
    </xf>
    <xf numFmtId="16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7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30" fillId="0" borderId="0"/>
    <xf numFmtId="0" fontId="42" fillId="0" borderId="0" applyNumberFormat="0" applyFill="0" applyBorder="0" applyAlignment="0" applyProtection="0">
      <alignment vertical="top"/>
      <protection locked="0"/>
    </xf>
    <xf numFmtId="170" fontId="37" fillId="0" borderId="0" applyFont="0" applyFill="0" applyBorder="0" applyAlignment="0" applyProtection="0"/>
    <xf numFmtId="172" fontId="37" fillId="0" borderId="0" applyFont="0" applyFill="0" applyBorder="0" applyAlignment="0" applyProtection="0"/>
    <xf numFmtId="172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0" fontId="2" fillId="0" borderId="0"/>
    <xf numFmtId="0" fontId="2" fillId="0" borderId="0"/>
    <xf numFmtId="0" fontId="5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223">
    <xf numFmtId="0" fontId="0" fillId="0" borderId="0" xfId="0"/>
    <xf numFmtId="0" fontId="43" fillId="0" borderId="0" xfId="227" applyFont="1" applyFill="1" applyBorder="1" applyAlignment="1" applyProtection="1">
      <alignment vertical="center"/>
      <protection hidden="1"/>
    </xf>
    <xf numFmtId="0" fontId="44" fillId="0" borderId="0" xfId="228" applyFont="1" applyFill="1" applyBorder="1" applyAlignment="1" applyProtection="1">
      <alignment vertical="center" wrapText="1" shrinkToFit="1"/>
      <protection hidden="1"/>
    </xf>
    <xf numFmtId="0" fontId="45" fillId="0" borderId="0" xfId="227" applyFont="1" applyAlignment="1">
      <alignment vertical="center"/>
    </xf>
    <xf numFmtId="0" fontId="6" fillId="0" borderId="0" xfId="0" applyFont="1"/>
    <xf numFmtId="0" fontId="45" fillId="0" borderId="0" xfId="227" applyFont="1" applyFill="1" applyAlignment="1" applyProtection="1">
      <alignment vertical="center"/>
      <protection hidden="1"/>
    </xf>
    <xf numFmtId="0" fontId="45" fillId="0" borderId="0" xfId="227" applyFont="1" applyAlignment="1" applyProtection="1">
      <alignment vertical="center"/>
      <protection hidden="1"/>
    </xf>
    <xf numFmtId="0" fontId="47" fillId="0" borderId="0" xfId="0" applyFont="1" applyAlignment="1"/>
    <xf numFmtId="0" fontId="49" fillId="0" borderId="0" xfId="0" applyFont="1" applyAlignment="1"/>
    <xf numFmtId="0" fontId="43" fillId="0" borderId="0" xfId="228" applyFont="1" applyFill="1" applyBorder="1" applyAlignment="1" applyProtection="1">
      <alignment vertical="center" shrinkToFit="1"/>
      <protection hidden="1"/>
    </xf>
    <xf numFmtId="0" fontId="51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182" fontId="49" fillId="0" borderId="0" xfId="0" applyNumberFormat="1" applyFont="1" applyAlignment="1">
      <alignment horizontal="center"/>
    </xf>
    <xf numFmtId="181" fontId="47" fillId="0" borderId="0" xfId="211" applyNumberFormat="1" applyFont="1" applyAlignment="1">
      <alignment horizontal="center"/>
    </xf>
    <xf numFmtId="181" fontId="48" fillId="0" borderId="0" xfId="211" applyNumberFormat="1" applyFont="1" applyAlignment="1">
      <alignment horizontal="center"/>
    </xf>
    <xf numFmtId="181" fontId="43" fillId="0" borderId="0" xfId="211" applyNumberFormat="1" applyFont="1" applyFill="1" applyBorder="1" applyAlignment="1" applyProtection="1">
      <alignment vertical="center" shrinkToFit="1"/>
      <protection hidden="1"/>
    </xf>
    <xf numFmtId="181" fontId="45" fillId="0" borderId="0" xfId="211" applyNumberFormat="1" applyFont="1" applyAlignment="1" applyProtection="1">
      <alignment vertical="center"/>
      <protection hidden="1"/>
    </xf>
    <xf numFmtId="181" fontId="6" fillId="0" borderId="0" xfId="211" applyNumberFormat="1" applyFont="1"/>
    <xf numFmtId="0" fontId="6" fillId="28" borderId="0" xfId="0" applyFont="1" applyFill="1"/>
    <xf numFmtId="0" fontId="6" fillId="27" borderId="0" xfId="0" applyFont="1" applyFill="1"/>
    <xf numFmtId="0" fontId="5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5" fillId="0" borderId="0" xfId="0" applyFont="1"/>
    <xf numFmtId="1" fontId="55" fillId="0" borderId="17" xfId="266" applyNumberFormat="1" applyFont="1" applyBorder="1" applyAlignment="1" applyProtection="1">
      <alignment horizontal="center" vertical="center"/>
    </xf>
    <xf numFmtId="0" fontId="55" fillId="0" borderId="17" xfId="251" applyFont="1" applyFill="1" applyBorder="1" applyAlignment="1">
      <alignment horizontal="center" vertical="center"/>
    </xf>
    <xf numFmtId="181" fontId="55" fillId="0" borderId="17" xfId="211" applyNumberFormat="1" applyFont="1" applyFill="1" applyBorder="1" applyAlignment="1">
      <alignment horizontal="center" vertical="center"/>
    </xf>
    <xf numFmtId="169" fontId="55" fillId="0" borderId="17" xfId="211" applyFont="1" applyFill="1" applyBorder="1" applyAlignment="1">
      <alignment horizontal="center" vertical="center"/>
    </xf>
    <xf numFmtId="169" fontId="55" fillId="0" borderId="17" xfId="211" applyNumberFormat="1" applyFont="1" applyFill="1" applyBorder="1" applyAlignment="1">
      <alignment horizontal="center" vertical="center"/>
    </xf>
    <xf numFmtId="179" fontId="55" fillId="0" borderId="17" xfId="211" applyNumberFormat="1" applyFont="1" applyFill="1" applyBorder="1" applyAlignment="1">
      <alignment horizontal="center" vertical="center"/>
    </xf>
    <xf numFmtId="43" fontId="55" fillId="0" borderId="17" xfId="211" applyNumberFormat="1" applyFont="1" applyFill="1" applyBorder="1" applyAlignment="1">
      <alignment horizontal="center" vertical="center"/>
    </xf>
    <xf numFmtId="179" fontId="55" fillId="0" borderId="17" xfId="0" applyNumberFormat="1" applyFont="1" applyFill="1" applyBorder="1"/>
    <xf numFmtId="180" fontId="55" fillId="0" borderId="17" xfId="0" applyNumberFormat="1" applyFont="1" applyFill="1" applyBorder="1"/>
    <xf numFmtId="0" fontId="55" fillId="0" borderId="17" xfId="0" applyFont="1" applyBorder="1"/>
    <xf numFmtId="1" fontId="55" fillId="0" borderId="17" xfId="266" applyNumberFormat="1" applyFont="1" applyFill="1" applyBorder="1" applyAlignment="1" applyProtection="1">
      <alignment horizontal="center" vertical="center"/>
    </xf>
    <xf numFmtId="0" fontId="55" fillId="0" borderId="17" xfId="227" applyFont="1" applyFill="1" applyBorder="1" applyAlignment="1" applyProtection="1">
      <alignment horizontal="center" vertical="center"/>
      <protection hidden="1"/>
    </xf>
    <xf numFmtId="0" fontId="55" fillId="28" borderId="17" xfId="0" applyFont="1" applyFill="1" applyBorder="1"/>
    <xf numFmtId="0" fontId="56" fillId="28" borderId="17" xfId="266" applyNumberFormat="1" applyFont="1" applyFill="1" applyBorder="1" applyAlignment="1">
      <alignment horizontal="center" vertical="center"/>
    </xf>
    <xf numFmtId="181" fontId="54" fillId="0" borderId="17" xfId="211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0" fontId="57" fillId="0" borderId="0" xfId="0" applyFont="1" applyAlignment="1">
      <alignment horizontal="center"/>
    </xf>
    <xf numFmtId="0" fontId="58" fillId="0" borderId="0" xfId="0" applyFont="1" applyAlignment="1">
      <alignment wrapText="1"/>
    </xf>
    <xf numFmtId="0" fontId="48" fillId="0" borderId="0" xfId="0" applyFont="1" applyAlignment="1">
      <alignment horizontal="center" vertical="center"/>
    </xf>
    <xf numFmtId="182" fontId="48" fillId="0" borderId="0" xfId="0" applyNumberFormat="1" applyFont="1" applyAlignment="1">
      <alignment horizontal="center" vertical="center"/>
    </xf>
    <xf numFmtId="0" fontId="54" fillId="0" borderId="17" xfId="251" applyFont="1" applyFill="1" applyBorder="1" applyAlignment="1">
      <alignment horizontal="center" vertical="center"/>
    </xf>
    <xf numFmtId="0" fontId="45" fillId="29" borderId="17" xfId="0" applyFont="1" applyFill="1" applyBorder="1"/>
    <xf numFmtId="0" fontId="45" fillId="0" borderId="0" xfId="0" applyFont="1"/>
    <xf numFmtId="165" fontId="45" fillId="29" borderId="17" xfId="267" applyFont="1" applyFill="1" applyBorder="1" applyAlignment="1">
      <alignment horizontal="center" vertical="center" wrapText="1"/>
    </xf>
    <xf numFmtId="180" fontId="45" fillId="29" borderId="17" xfId="268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60" fillId="35" borderId="25" xfId="211" applyNumberFormat="1" applyFont="1" applyFill="1" applyBorder="1" applyAlignment="1">
      <alignment horizontal="center"/>
    </xf>
    <xf numFmtId="165" fontId="60" fillId="35" borderId="31" xfId="211" applyNumberFormat="1" applyFont="1" applyFill="1" applyBorder="1" applyAlignment="1">
      <alignment horizontal="center"/>
    </xf>
    <xf numFmtId="165" fontId="60" fillId="35" borderId="36" xfId="211" applyNumberFormat="1" applyFont="1" applyFill="1" applyBorder="1" applyAlignment="1">
      <alignment horizontal="center"/>
    </xf>
    <xf numFmtId="179" fontId="45" fillId="30" borderId="24" xfId="267" applyNumberFormat="1" applyFont="1" applyFill="1" applyBorder="1" applyAlignment="1">
      <alignment horizontal="center" vertical="center"/>
    </xf>
    <xf numFmtId="180" fontId="45" fillId="31" borderId="25" xfId="268" applyNumberFormat="1" applyFont="1" applyFill="1" applyBorder="1" applyAlignment="1">
      <alignment horizontal="center" vertical="center"/>
    </xf>
    <xf numFmtId="180" fontId="45" fillId="27" borderId="25" xfId="267" applyNumberFormat="1" applyFont="1" applyFill="1" applyBorder="1" applyAlignment="1">
      <alignment horizontal="center" vertical="center"/>
    </xf>
    <xf numFmtId="179" fontId="45" fillId="30" borderId="26" xfId="267" applyNumberFormat="1" applyFont="1" applyFill="1" applyBorder="1" applyAlignment="1">
      <alignment horizontal="center" vertical="center"/>
    </xf>
    <xf numFmtId="180" fontId="45" fillId="32" borderId="25" xfId="267" applyNumberFormat="1" applyFont="1" applyFill="1" applyBorder="1" applyAlignment="1">
      <alignment horizontal="center" vertical="center"/>
    </xf>
    <xf numFmtId="180" fontId="45" fillId="33" borderId="25" xfId="267" applyNumberFormat="1" applyFont="1" applyFill="1" applyBorder="1" applyAlignment="1">
      <alignment horizontal="center" vertical="center"/>
    </xf>
    <xf numFmtId="179" fontId="45" fillId="30" borderId="27" xfId="267" applyNumberFormat="1" applyFont="1" applyFill="1" applyBorder="1" applyAlignment="1">
      <alignment horizontal="center" vertical="center"/>
    </xf>
    <xf numFmtId="180" fontId="45" fillId="33" borderId="27" xfId="267" applyNumberFormat="1" applyFont="1" applyFill="1" applyBorder="1" applyAlignment="1">
      <alignment horizontal="center" vertical="center"/>
    </xf>
    <xf numFmtId="180" fontId="45" fillId="27" borderId="27" xfId="0" applyNumberFormat="1" applyFont="1" applyFill="1" applyBorder="1" applyAlignment="1">
      <alignment horizontal="center" vertical="center"/>
    </xf>
    <xf numFmtId="179" fontId="45" fillId="34" borderId="27" xfId="0" applyNumberFormat="1" applyFont="1" applyFill="1" applyBorder="1" applyAlignment="1">
      <alignment horizontal="center" vertical="center"/>
    </xf>
    <xf numFmtId="179" fontId="45" fillId="30" borderId="28" xfId="267" applyNumberFormat="1" applyFont="1" applyFill="1" applyBorder="1" applyAlignment="1">
      <alignment horizontal="center" vertical="center"/>
    </xf>
    <xf numFmtId="180" fontId="45" fillId="31" borderId="29" xfId="268" applyNumberFormat="1" applyFont="1" applyFill="1" applyBorder="1" applyAlignment="1">
      <alignment horizontal="center" vertical="center"/>
    </xf>
    <xf numFmtId="180" fontId="45" fillId="27" borderId="29" xfId="267" applyNumberFormat="1" applyFont="1" applyFill="1" applyBorder="1" applyAlignment="1">
      <alignment horizontal="center" vertical="center"/>
    </xf>
    <xf numFmtId="180" fontId="45" fillId="32" borderId="29" xfId="267" applyNumberFormat="1" applyFont="1" applyFill="1" applyBorder="1" applyAlignment="1">
      <alignment horizontal="center" vertical="center"/>
    </xf>
    <xf numFmtId="180" fontId="45" fillId="33" borderId="29" xfId="267" applyNumberFormat="1" applyFont="1" applyFill="1" applyBorder="1" applyAlignment="1">
      <alignment horizontal="center" vertical="center"/>
    </xf>
    <xf numFmtId="180" fontId="45" fillId="33" borderId="26" xfId="267" applyNumberFormat="1" applyFont="1" applyFill="1" applyBorder="1" applyAlignment="1">
      <alignment horizontal="center" vertical="center"/>
    </xf>
    <xf numFmtId="180" fontId="45" fillId="27" borderId="26" xfId="0" applyNumberFormat="1" applyFont="1" applyFill="1" applyBorder="1" applyAlignment="1">
      <alignment horizontal="center" vertical="center"/>
    </xf>
    <xf numFmtId="179" fontId="45" fillId="34" borderId="30" xfId="0" applyNumberFormat="1" applyFont="1" applyFill="1" applyBorder="1" applyAlignment="1">
      <alignment horizontal="center" vertical="center"/>
    </xf>
    <xf numFmtId="165" fontId="45" fillId="30" borderId="28" xfId="267" applyFont="1" applyFill="1" applyBorder="1" applyAlignment="1">
      <alignment horizontal="center" vertical="center"/>
    </xf>
    <xf numFmtId="165" fontId="59" fillId="30" borderId="28" xfId="267" applyFont="1" applyFill="1" applyBorder="1" applyAlignment="1">
      <alignment horizontal="center" vertical="center"/>
    </xf>
    <xf numFmtId="165" fontId="59" fillId="30" borderId="26" xfId="267" applyFont="1" applyFill="1" applyBorder="1" applyAlignment="1">
      <alignment horizontal="center" vertical="center"/>
    </xf>
    <xf numFmtId="179" fontId="45" fillId="30" borderId="32" xfId="267" applyNumberFormat="1" applyFont="1" applyFill="1" applyBorder="1" applyAlignment="1">
      <alignment horizontal="center" vertical="center"/>
    </xf>
    <xf numFmtId="180" fontId="45" fillId="31" borderId="33" xfId="268" applyNumberFormat="1" applyFont="1" applyFill="1" applyBorder="1" applyAlignment="1">
      <alignment horizontal="center" vertical="center"/>
    </xf>
    <xf numFmtId="180" fontId="45" fillId="27" borderId="33" xfId="267" applyNumberFormat="1" applyFont="1" applyFill="1" applyBorder="1" applyAlignment="1">
      <alignment horizontal="center" vertical="center"/>
    </xf>
    <xf numFmtId="180" fontId="45" fillId="32" borderId="33" xfId="267" applyNumberFormat="1" applyFont="1" applyFill="1" applyBorder="1" applyAlignment="1">
      <alignment horizontal="center" vertical="center"/>
    </xf>
    <xf numFmtId="180" fontId="45" fillId="33" borderId="33" xfId="267" applyNumberFormat="1" applyFont="1" applyFill="1" applyBorder="1" applyAlignment="1">
      <alignment horizontal="center" vertical="center"/>
    </xf>
    <xf numFmtId="179" fontId="45" fillId="30" borderId="34" xfId="267" applyNumberFormat="1" applyFont="1" applyFill="1" applyBorder="1" applyAlignment="1">
      <alignment horizontal="center" vertical="center"/>
    </xf>
    <xf numFmtId="180" fontId="45" fillId="33" borderId="34" xfId="267" applyNumberFormat="1" applyFont="1" applyFill="1" applyBorder="1" applyAlignment="1">
      <alignment horizontal="center" vertical="center"/>
    </xf>
    <xf numFmtId="180" fontId="45" fillId="27" borderId="34" xfId="0" applyNumberFormat="1" applyFont="1" applyFill="1" applyBorder="1" applyAlignment="1">
      <alignment horizontal="center" vertical="center"/>
    </xf>
    <xf numFmtId="179" fontId="45" fillId="34" borderId="35" xfId="0" applyNumberFormat="1" applyFont="1" applyFill="1" applyBorder="1" applyAlignment="1">
      <alignment horizontal="center" vertical="center"/>
    </xf>
    <xf numFmtId="0" fontId="45" fillId="29" borderId="17" xfId="0" applyFont="1" applyFill="1" applyBorder="1" applyAlignment="1">
      <alignment horizontal="left"/>
    </xf>
    <xf numFmtId="0" fontId="3" fillId="29" borderId="17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5" fillId="0" borderId="37" xfId="269" applyFont="1" applyFill="1" applyBorder="1" applyAlignment="1">
      <alignment horizontal="center" vertical="center"/>
    </xf>
    <xf numFmtId="0" fontId="45" fillId="0" borderId="38" xfId="269" applyFont="1" applyFill="1" applyBorder="1" applyAlignment="1">
      <alignment horizontal="left" vertical="center"/>
    </xf>
    <xf numFmtId="0" fontId="45" fillId="0" borderId="39" xfId="269" applyFont="1" applyFill="1" applyBorder="1" applyAlignment="1">
      <alignment horizontal="center" vertical="center"/>
    </xf>
    <xf numFmtId="0" fontId="45" fillId="0" borderId="40" xfId="269" applyFont="1" applyFill="1" applyBorder="1" applyAlignment="1">
      <alignment horizontal="left" vertical="center"/>
    </xf>
    <xf numFmtId="0" fontId="45" fillId="0" borderId="32" xfId="269" applyFont="1" applyFill="1" applyBorder="1" applyAlignment="1">
      <alignment horizontal="center" vertical="center"/>
    </xf>
    <xf numFmtId="0" fontId="45" fillId="0" borderId="36" xfId="269" applyFont="1" applyFill="1" applyBorder="1" applyAlignment="1">
      <alignment horizontal="left" vertical="center"/>
    </xf>
    <xf numFmtId="0" fontId="59" fillId="36" borderId="17" xfId="228" applyFont="1" applyFill="1" applyBorder="1" applyAlignment="1" applyProtection="1">
      <alignment horizontal="center" vertical="center"/>
      <protection hidden="1"/>
    </xf>
    <xf numFmtId="181" fontId="59" fillId="37" borderId="17" xfId="211" applyNumberFormat="1" applyFont="1" applyFill="1" applyBorder="1" applyAlignment="1">
      <alignment horizontal="center" vertical="center"/>
    </xf>
    <xf numFmtId="181" fontId="45" fillId="0" borderId="17" xfId="211" applyNumberFormat="1" applyFont="1" applyBorder="1"/>
    <xf numFmtId="181" fontId="45" fillId="0" borderId="0" xfId="211" applyNumberFormat="1" applyFont="1"/>
    <xf numFmtId="169" fontId="59" fillId="37" borderId="17" xfId="211" applyNumberFormat="1" applyFont="1" applyFill="1" applyBorder="1" applyAlignment="1">
      <alignment horizontal="center" vertical="center"/>
    </xf>
    <xf numFmtId="169" fontId="45" fillId="0" borderId="17" xfId="211" applyNumberFormat="1" applyFont="1" applyBorder="1"/>
    <xf numFmtId="169" fontId="45" fillId="0" borderId="0" xfId="211" applyNumberFormat="1" applyFont="1"/>
    <xf numFmtId="181" fontId="59" fillId="38" borderId="17" xfId="211" applyNumberFormat="1" applyFont="1" applyFill="1" applyBorder="1" applyAlignment="1">
      <alignment horizontal="center" vertical="center"/>
    </xf>
    <xf numFmtId="169" fontId="45" fillId="0" borderId="17" xfId="211" applyNumberFormat="1" applyFont="1" applyBorder="1" applyAlignment="1">
      <alignment horizontal="center" vertical="center"/>
    </xf>
    <xf numFmtId="181" fontId="45" fillId="0" borderId="17" xfId="211" applyNumberFormat="1" applyFont="1" applyBorder="1" applyAlignment="1">
      <alignment horizontal="center" vertical="center"/>
    </xf>
    <xf numFmtId="165" fontId="59" fillId="30" borderId="26" xfId="267" applyFont="1" applyFill="1" applyBorder="1" applyAlignment="1">
      <alignment vertical="center" wrapText="1"/>
    </xf>
    <xf numFmtId="179" fontId="45" fillId="30" borderId="26" xfId="267" applyNumberFormat="1" applyFont="1" applyFill="1" applyBorder="1" applyAlignment="1">
      <alignment vertical="center" wrapText="1"/>
    </xf>
    <xf numFmtId="181" fontId="45" fillId="0" borderId="17" xfId="211" applyNumberFormat="1" applyFont="1" applyFill="1" applyBorder="1" applyAlignment="1" applyProtection="1">
      <alignment horizontal="center" vertical="center"/>
      <protection hidden="1"/>
    </xf>
    <xf numFmtId="181" fontId="0" fillId="0" borderId="0" xfId="0" applyNumberFormat="1"/>
    <xf numFmtId="169" fontId="58" fillId="0" borderId="0" xfId="211" applyFont="1" applyAlignment="1">
      <alignment wrapText="1"/>
    </xf>
    <xf numFmtId="169" fontId="57" fillId="0" borderId="0" xfId="211" applyFont="1" applyAlignment="1">
      <alignment horizontal="center"/>
    </xf>
    <xf numFmtId="169" fontId="6" fillId="0" borderId="0" xfId="211" applyFont="1"/>
    <xf numFmtId="169" fontId="0" fillId="0" borderId="0" xfId="211" applyFont="1"/>
    <xf numFmtId="169" fontId="58" fillId="0" borderId="0" xfId="211" applyFont="1" applyAlignment="1">
      <alignment horizontal="center" wrapText="1"/>
    </xf>
    <xf numFmtId="0" fontId="59" fillId="39" borderId="23" xfId="0" applyFont="1" applyFill="1" applyBorder="1" applyAlignment="1">
      <alignment horizontal="center" vertical="center"/>
    </xf>
    <xf numFmtId="182" fontId="59" fillId="39" borderId="23" xfId="0" applyNumberFormat="1" applyFont="1" applyFill="1" applyBorder="1" applyAlignment="1">
      <alignment horizontal="center" vertical="center"/>
    </xf>
    <xf numFmtId="169" fontId="59" fillId="39" borderId="23" xfId="211" applyFont="1" applyFill="1" applyBorder="1" applyAlignment="1">
      <alignment horizontal="center" vertical="center"/>
    </xf>
    <xf numFmtId="0" fontId="59" fillId="39" borderId="0" xfId="0" applyFont="1" applyFill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2" xfId="251" applyFont="1" applyFill="1" applyBorder="1" applyAlignment="1">
      <alignment horizontal="center" vertical="center"/>
    </xf>
    <xf numFmtId="181" fontId="45" fillId="0" borderId="22" xfId="211" applyNumberFormat="1" applyFont="1" applyBorder="1"/>
    <xf numFmtId="169" fontId="45" fillId="0" borderId="22" xfId="211" applyNumberFormat="1" applyFont="1" applyBorder="1"/>
    <xf numFmtId="169" fontId="45" fillId="39" borderId="22" xfId="211" applyFont="1" applyFill="1" applyBorder="1"/>
    <xf numFmtId="181" fontId="45" fillId="39" borderId="22" xfId="211" applyNumberFormat="1" applyFont="1" applyFill="1" applyBorder="1"/>
    <xf numFmtId="0" fontId="3" fillId="0" borderId="0" xfId="0" applyFont="1"/>
    <xf numFmtId="0" fontId="45" fillId="0" borderId="17" xfId="0" applyFont="1" applyBorder="1" applyAlignment="1">
      <alignment horizontal="center" vertical="center"/>
    </xf>
    <xf numFmtId="0" fontId="45" fillId="0" borderId="17" xfId="251" applyFont="1" applyFill="1" applyBorder="1" applyAlignment="1">
      <alignment horizontal="center" vertical="center"/>
    </xf>
    <xf numFmtId="181" fontId="59" fillId="27" borderId="17" xfId="0" applyNumberFormat="1" applyFont="1" applyFill="1" applyBorder="1" applyAlignment="1">
      <alignment horizontal="center" vertical="center"/>
    </xf>
    <xf numFmtId="169" fontId="59" fillId="39" borderId="17" xfId="211" applyFont="1" applyFill="1" applyBorder="1" applyAlignment="1">
      <alignment horizontal="center" vertical="center"/>
    </xf>
    <xf numFmtId="181" fontId="59" fillId="39" borderId="17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69" fontId="59" fillId="27" borderId="17" xfId="211" applyFont="1" applyFill="1" applyBorder="1" applyAlignment="1">
      <alignment horizontal="center" vertical="center"/>
    </xf>
    <xf numFmtId="0" fontId="3" fillId="27" borderId="17" xfId="0" applyFont="1" applyFill="1" applyBorder="1" applyAlignment="1">
      <alignment horizontal="center" vertical="center"/>
    </xf>
    <xf numFmtId="0" fontId="45" fillId="0" borderId="22" xfId="0" applyFont="1" applyBorder="1" applyAlignment="1">
      <alignment horizontal="left" vertical="center"/>
    </xf>
    <xf numFmtId="0" fontId="45" fillId="0" borderId="17" xfId="0" applyFont="1" applyBorder="1" applyAlignment="1">
      <alignment horizontal="left" vertical="center"/>
    </xf>
    <xf numFmtId="181" fontId="62" fillId="27" borderId="17" xfId="0" applyNumberFormat="1" applyFont="1" applyFill="1" applyBorder="1" applyAlignment="1">
      <alignment horizontal="center" vertical="center"/>
    </xf>
    <xf numFmtId="169" fontId="62" fillId="27" borderId="17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182" fontId="59" fillId="39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27" borderId="0" xfId="0" applyFont="1" applyFill="1" applyBorder="1" applyAlignment="1">
      <alignment horizontal="center" vertical="center"/>
    </xf>
    <xf numFmtId="182" fontId="59" fillId="39" borderId="17" xfId="0" applyNumberFormat="1" applyFont="1" applyFill="1" applyBorder="1" applyAlignment="1">
      <alignment horizontal="center" vertical="center"/>
    </xf>
    <xf numFmtId="181" fontId="45" fillId="39" borderId="17" xfId="211" applyNumberFormat="1" applyFont="1" applyFill="1" applyBorder="1"/>
    <xf numFmtId="0" fontId="59" fillId="39" borderId="23" xfId="0" applyFont="1" applyFill="1" applyBorder="1" applyAlignment="1">
      <alignment horizontal="center" vertical="center" wrapText="1"/>
    </xf>
    <xf numFmtId="169" fontId="45" fillId="39" borderId="17" xfId="211" applyFont="1" applyFill="1" applyBorder="1"/>
    <xf numFmtId="169" fontId="0" fillId="0" borderId="0" xfId="211" applyFont="1" applyBorder="1"/>
    <xf numFmtId="169" fontId="6" fillId="0" borderId="0" xfId="211" applyFont="1" applyBorder="1"/>
    <xf numFmtId="0" fontId="63" fillId="0" borderId="0" xfId="0" applyFont="1" applyAlignment="1">
      <alignment horizontal="center" vertical="center" wrapText="1"/>
    </xf>
    <xf numFmtId="43" fontId="0" fillId="0" borderId="0" xfId="0" applyNumberFormat="1"/>
    <xf numFmtId="169" fontId="3" fillId="0" borderId="0" xfId="211" applyFont="1"/>
    <xf numFmtId="181" fontId="45" fillId="28" borderId="22" xfId="211" applyNumberFormat="1" applyFont="1" applyFill="1" applyBorder="1"/>
    <xf numFmtId="181" fontId="45" fillId="0" borderId="22" xfId="211" applyNumberFormat="1" applyFont="1" applyFill="1" applyBorder="1" applyAlignment="1">
      <alignment horizontal="center" vertical="center"/>
    </xf>
    <xf numFmtId="181" fontId="45" fillId="0" borderId="17" xfId="211" applyNumberFormat="1" applyFont="1" applyFill="1" applyBorder="1" applyAlignment="1">
      <alignment horizontal="center" vertical="center"/>
    </xf>
    <xf numFmtId="169" fontId="45" fillId="39" borderId="22" xfId="211" applyNumberFormat="1" applyFont="1" applyFill="1" applyBorder="1"/>
    <xf numFmtId="169" fontId="59" fillId="39" borderId="17" xfId="0" applyNumberFormat="1" applyFont="1" applyFill="1" applyBorder="1" applyAlignment="1">
      <alignment horizontal="center" vertical="center"/>
    </xf>
    <xf numFmtId="0" fontId="45" fillId="0" borderId="17" xfId="0" applyFont="1" applyBorder="1"/>
    <xf numFmtId="0" fontId="45" fillId="0" borderId="17" xfId="0" applyFont="1" applyFill="1" applyBorder="1" applyAlignment="1">
      <alignment horizontal="center" vertical="center"/>
    </xf>
    <xf numFmtId="181" fontId="45" fillId="0" borderId="22" xfId="211" applyNumberFormat="1" applyFont="1" applyFill="1" applyBorder="1" applyAlignment="1">
      <alignment horizontal="center"/>
    </xf>
    <xf numFmtId="0" fontId="54" fillId="0" borderId="19" xfId="227" applyFont="1" applyFill="1" applyBorder="1" applyAlignment="1" applyProtection="1">
      <alignment horizontal="center" vertical="center"/>
      <protection hidden="1"/>
    </xf>
    <xf numFmtId="0" fontId="54" fillId="0" borderId="5" xfId="227" applyFont="1" applyFill="1" applyBorder="1" applyAlignment="1" applyProtection="1">
      <alignment horizontal="center" vertical="center"/>
      <protection hidden="1"/>
    </xf>
    <xf numFmtId="0" fontId="54" fillId="0" borderId="20" xfId="227" applyFont="1" applyFill="1" applyBorder="1" applyAlignment="1" applyProtection="1">
      <alignment horizontal="center" vertical="center"/>
      <protection hidden="1"/>
    </xf>
    <xf numFmtId="0" fontId="56" fillId="28" borderId="17" xfId="266" applyNumberFormat="1" applyFont="1" applyFill="1" applyBorder="1" applyAlignment="1">
      <alignment horizontal="center" vertical="center"/>
    </xf>
    <xf numFmtId="0" fontId="55" fillId="0" borderId="17" xfId="227" applyFont="1" applyFill="1" applyBorder="1" applyAlignment="1" applyProtection="1">
      <alignment horizontal="center" vertical="center"/>
      <protection hidden="1"/>
    </xf>
    <xf numFmtId="0" fontId="52" fillId="0" borderId="0" xfId="0" applyFont="1" applyAlignment="1">
      <alignment horizontal="center"/>
    </xf>
    <xf numFmtId="0" fontId="54" fillId="26" borderId="18" xfId="228" applyFont="1" applyFill="1" applyBorder="1" applyAlignment="1" applyProtection="1">
      <alignment horizontal="center" vertical="center" wrapText="1"/>
      <protection hidden="1"/>
    </xf>
    <xf numFmtId="0" fontId="54" fillId="26" borderId="21" xfId="228" applyFont="1" applyFill="1" applyBorder="1" applyAlignment="1" applyProtection="1">
      <alignment horizontal="center" vertical="center"/>
      <protection hidden="1"/>
    </xf>
    <xf numFmtId="1" fontId="55" fillId="0" borderId="17" xfId="266" applyNumberFormat="1" applyFont="1" applyFill="1" applyBorder="1" applyAlignment="1" applyProtection="1">
      <alignment horizontal="center" vertical="center"/>
    </xf>
    <xf numFmtId="0" fontId="54" fillId="26" borderId="17" xfId="228" applyFont="1" applyFill="1" applyBorder="1" applyAlignment="1" applyProtection="1">
      <alignment horizontal="center" vertical="center"/>
      <protection hidden="1"/>
    </xf>
    <xf numFmtId="181" fontId="54" fillId="26" borderId="18" xfId="211" applyNumberFormat="1" applyFont="1" applyFill="1" applyBorder="1" applyAlignment="1" applyProtection="1">
      <alignment horizontal="center" vertical="center"/>
      <protection hidden="1"/>
    </xf>
    <xf numFmtId="181" fontId="54" fillId="26" borderId="21" xfId="211" applyNumberFormat="1" applyFont="1" applyFill="1" applyBorder="1" applyAlignment="1" applyProtection="1">
      <alignment horizontal="center" vertical="center"/>
      <protection hidden="1"/>
    </xf>
    <xf numFmtId="16" fontId="54" fillId="26" borderId="17" xfId="227" applyNumberFormat="1" applyFont="1" applyFill="1" applyBorder="1" applyAlignment="1">
      <alignment horizontal="center" vertical="center"/>
    </xf>
    <xf numFmtId="16" fontId="54" fillId="26" borderId="18" xfId="227" applyNumberFormat="1" applyFont="1" applyFill="1" applyBorder="1" applyAlignment="1">
      <alignment horizontal="center" vertical="center"/>
    </xf>
    <xf numFmtId="0" fontId="54" fillId="26" borderId="18" xfId="228" applyFont="1" applyFill="1" applyBorder="1" applyAlignment="1" applyProtection="1">
      <alignment horizontal="center" vertical="center"/>
      <protection hidden="1"/>
    </xf>
    <xf numFmtId="1" fontId="55" fillId="0" borderId="17" xfId="266" applyNumberFormat="1" applyFont="1" applyBorder="1" applyAlignment="1" applyProtection="1">
      <alignment horizontal="center" vertical="center"/>
    </xf>
    <xf numFmtId="0" fontId="53" fillId="0" borderId="0" xfId="0" applyFont="1" applyAlignment="1">
      <alignment horizontal="center" vertical="top" wrapText="1"/>
    </xf>
    <xf numFmtId="0" fontId="52" fillId="0" borderId="0" xfId="0" applyFont="1" applyAlignment="1">
      <alignment horizontal="center" vertical="center"/>
    </xf>
    <xf numFmtId="0" fontId="54" fillId="26" borderId="17" xfId="227" applyFont="1" applyFill="1" applyBorder="1" applyAlignment="1" applyProtection="1">
      <alignment horizontal="center" vertical="center"/>
      <protection hidden="1"/>
    </xf>
    <xf numFmtId="0" fontId="54" fillId="26" borderId="18" xfId="227" applyFont="1" applyFill="1" applyBorder="1" applyAlignment="1" applyProtection="1">
      <alignment horizontal="center" vertical="center"/>
      <protection hidden="1"/>
    </xf>
    <xf numFmtId="0" fontId="54" fillId="26" borderId="17" xfId="228" applyFont="1" applyFill="1" applyBorder="1" applyAlignment="1" applyProtection="1">
      <alignment horizontal="center" vertical="center" wrapText="1"/>
      <protection hidden="1"/>
    </xf>
    <xf numFmtId="182" fontId="0" fillId="40" borderId="17" xfId="0" applyNumberFormat="1" applyFill="1" applyBorder="1" applyAlignment="1">
      <alignment horizontal="center"/>
    </xf>
    <xf numFmtId="0" fontId="61" fillId="27" borderId="19" xfId="0" applyFont="1" applyFill="1" applyBorder="1" applyAlignment="1">
      <alignment horizontal="center" vertical="center"/>
    </xf>
    <xf numFmtId="0" fontId="61" fillId="27" borderId="5" xfId="0" applyFont="1" applyFill="1" applyBorder="1" applyAlignment="1">
      <alignment horizontal="center" vertical="center"/>
    </xf>
    <xf numFmtId="0" fontId="61" fillId="27" borderId="20" xfId="0" applyFont="1" applyFill="1" applyBorder="1" applyAlignment="1">
      <alignment horizontal="center" vertical="center"/>
    </xf>
    <xf numFmtId="0" fontId="58" fillId="0" borderId="0" xfId="0" applyFont="1" applyAlignment="1">
      <alignment horizontal="center" wrapText="1"/>
    </xf>
    <xf numFmtId="182" fontId="0" fillId="40" borderId="17" xfId="0" applyNumberFormat="1" applyFill="1" applyBorder="1" applyAlignment="1">
      <alignment horizontal="center" vertical="center"/>
    </xf>
    <xf numFmtId="0" fontId="59" fillId="39" borderId="17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 wrapText="1"/>
    </xf>
    <xf numFmtId="182" fontId="0" fillId="40" borderId="0" xfId="0" applyNumberFormat="1" applyFill="1" applyBorder="1" applyAlignment="1">
      <alignment horizontal="center"/>
    </xf>
    <xf numFmtId="165" fontId="45" fillId="29" borderId="17" xfId="267" applyFont="1" applyFill="1" applyBorder="1" applyAlignment="1">
      <alignment horizontal="center" vertical="center" wrapText="1"/>
    </xf>
    <xf numFmtId="0" fontId="45" fillId="29" borderId="17" xfId="0" applyFont="1" applyFill="1" applyBorder="1" applyAlignment="1">
      <alignment horizontal="center"/>
    </xf>
    <xf numFmtId="0" fontId="59" fillId="37" borderId="17" xfId="0" applyFont="1" applyFill="1" applyBorder="1" applyAlignment="1">
      <alignment horizontal="center" vertical="center"/>
    </xf>
    <xf numFmtId="0" fontId="59" fillId="38" borderId="17" xfId="0" applyFont="1" applyFill="1" applyBorder="1" applyAlignment="1">
      <alignment horizontal="center" vertical="center"/>
    </xf>
    <xf numFmtId="0" fontId="45" fillId="36" borderId="19" xfId="0" applyFont="1" applyFill="1" applyBorder="1" applyAlignment="1">
      <alignment horizontal="center" vertical="center"/>
    </xf>
    <xf numFmtId="0" fontId="45" fillId="36" borderId="20" xfId="0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82" fontId="66" fillId="0" borderId="0" xfId="0" applyNumberFormat="1" applyFont="1" applyAlignment="1">
      <alignment horizontal="center" vertical="center"/>
    </xf>
    <xf numFmtId="0" fontId="67" fillId="39" borderId="23" xfId="0" applyFont="1" applyFill="1" applyBorder="1" applyAlignment="1">
      <alignment horizontal="center" vertical="center"/>
    </xf>
    <xf numFmtId="182" fontId="67" fillId="39" borderId="23" xfId="0" applyNumberFormat="1" applyFont="1" applyFill="1" applyBorder="1" applyAlignment="1">
      <alignment horizontal="center" vertical="center"/>
    </xf>
    <xf numFmtId="0" fontId="67" fillId="39" borderId="0" xfId="0" applyFont="1" applyFill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1" xfId="251" applyFont="1" applyFill="1" applyBorder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0" fontId="68" fillId="0" borderId="22" xfId="251" applyFont="1" applyFill="1" applyBorder="1" applyAlignment="1">
      <alignment horizontal="center" vertical="center"/>
    </xf>
    <xf numFmtId="0" fontId="69" fillId="27" borderId="19" xfId="0" applyFont="1" applyFill="1" applyBorder="1" applyAlignment="1">
      <alignment horizontal="center" vertical="center"/>
    </xf>
    <xf numFmtId="0" fontId="69" fillId="27" borderId="5" xfId="0" applyFont="1" applyFill="1" applyBorder="1" applyAlignment="1">
      <alignment horizontal="center" vertical="center"/>
    </xf>
    <xf numFmtId="181" fontId="69" fillId="27" borderId="17" xfId="0" applyNumberFormat="1" applyFont="1" applyFill="1" applyBorder="1" applyAlignment="1">
      <alignment horizontal="center" vertical="center"/>
    </xf>
    <xf numFmtId="181" fontId="67" fillId="27" borderId="17" xfId="0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8" fillId="41" borderId="43" xfId="0" applyFont="1" applyFill="1" applyBorder="1" applyAlignment="1">
      <alignment horizontal="center" vertical="center"/>
    </xf>
    <xf numFmtId="181" fontId="65" fillId="0" borderId="0" xfId="0" applyNumberFormat="1" applyFont="1" applyAlignment="1">
      <alignment horizontal="center" vertical="center"/>
    </xf>
    <xf numFmtId="0" fontId="68" fillId="39" borderId="23" xfId="0" applyFont="1" applyFill="1" applyBorder="1" applyAlignment="1">
      <alignment horizontal="center" vertical="center"/>
    </xf>
    <xf numFmtId="0" fontId="68" fillId="0" borderId="42" xfId="0" applyFont="1" applyFill="1" applyBorder="1" applyAlignment="1">
      <alignment horizontal="center" vertical="center"/>
    </xf>
    <xf numFmtId="0" fontId="70" fillId="27" borderId="20" xfId="0" applyFont="1" applyFill="1" applyBorder="1" applyAlignment="1">
      <alignment horizontal="center" vertical="center"/>
    </xf>
    <xf numFmtId="0" fontId="71" fillId="0" borderId="0" xfId="0" applyFont="1" applyAlignment="1">
      <alignment horizontal="left" vertical="center" wrapText="1"/>
    </xf>
    <xf numFmtId="181" fontId="67" fillId="0" borderId="42" xfId="0" applyNumberFormat="1" applyFont="1" applyFill="1" applyBorder="1" applyAlignment="1">
      <alignment horizontal="right" vertical="center"/>
    </xf>
    <xf numFmtId="181" fontId="68" fillId="0" borderId="42" xfId="211" applyNumberFormat="1" applyFont="1" applyFill="1" applyBorder="1" applyAlignment="1">
      <alignment horizontal="right" vertical="center"/>
    </xf>
    <xf numFmtId="3" fontId="68" fillId="0" borderId="42" xfId="0" applyNumberFormat="1" applyFont="1" applyFill="1" applyBorder="1" applyAlignment="1">
      <alignment horizontal="right" vertical="center"/>
    </xf>
    <xf numFmtId="182" fontId="68" fillId="0" borderId="42" xfId="0" applyNumberFormat="1" applyFont="1" applyFill="1" applyBorder="1" applyAlignment="1">
      <alignment horizontal="right" vertical="center"/>
    </xf>
    <xf numFmtId="181" fontId="67" fillId="41" borderId="43" xfId="211" applyNumberFormat="1" applyFont="1" applyFill="1" applyBorder="1" applyAlignment="1">
      <alignment horizontal="right" vertical="center"/>
    </xf>
    <xf numFmtId="181" fontId="68" fillId="41" borderId="43" xfId="211" applyNumberFormat="1" applyFont="1" applyFill="1" applyBorder="1" applyAlignment="1">
      <alignment horizontal="right" vertical="center"/>
    </xf>
    <xf numFmtId="181" fontId="68" fillId="41" borderId="22" xfId="211" applyNumberFormat="1" applyFont="1" applyFill="1" applyBorder="1" applyAlignment="1">
      <alignment horizontal="right" vertical="center"/>
    </xf>
    <xf numFmtId="0" fontId="68" fillId="41" borderId="43" xfId="0" applyFont="1" applyFill="1" applyBorder="1" applyAlignment="1">
      <alignment horizontal="right" vertical="center"/>
    </xf>
  </cellXfs>
  <cellStyles count="270">
    <cellStyle name="_x0014_" xfId="1"/>
    <cellStyle name="??_kc-elec system check list" xfId="2"/>
    <cellStyle name="_§¸nh Gi¸ SM" xfId="3"/>
    <cellStyle name="_04年2月ー品質レポート" xfId="4"/>
    <cellStyle name="_Bang quan ly nang luc DC-2" xfId="5"/>
    <cellStyle name="_Bang quan ly nang luc DC-3" xfId="6"/>
    <cellStyle name="_Bang quan ly nang luc DC-4" xfId="7"/>
    <cellStyle name="_Bang quan ly nang luc DC-5" xfId="8"/>
    <cellStyle name="_Bang quan ly nang luc DC-6" xfId="9"/>
    <cellStyle name="_Bang quan ly nang luc DC-7" xfId="10"/>
    <cellStyle name="_Bang quan ly nang luc DC-8" xfId="11"/>
    <cellStyle name="_Bang quan ly phe pham trong ASSY-2004" xfId="12"/>
    <cellStyle name="_Bang quan ly phe pham trong ASSY-2004-OK-1" xfId="13"/>
    <cellStyle name="_Bang quan ly phe pham trong ASSY-2004-OK-2" xfId="14"/>
    <cellStyle name="_Bang quan ly phe pham trong DCLR-2004" xfId="15"/>
    <cellStyle name="_Bao cao pp- DC-SM(5-12)" xfId="16"/>
    <cellStyle name="_Bao cao PP07" xfId="17"/>
    <cellStyle name="_BLKien-12-2002" xfId="18"/>
    <cellStyle name="_Book1" xfId="19"/>
    <cellStyle name="_Book1_§¸nh Gi¸ SM" xfId="20"/>
    <cellStyle name="_Book1_04年2月ー品質レポート" xfId="21"/>
    <cellStyle name="_Book1_1" xfId="22"/>
    <cellStyle name="_Book1_Bang quan ly nang luc DC-7" xfId="23"/>
    <cellStyle name="_Book1_Bao cao pp- DC-SM(5-12)" xfId="24"/>
    <cellStyle name="_Book1_BLKien-12-2002" xfId="25"/>
    <cellStyle name="_Book1_Copy of Bang quan ly nang luc DC-11" xfId="26"/>
    <cellStyle name="_Book1_Copy of DK ca - SM(New)" xfId="27"/>
    <cellStyle name="_Book1_Copy of TCCVtruongca" xfId="28"/>
    <cellStyle name="_Book1_Danh gia-SM- Jan-2004-OK" xfId="29"/>
    <cellStyle name="_Book1_File-NEW-Thang 5" xfId="30"/>
    <cellStyle name="_Book1_Inves-Total" xfId="31"/>
    <cellStyle name="_Book1_INVES-ToTal AS&amp;CORD " xfId="32"/>
    <cellStyle name="_Book1_Layout KK1" xfId="33"/>
    <cellStyle name="_Book1_LC-Yangmin" xfId="34"/>
    <cellStyle name="_Book1_LOCAL-12-2002" xfId="35"/>
    <cellStyle name="_Book1_New-Time-SM(ok)" xfId="36"/>
    <cellStyle name="_Book1_New-Time-SM(ok-10)" xfId="37"/>
    <cellStyle name="_Book1_NV-SM-11(ok)" xfId="38"/>
    <cellStyle name="_Book1_NV-SM-2004" xfId="39"/>
    <cellStyle name="_Book1_PARETO-RC" xfId="40"/>
    <cellStyle name="_Book1_PCKKe (27-Jun-2004)LAST" xfId="41"/>
    <cellStyle name="_Book1_QCL Plan" xfId="42"/>
    <cellStyle name="_Book1_Quan ly cong doan-SM" xfId="43"/>
    <cellStyle name="_Book1_Quan ly PP-SM(ok)" xfId="44"/>
    <cellStyle name="_Book1_ST comp-12-2002" xfId="45"/>
    <cellStyle name="_Book1_thongbaoKke" xfId="46"/>
    <cellStyle name="_Book1_Tong hop Overtime-phep 04 &amp; trien khai 05" xfId="47"/>
    <cellStyle name="_bQLNLDC-2-04" xfId="48"/>
    <cellStyle name="_bQLNLDC-4-04" xfId="49"/>
    <cellStyle name="_bQLNLDC-6-04" xfId="50"/>
    <cellStyle name="_bQLNLDC-7-04" xfId="51"/>
    <cellStyle name="_bQLNLDC-8-04" xfId="52"/>
    <cellStyle name="_Code kiem ke 30-06-2004 To Mr Hai" xfId="53"/>
    <cellStyle name="_Copy of Bang quan ly nang luc DC-11" xfId="54"/>
    <cellStyle name="_Copy of Bang quan ly nang luc DC-6" xfId="55"/>
    <cellStyle name="_Copy of Bao cao chat luong" xfId="56"/>
    <cellStyle name="_Copy of Bao cao phe pham  DC-SM(NEW)" xfId="57"/>
    <cellStyle name="_Copy of DK ca - SM(New)" xfId="58"/>
    <cellStyle name="_Copy of TCCVtruongca" xfId="59"/>
    <cellStyle name="_Danh gia-SM- Jan-2004-OK" xfId="60"/>
    <cellStyle name="_Data" xfId="61"/>
    <cellStyle name="_EPOXY( 04-2005)" xfId="62"/>
    <cellStyle name="_File-NEW-Thang 5" xfId="63"/>
    <cellStyle name="_Form BC hang ngay da update KHSX" xfId="64"/>
    <cellStyle name="_Inves-Total" xfId="65"/>
    <cellStyle name="_INVES-ToTal AS&amp;CORD " xfId="66"/>
    <cellStyle name="_KFLP-12-2002" xfId="67"/>
    <cellStyle name="_KFVN-12-2002" xfId="68"/>
    <cellStyle name="_KFVT-12-2002" xfId="69"/>
    <cellStyle name="_KH09-02" xfId="70"/>
    <cellStyle name="_KRSA-09-2002" xfId="71"/>
    <cellStyle name="_Layout KK1" xfId="72"/>
    <cellStyle name="_LC-Yangmin" xfId="73"/>
    <cellStyle name="_LOCAL-12-2002" xfId="74"/>
    <cellStyle name="_LT+LC RC+FF" xfId="75"/>
    <cellStyle name="_MAP０４事懇F" xfId="76"/>
    <cellStyle name="_NDIA04-2000" xfId="77"/>
    <cellStyle name="_NDIA04-2000_§¸nh Gi¸ SM" xfId="78"/>
    <cellStyle name="_NDIA04-2000_04年2月ー品質レポート" xfId="79"/>
    <cellStyle name="_NDIA04-2000_Bang quan ly nang luc DC-2" xfId="80"/>
    <cellStyle name="_NDIA04-2000_Bang quan ly nang luc DC-3" xfId="81"/>
    <cellStyle name="_NDIA04-2000_Bang quan ly nang luc DC-4" xfId="82"/>
    <cellStyle name="_NDIA04-2000_Bang quan ly nang luc DC-5" xfId="83"/>
    <cellStyle name="_NDIA04-2000_Bang quan ly nang luc DC-6" xfId="84"/>
    <cellStyle name="_NDIA04-2000_Bang quan ly nang luc DC-7" xfId="85"/>
    <cellStyle name="_NDIA04-2000_Bang quan ly nang luc DC-8" xfId="86"/>
    <cellStyle name="_NDIA04-2000_Bao cao pp- DC-SM(5-12)" xfId="87"/>
    <cellStyle name="_NDIA04-2000_Bao cao PP07" xfId="88"/>
    <cellStyle name="_NDIA04-2000_BLKien-12-2002" xfId="89"/>
    <cellStyle name="_NDIA04-2000_Book1" xfId="90"/>
    <cellStyle name="_NDIA04-2000_Book1_§¸nh Gi¸ SM" xfId="91"/>
    <cellStyle name="_NDIA04-2000_Book1_04年2月ー品質レポート" xfId="92"/>
    <cellStyle name="_NDIA04-2000_Book1_Bang quan ly nang luc DC-7" xfId="93"/>
    <cellStyle name="_NDIA04-2000_Book1_Bao cao pp- DC-SM(5-12)" xfId="94"/>
    <cellStyle name="_NDIA04-2000_Book1_BLKien-12-2002" xfId="95"/>
    <cellStyle name="_NDIA04-2000_Book1_Copy of Bang quan ly nang luc DC-11" xfId="96"/>
    <cellStyle name="_NDIA04-2000_Book1_Copy of DK ca - SM(New)" xfId="97"/>
    <cellStyle name="_NDIA04-2000_Book1_Copy of TCCVtruongca" xfId="98"/>
    <cellStyle name="_NDIA04-2000_Book1_Danh gia-SM- Jan-2004-OK" xfId="99"/>
    <cellStyle name="_NDIA04-2000_Book1_File-NEW-Thang 5" xfId="100"/>
    <cellStyle name="_NDIA04-2000_Book1_Inves-Total" xfId="101"/>
    <cellStyle name="_NDIA04-2000_Book1_INVES-ToTal AS&amp;CORD " xfId="102"/>
    <cellStyle name="_NDIA04-2000_Book1_Layout KK1" xfId="103"/>
    <cellStyle name="_NDIA04-2000_Book1_LC-Yangmin" xfId="104"/>
    <cellStyle name="_NDIA04-2000_Book1_LOCAL-12-2002" xfId="105"/>
    <cellStyle name="_NDIA04-2000_Book1_New-Time-SM(ok)" xfId="106"/>
    <cellStyle name="_NDIA04-2000_Book1_New-Time-SM(ok-10)" xfId="107"/>
    <cellStyle name="_NDIA04-2000_Book1_NV-SM-11(ok)" xfId="108"/>
    <cellStyle name="_NDIA04-2000_Book1_NV-SM-2004" xfId="109"/>
    <cellStyle name="_NDIA04-2000_Book1_PARETO-RC" xfId="110"/>
    <cellStyle name="_NDIA04-2000_Book1_PCKKe (27-Jun-2004)LAST" xfId="111"/>
    <cellStyle name="_NDIA04-2000_Book1_QCL Plan" xfId="112"/>
    <cellStyle name="_NDIA04-2000_Book1_Quan ly cong doan-SM" xfId="113"/>
    <cellStyle name="_NDIA04-2000_Book1_Quan ly PP-SM(ok)" xfId="114"/>
    <cellStyle name="_NDIA04-2000_Book1_ST comp-12-2002" xfId="115"/>
    <cellStyle name="_NDIA04-2000_Book1_thongbaoKke" xfId="116"/>
    <cellStyle name="_NDIA04-2000_Book1_Tong hop Overtime-phep 04 &amp; trien khai 05" xfId="117"/>
    <cellStyle name="_NDIA04-2000_bQLNLDC-2-04" xfId="118"/>
    <cellStyle name="_NDIA04-2000_bQLNLDC-4-04" xfId="119"/>
    <cellStyle name="_NDIA04-2000_bQLNLDC-6-04" xfId="120"/>
    <cellStyle name="_NDIA04-2000_bQLNLDC-7-04" xfId="121"/>
    <cellStyle name="_NDIA04-2000_bQLNLDC-8-04" xfId="122"/>
    <cellStyle name="_NDIA04-2000_Copy of Bang quan ly nang luc DC-11" xfId="123"/>
    <cellStyle name="_NDIA04-2000_Copy of Bang quan ly nang luc DC-6" xfId="124"/>
    <cellStyle name="_NDIA04-2000_Copy of Bao cao chat luong" xfId="125"/>
    <cellStyle name="_NDIA04-2000_Copy of Bao cao phe pham  DC-SM(NEW)" xfId="126"/>
    <cellStyle name="_NDIA04-2000_Copy of DK ca - SM(New)" xfId="127"/>
    <cellStyle name="_NDIA04-2000_Copy of TCCVtruongca" xfId="128"/>
    <cellStyle name="_NDIA04-2000_Danh gia-SM- Jan-2004-OK" xfId="129"/>
    <cellStyle name="_NDIA04-2000_EPOXY( 04-2005)" xfId="130"/>
    <cellStyle name="_NDIA04-2000_File-NEW-Thang 5" xfId="131"/>
    <cellStyle name="_NDIA04-2000_Form BC hang ngay da update KHSX" xfId="132"/>
    <cellStyle name="_NDIA04-2000_Inves-Total" xfId="133"/>
    <cellStyle name="_NDIA04-2000_INVES-ToTal AS&amp;CORD " xfId="134"/>
    <cellStyle name="_NDIA04-2000_KRSA-09-2002" xfId="135"/>
    <cellStyle name="_NDIA04-2000_Layout KK1" xfId="136"/>
    <cellStyle name="_NDIA04-2000_LC-Yangmin" xfId="137"/>
    <cellStyle name="_NDIA04-2000_LOCAL-12-2002" xfId="138"/>
    <cellStyle name="_NDIA04-2000_LT+LC RC+FF" xfId="139"/>
    <cellStyle name="_NDIA04-2000_MAP０４事懇F" xfId="140"/>
    <cellStyle name="_NDIA04-2000_New-Time-SM(ok)" xfId="141"/>
    <cellStyle name="_NDIA04-2000_New-Time-SM(ok-10)" xfId="142"/>
    <cellStyle name="_NDIA04-2000_NV-SM-11(ok)" xfId="143"/>
    <cellStyle name="_NDIA04-2000_NV-SM-2004" xfId="144"/>
    <cellStyle name="_NDIA04-2000_PARETO-RC" xfId="145"/>
    <cellStyle name="_NDIA04-2000_PCKKe (27-Jun-2004)LAST" xfId="146"/>
    <cellStyle name="_NDIA04-2000_QCL Plan" xfId="147"/>
    <cellStyle name="_NDIA04-2000_Quan ly cong doan-SM" xfId="148"/>
    <cellStyle name="_NDIA04-2000_Quan ly PP-SM(ok)" xfId="149"/>
    <cellStyle name="_NDIA04-2000_Quan ly thuc te 2004" xfId="150"/>
    <cellStyle name="_NDIA04-2000_ST comp-12-2002" xfId="151"/>
    <cellStyle name="_NDIA04-2000_thongbaoKke" xfId="152"/>
    <cellStyle name="_NDIA04-2000_Tong hop Overtime-phep 04 &amp; trien khai 05" xfId="153"/>
    <cellStyle name="_NDIA04-2000_Tong ket DACT 2003 " xfId="154"/>
    <cellStyle name="_NDIA04-2000_Tong ket DACT 2003 2003" xfId="155"/>
    <cellStyle name="_NDIA04-2000_Tong ket DAPH-2003" xfId="156"/>
    <cellStyle name="_NDIA04-2000_Xuat-Nhap L.Cord-12-2002" xfId="157"/>
    <cellStyle name="_New-Time-SM(ok)" xfId="158"/>
    <cellStyle name="_New-Time-SM(ok-10)" xfId="159"/>
    <cellStyle name="_NV-SM-11(ok)" xfId="160"/>
    <cellStyle name="_NV-SM-2004" xfId="161"/>
    <cellStyle name="_PARETO-RC" xfId="162"/>
    <cellStyle name="_PCKKe (27-Jun-2004)LAST" xfId="163"/>
    <cellStyle name="_Plan" xfId="164"/>
    <cellStyle name="_Product status M8" xfId="165"/>
    <cellStyle name="_QCL Plan" xfId="166"/>
    <cellStyle name="_Quan ly cong doan-SM" xfId="167"/>
    <cellStyle name="_Quan ly PP-SM(ok)" xfId="168"/>
    <cellStyle name="_Quan ly thuc te 2004" xfId="169"/>
    <cellStyle name="_ST comp-12-2002" xfId="170"/>
    <cellStyle name="_thongbaoKke" xfId="171"/>
    <cellStyle name="_TketKK29-6-02" xfId="172"/>
    <cellStyle name="_Tong hop Overtime-phep 04 &amp; trien khai 05" xfId="173"/>
    <cellStyle name="_Tong ket DACT 2003 " xfId="174"/>
    <cellStyle name="_Tong ket DACT 2003 2003" xfId="175"/>
    <cellStyle name="_Tong ket DAPH-2003" xfId="176"/>
    <cellStyle name="_XB511-12-2002" xfId="177"/>
    <cellStyle name="_Xuat-Nhap L.Cord-12-2002" xfId="178"/>
    <cellStyle name="ÊÝ [0.00]_      " xfId="179"/>
    <cellStyle name="ÊÝ_      " xfId="180"/>
    <cellStyle name="W_\" xfId="181"/>
    <cellStyle name="20% - Accent1" xfId="182" builtinId="30" customBuiltin="1"/>
    <cellStyle name="20% - Accent2" xfId="183" builtinId="34" customBuiltin="1"/>
    <cellStyle name="20% - Accent3" xfId="184" builtinId="38" customBuiltin="1"/>
    <cellStyle name="20% - Accent4" xfId="185" builtinId="42" customBuiltin="1"/>
    <cellStyle name="20% - Accent5" xfId="186" builtinId="46" customBuiltin="1"/>
    <cellStyle name="20% - Accent6" xfId="187" builtinId="50" customBuiltin="1"/>
    <cellStyle name="40% - Accent1" xfId="188" builtinId="31" customBuiltin="1"/>
    <cellStyle name="40% - Accent2" xfId="189" builtinId="35" customBuiltin="1"/>
    <cellStyle name="40% - Accent3" xfId="190" builtinId="39" customBuiltin="1"/>
    <cellStyle name="40% - Accent4" xfId="191" builtinId="43" customBuiltin="1"/>
    <cellStyle name="40% - Accent5" xfId="192" builtinId="47" customBuiltin="1"/>
    <cellStyle name="40% - Accent6" xfId="193" builtinId="51" customBuiltin="1"/>
    <cellStyle name="60% - Accent1" xfId="194" builtinId="32" customBuiltin="1"/>
    <cellStyle name="60% - Accent2" xfId="195" builtinId="36" customBuiltin="1"/>
    <cellStyle name="60% - Accent3" xfId="196" builtinId="40" customBuiltin="1"/>
    <cellStyle name="60% - Accent4" xfId="197" builtinId="44" customBuiltin="1"/>
    <cellStyle name="60% - Accent5" xfId="198" builtinId="48" customBuiltin="1"/>
    <cellStyle name="60% - Accent6" xfId="199" builtinId="52" customBuiltin="1"/>
    <cellStyle name="Accent1" xfId="200" builtinId="29" customBuiltin="1"/>
    <cellStyle name="Accent2" xfId="201" builtinId="33" customBuiltin="1"/>
    <cellStyle name="Accent3" xfId="202" builtinId="37" customBuiltin="1"/>
    <cellStyle name="Accent4" xfId="203" builtinId="41" customBuiltin="1"/>
    <cellStyle name="Accent5" xfId="204" builtinId="45" customBuiltin="1"/>
    <cellStyle name="Accent6" xfId="205" builtinId="49" customBuiltin="1"/>
    <cellStyle name="Bad" xfId="206" builtinId="27" customBuiltin="1"/>
    <cellStyle name="Calc Currency (0)" xfId="207"/>
    <cellStyle name="Calculation" xfId="208" builtinId="22" customBuiltin="1"/>
    <cellStyle name="C℀" xfId="209"/>
    <cellStyle name="Check Cell" xfId="210" builtinId="23" customBuiltin="1"/>
    <cellStyle name="Comma" xfId="211" builtinId="3"/>
    <cellStyle name="Comma 3" xfId="267"/>
    <cellStyle name="Comma 5" xfId="268"/>
    <cellStyle name="Explanatory Text" xfId="212" builtinId="53" customBuiltin="1"/>
    <cellStyle name="Good" xfId="213" builtinId="26" customBuiltin="1"/>
    <cellStyle name="Gross Margin" xfId="214"/>
    <cellStyle name="Header1" xfId="215"/>
    <cellStyle name="Header2" xfId="216"/>
    <cellStyle name="Heading 1" xfId="217" builtinId="16" customBuiltin="1"/>
    <cellStyle name="Heading 2" xfId="218" builtinId="17" customBuiltin="1"/>
    <cellStyle name="Heading 3" xfId="219" builtinId="18" customBuiltin="1"/>
    <cellStyle name="Heading 4" xfId="220" builtinId="19" customBuiltin="1"/>
    <cellStyle name="Input" xfId="221" builtinId="20" customBuiltin="1"/>
    <cellStyle name="Level 2 Total" xfId="222"/>
    <cellStyle name="Linked Cell" xfId="223" builtinId="24" customBuiltin="1"/>
    <cellStyle name="Major Total" xfId="224"/>
    <cellStyle name="Neutral" xfId="225" builtinId="28" customBuiltin="1"/>
    <cellStyle name="Normal" xfId="0" builtinId="0"/>
    <cellStyle name="Normal 2" xfId="269"/>
    <cellStyle name="Normal 2 3" xfId="266"/>
    <cellStyle name="Normal 3" xfId="264"/>
    <cellStyle name="Normal 5" xfId="265"/>
    <cellStyle name="Normal 7" xfId="226"/>
    <cellStyle name="Normal_Sheet1" xfId="227"/>
    <cellStyle name="Normal_Sheet1_1" xfId="228"/>
    <cellStyle name="Note" xfId="229" builtinId="10" customBuiltin="1"/>
    <cellStyle name="Output" xfId="230" builtinId="21" customBuiltin="1"/>
    <cellStyle name="Style 1" xfId="231"/>
    <cellStyle name="Title" xfId="232" builtinId="15" customBuiltin="1"/>
    <cellStyle name="Total" xfId="233" builtinId="25" customBuiltin="1"/>
    <cellStyle name="Total (blue)" xfId="234"/>
    <cellStyle name="Total (Gray)" xfId="235"/>
    <cellStyle name="_x0014_ur℀" xfId="236"/>
    <cellStyle name="Warning Text" xfId="237" builtinId="11" customBuiltin="1"/>
    <cellStyle name="ハイパーリンク" xfId="238"/>
    <cellStyle name="ปกติ_NF110MT(A)KH" xfId="239"/>
    <cellStyle name="똿뗦먛귟 [0.00]_PRODUCT DETAIL Q1" xfId="240"/>
    <cellStyle name="똿뗦먛귟_PRODUCT DETAIL Q1" xfId="241"/>
    <cellStyle name="믅됞 [0.00]_PRODUCT DETAIL Q1" xfId="242"/>
    <cellStyle name="믅됞_PRODUCT DETAIL Q1" xfId="243"/>
    <cellStyle name="백분율_95" xfId="244"/>
    <cellStyle name="뷭?_BOOKSHIP" xfId="245"/>
    <cellStyle name="콤마 [0]_1202" xfId="246"/>
    <cellStyle name="콤마_1202" xfId="247"/>
    <cellStyle name="통화 [0]_1202" xfId="248"/>
    <cellStyle name="통화_1202" xfId="249"/>
    <cellStyle name="표준_(정보부문)월별인원계획" xfId="250"/>
    <cellStyle name="표준_Sheet1" xfId="251"/>
    <cellStyle name="一般_Book1" xfId="252"/>
    <cellStyle name="千位分隔_Physical Stocktaking Report" xfId="253"/>
    <cellStyle name="千分位[0]_Book1" xfId="254"/>
    <cellStyle name="千分位_Book1" xfId="255"/>
    <cellStyle name="桁区切り [0.00]_††††† " xfId="256"/>
    <cellStyle name="桁区切り_††††† " xfId="257"/>
    <cellStyle name="標準_††††† " xfId="258"/>
    <cellStyle name="表示済みのハイパーリンク" xfId="259"/>
    <cellStyle name="貨幣 [0]_Book1" xfId="260"/>
    <cellStyle name="貨幣_Book1" xfId="261"/>
    <cellStyle name="通貨 [0.00]_††††† " xfId="262"/>
    <cellStyle name="通貨_††††† " xfId="263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ring-01/Downloads/IMPORT/IMPORT%20SCHEDULE%20&amp;%20CHARGE%202012(DURING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/AppData/Local/Microsoft/Windows/Temporary%20Internet%20Files/Content.Outlook/801U1EI2/GI&#193;%20TR&#7882;%20EX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g/PRICE%20OF%20FINISH%20GOO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g/B&#193;O%20C&#193;O%20THEO%20D&#213;I%20L&#431;&#7906;NG%20H&#192;NG%20XU&#7844;T%20H&#192;NG%20NG&#192;Y%20SANG%20KEFICO%202013/B&#193;O%20C&#193;O%20THEO%20D&#213;I%20XU&#7844;T%20H&#192;NG%20SANG%20KVP%20TH&#193;NG%2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"/>
      <sheetName val="EXPORT"/>
      <sheetName val="Sheet1"/>
      <sheetName val="Sheet2"/>
      <sheetName val="IMPORT (2)"/>
      <sheetName val="EXPORT.JUNE.2012"/>
      <sheetName val="IMPORT0.June (2)"/>
      <sheetName val="IMPORT0.July"/>
      <sheetName val="EXPORT.july"/>
      <sheetName val="EXPORT.AUG"/>
      <sheetName val="iMPORT.AUG"/>
      <sheetName val="iMPORT.AUG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 xuất hàng"/>
      <sheetName val="THÁNG 1"/>
      <sheetName val="THÁNG 2"/>
      <sheetName val="THÁNG 3"/>
      <sheetName val="THÁNG 4"/>
      <sheetName val="THÁNG 5"/>
      <sheetName val="hàng NG in may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A6">
            <v>9124010052</v>
          </cell>
          <cell r="B6" t="str">
            <v>HOLDER SUB ASS'Y(IN-GF)</v>
          </cell>
          <cell r="D6">
            <v>0</v>
          </cell>
          <cell r="E6">
            <v>0</v>
          </cell>
          <cell r="F6">
            <v>10000</v>
          </cell>
          <cell r="H6">
            <v>0</v>
          </cell>
          <cell r="I6">
            <v>0</v>
          </cell>
          <cell r="J6">
            <v>10000</v>
          </cell>
          <cell r="K6">
            <v>10000</v>
          </cell>
          <cell r="L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A7">
            <v>9124010054</v>
          </cell>
          <cell r="B7" t="str">
            <v>CUP(IN-A6GF1) (Yellow)</v>
          </cell>
          <cell r="D7">
            <v>0</v>
          </cell>
          <cell r="E7">
            <v>0</v>
          </cell>
          <cell r="F7">
            <v>10000</v>
          </cell>
          <cell r="H7">
            <v>0</v>
          </cell>
          <cell r="I7">
            <v>0</v>
          </cell>
          <cell r="J7">
            <v>10000</v>
          </cell>
          <cell r="K7">
            <v>10000</v>
          </cell>
          <cell r="L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>
            <v>9124010058</v>
          </cell>
          <cell r="B8" t="str">
            <v>HOLDER SUB ASS'Y(OUT-GF)</v>
          </cell>
          <cell r="D8">
            <v>0</v>
          </cell>
          <cell r="E8">
            <v>0</v>
          </cell>
          <cell r="F8">
            <v>10000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O8">
            <v>3000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>
            <v>9124010060</v>
          </cell>
          <cell r="B9" t="str">
            <v>CUP(OUT-A6GF1) (Red)</v>
          </cell>
          <cell r="D9">
            <v>0</v>
          </cell>
          <cell r="E9">
            <v>0</v>
          </cell>
          <cell r="F9">
            <v>10000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5000</v>
          </cell>
          <cell r="P9">
            <v>0</v>
          </cell>
          <cell r="Q9">
            <v>0</v>
          </cell>
          <cell r="R9">
            <v>2000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>
            <v>9124010068</v>
          </cell>
          <cell r="B10" t="str">
            <v>HOLDER SUB ASS'Y(OUT-A)</v>
          </cell>
          <cell r="D10">
            <v>0</v>
          </cell>
          <cell r="E10">
            <v>0</v>
          </cell>
          <cell r="F10">
            <v>0</v>
          </cell>
          <cell r="H10">
            <v>10000</v>
          </cell>
          <cell r="I10">
            <v>5000</v>
          </cell>
          <cell r="J10">
            <v>0</v>
          </cell>
          <cell r="K10">
            <v>0</v>
          </cell>
          <cell r="L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>
            <v>9124040011</v>
          </cell>
          <cell r="B11" t="str">
            <v>CUP_28MM(HS_CM1)</v>
          </cell>
          <cell r="D11">
            <v>0</v>
          </cell>
          <cell r="E11">
            <v>0</v>
          </cell>
          <cell r="F11">
            <v>0</v>
          </cell>
          <cell r="H11">
            <v>16000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O11">
            <v>8000</v>
          </cell>
          <cell r="P11">
            <v>8000</v>
          </cell>
          <cell r="Q11">
            <v>8000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A12">
            <v>9124040020</v>
          </cell>
          <cell r="B12" t="str">
            <v>HOLDER_28MM(HS_CM1)</v>
          </cell>
          <cell r="D12">
            <v>17254</v>
          </cell>
          <cell r="E12">
            <v>15540</v>
          </cell>
          <cell r="F12">
            <v>26040</v>
          </cell>
          <cell r="H12">
            <v>15540</v>
          </cell>
          <cell r="I12">
            <v>31080</v>
          </cell>
          <cell r="J12">
            <v>15540</v>
          </cell>
          <cell r="K12">
            <v>31080</v>
          </cell>
          <cell r="L12">
            <v>0</v>
          </cell>
          <cell r="O12">
            <v>15540</v>
          </cell>
          <cell r="P12">
            <v>15540</v>
          </cell>
          <cell r="Q12">
            <v>15540</v>
          </cell>
          <cell r="R12">
            <v>15540</v>
          </cell>
          <cell r="S12">
            <v>15540</v>
          </cell>
          <cell r="T12">
            <v>15540</v>
          </cell>
          <cell r="V12">
            <v>15540</v>
          </cell>
          <cell r="W12">
            <v>5093</v>
          </cell>
          <cell r="X12">
            <v>15540</v>
          </cell>
          <cell r="Y12">
            <v>15540</v>
          </cell>
        </row>
        <row r="13">
          <cell r="A13">
            <v>9124040035</v>
          </cell>
          <cell r="B13" t="str">
            <v>CUP_28MM(HS_CM1)</v>
          </cell>
          <cell r="D13">
            <v>32000</v>
          </cell>
          <cell r="E13">
            <v>16000</v>
          </cell>
          <cell r="F13">
            <v>10000</v>
          </cell>
          <cell r="H13">
            <v>16000</v>
          </cell>
          <cell r="I13">
            <v>16000</v>
          </cell>
          <cell r="J13">
            <v>16000</v>
          </cell>
          <cell r="K13">
            <v>32000</v>
          </cell>
          <cell r="L13">
            <v>0</v>
          </cell>
          <cell r="O13">
            <v>15000</v>
          </cell>
          <cell r="P13">
            <v>1000</v>
          </cell>
          <cell r="Q13">
            <v>1000</v>
          </cell>
          <cell r="R13">
            <v>23000</v>
          </cell>
          <cell r="S13">
            <v>16000</v>
          </cell>
          <cell r="T13">
            <v>0</v>
          </cell>
          <cell r="V13">
            <v>16000</v>
          </cell>
          <cell r="W13">
            <v>16000</v>
          </cell>
          <cell r="X13">
            <v>16000</v>
          </cell>
          <cell r="Y13">
            <v>16000</v>
          </cell>
        </row>
        <row r="14">
          <cell r="A14">
            <v>9145020057</v>
          </cell>
          <cell r="B14" t="str">
            <v>SHAFT(FINISHED):45MM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>
            <v>9145020075</v>
          </cell>
          <cell r="B15" t="str">
            <v>SHAFT(FINISHED) : 43 MM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A16">
            <v>9145020111</v>
          </cell>
          <cell r="B16" t="str">
            <v>SHAFT(FINISHED): 49MM</v>
          </cell>
          <cell r="D16">
            <v>0</v>
          </cell>
          <cell r="E16">
            <v>0</v>
          </cell>
          <cell r="F16">
            <v>2000</v>
          </cell>
          <cell r="H16">
            <v>2651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V16">
            <v>400</v>
          </cell>
          <cell r="W16">
            <v>0</v>
          </cell>
          <cell r="X16">
            <v>0</v>
          </cell>
          <cell r="Y16">
            <v>0</v>
          </cell>
        </row>
        <row r="17">
          <cell r="A17">
            <v>9352931030</v>
          </cell>
          <cell r="B17" t="str">
            <v>PRO. CAP;KUM(M)</v>
          </cell>
          <cell r="D17">
            <v>20000</v>
          </cell>
          <cell r="E17">
            <v>0</v>
          </cell>
          <cell r="F17">
            <v>0</v>
          </cell>
          <cell r="H17">
            <v>0</v>
          </cell>
          <cell r="I17">
            <v>0</v>
          </cell>
          <cell r="J17">
            <v>0</v>
          </cell>
          <cell r="K17">
            <v>20000</v>
          </cell>
          <cell r="L17">
            <v>0</v>
          </cell>
          <cell r="O17">
            <v>0</v>
          </cell>
          <cell r="P17">
            <v>10000</v>
          </cell>
          <cell r="Q17">
            <v>20000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>
            <v>9425040105</v>
          </cell>
          <cell r="B18" t="str">
            <v>PRO. CAP;KUM(M) GRAY</v>
          </cell>
          <cell r="D18">
            <v>0</v>
          </cell>
          <cell r="E18">
            <v>0</v>
          </cell>
          <cell r="F18">
            <v>20000</v>
          </cell>
          <cell r="H18">
            <v>20000</v>
          </cell>
          <cell r="I18">
            <v>0</v>
          </cell>
          <cell r="J18">
            <v>0</v>
          </cell>
          <cell r="K18">
            <v>20000</v>
          </cell>
          <cell r="L18">
            <v>0</v>
          </cell>
          <cell r="O18">
            <v>10000</v>
          </cell>
          <cell r="P18">
            <v>10000</v>
          </cell>
          <cell r="Q18">
            <v>0</v>
          </cell>
          <cell r="R18">
            <v>0</v>
          </cell>
          <cell r="S18">
            <v>0</v>
          </cell>
          <cell r="T18">
            <v>20000</v>
          </cell>
          <cell r="V18">
            <v>20000</v>
          </cell>
          <cell r="W18">
            <v>0</v>
          </cell>
          <cell r="X18">
            <v>20000</v>
          </cell>
          <cell r="Y18">
            <v>0</v>
          </cell>
        </row>
        <row r="19">
          <cell r="A19">
            <v>9471930059</v>
          </cell>
          <cell r="B19" t="str">
            <v>HOUSING ASSY (MMS-T2)</v>
          </cell>
          <cell r="D19">
            <v>16000</v>
          </cell>
          <cell r="E19">
            <v>15000</v>
          </cell>
          <cell r="F19">
            <v>10000</v>
          </cell>
          <cell r="H19">
            <v>15000</v>
          </cell>
          <cell r="I19">
            <v>30000</v>
          </cell>
          <cell r="J19">
            <v>15000</v>
          </cell>
          <cell r="K19">
            <v>30000</v>
          </cell>
          <cell r="L19">
            <v>0</v>
          </cell>
          <cell r="O19">
            <v>15932</v>
          </cell>
          <cell r="P19">
            <v>15800</v>
          </cell>
          <cell r="Q19">
            <v>15000</v>
          </cell>
          <cell r="R19">
            <v>15000</v>
          </cell>
          <cell r="S19">
            <v>15000</v>
          </cell>
          <cell r="T19">
            <v>15000</v>
          </cell>
          <cell r="V19">
            <v>15000</v>
          </cell>
          <cell r="W19">
            <v>15000</v>
          </cell>
          <cell r="X19">
            <v>15000</v>
          </cell>
          <cell r="Y19">
            <v>23600</v>
          </cell>
        </row>
        <row r="20">
          <cell r="A20">
            <v>9472930030</v>
          </cell>
          <cell r="B20" t="str">
            <v>COVER(MMS-T2)</v>
          </cell>
          <cell r="D20">
            <v>40000</v>
          </cell>
          <cell r="E20">
            <v>40000</v>
          </cell>
          <cell r="F20">
            <v>0</v>
          </cell>
          <cell r="H20">
            <v>40000</v>
          </cell>
          <cell r="I20">
            <v>0</v>
          </cell>
          <cell r="J20">
            <v>40000</v>
          </cell>
          <cell r="K20">
            <v>0</v>
          </cell>
          <cell r="L20">
            <v>0</v>
          </cell>
          <cell r="O20">
            <v>40000</v>
          </cell>
          <cell r="P20">
            <v>0</v>
          </cell>
          <cell r="Q20">
            <v>0</v>
          </cell>
          <cell r="R20">
            <v>40000</v>
          </cell>
          <cell r="S20">
            <v>0</v>
          </cell>
          <cell r="T20">
            <v>0</v>
          </cell>
          <cell r="V20">
            <v>40000</v>
          </cell>
          <cell r="W20">
            <v>0</v>
          </cell>
          <cell r="X20">
            <v>0</v>
          </cell>
          <cell r="Y20">
            <v>0</v>
          </cell>
        </row>
        <row r="21">
          <cell r="A21">
            <v>9591930012</v>
          </cell>
          <cell r="B21" t="str">
            <v>SHAFT(FINISHED)</v>
          </cell>
          <cell r="D21">
            <v>7080</v>
          </cell>
          <cell r="E21">
            <v>7080</v>
          </cell>
          <cell r="F21">
            <v>0</v>
          </cell>
          <cell r="H21">
            <v>4429</v>
          </cell>
          <cell r="I21">
            <v>14160</v>
          </cell>
          <cell r="J21">
            <v>7080</v>
          </cell>
          <cell r="K21">
            <v>14160</v>
          </cell>
          <cell r="L21">
            <v>0</v>
          </cell>
          <cell r="O21">
            <v>7080</v>
          </cell>
          <cell r="P21">
            <v>7080</v>
          </cell>
          <cell r="Q21">
            <v>7080</v>
          </cell>
          <cell r="R21">
            <v>7080</v>
          </cell>
          <cell r="S21">
            <v>7080</v>
          </cell>
          <cell r="T21">
            <v>7080</v>
          </cell>
          <cell r="V21">
            <v>7080</v>
          </cell>
          <cell r="W21">
            <v>7080</v>
          </cell>
          <cell r="X21">
            <v>7080</v>
          </cell>
          <cell r="Y21">
            <v>7080</v>
          </cell>
        </row>
        <row r="22">
          <cell r="A22">
            <v>9651930022</v>
          </cell>
          <cell r="B22" t="str">
            <v>HOLDER SUB ASS'Y(IN-MF)</v>
          </cell>
          <cell r="D22">
            <v>10000</v>
          </cell>
          <cell r="E22">
            <v>10000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60000</v>
          </cell>
          <cell r="O22">
            <v>0</v>
          </cell>
          <cell r="P22">
            <v>0</v>
          </cell>
          <cell r="Q22">
            <v>10000</v>
          </cell>
          <cell r="R22">
            <v>4000</v>
          </cell>
          <cell r="S22">
            <v>10000</v>
          </cell>
          <cell r="T22">
            <v>10000</v>
          </cell>
          <cell r="V22">
            <v>10000</v>
          </cell>
          <cell r="W22">
            <v>0</v>
          </cell>
          <cell r="X22">
            <v>10000</v>
          </cell>
          <cell r="Y22">
            <v>0</v>
          </cell>
        </row>
        <row r="23">
          <cell r="A23">
            <v>9651930026</v>
          </cell>
          <cell r="B23" t="str">
            <v>HOLDER SUB ASS'Y(OUT-D)</v>
          </cell>
          <cell r="D23">
            <v>10000</v>
          </cell>
          <cell r="E23">
            <v>10000</v>
          </cell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60000</v>
          </cell>
          <cell r="O23">
            <v>0</v>
          </cell>
          <cell r="P23">
            <v>0</v>
          </cell>
          <cell r="Q23">
            <v>7000</v>
          </cell>
          <cell r="R23">
            <v>5000</v>
          </cell>
          <cell r="S23">
            <v>10000</v>
          </cell>
          <cell r="T23">
            <v>10000</v>
          </cell>
          <cell r="V23">
            <v>10000</v>
          </cell>
          <cell r="W23">
            <v>0</v>
          </cell>
          <cell r="X23">
            <v>10000</v>
          </cell>
          <cell r="Y23">
            <v>0</v>
          </cell>
        </row>
        <row r="24">
          <cell r="A24">
            <v>9652930042</v>
          </cell>
          <cell r="B24" t="str">
            <v>CUP (IN-MF)</v>
          </cell>
          <cell r="D24">
            <v>10000</v>
          </cell>
          <cell r="E24">
            <v>10000</v>
          </cell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60000</v>
          </cell>
          <cell r="O24">
            <v>0</v>
          </cell>
          <cell r="P24">
            <v>0</v>
          </cell>
          <cell r="Q24">
            <v>10000</v>
          </cell>
          <cell r="R24">
            <v>0</v>
          </cell>
          <cell r="S24">
            <v>10000</v>
          </cell>
          <cell r="T24">
            <v>10000</v>
          </cell>
          <cell r="V24">
            <v>0</v>
          </cell>
          <cell r="W24">
            <v>10000</v>
          </cell>
          <cell r="X24">
            <v>0</v>
          </cell>
          <cell r="Y24">
            <v>10000</v>
          </cell>
        </row>
        <row r="25">
          <cell r="A25">
            <v>9652930043</v>
          </cell>
          <cell r="B25" t="str">
            <v>CUP (OUT-A) (Blue)</v>
          </cell>
          <cell r="D25">
            <v>0</v>
          </cell>
          <cell r="E25">
            <v>0</v>
          </cell>
          <cell r="F25">
            <v>0</v>
          </cell>
          <cell r="H25">
            <v>10000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>
            <v>9652930046</v>
          </cell>
          <cell r="B26" t="str">
            <v>CUP (OUT-D)</v>
          </cell>
          <cell r="D26">
            <v>10000</v>
          </cell>
          <cell r="E26">
            <v>10000</v>
          </cell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60000</v>
          </cell>
          <cell r="O26">
            <v>0</v>
          </cell>
          <cell r="P26">
            <v>0</v>
          </cell>
          <cell r="Q26">
            <v>2000</v>
          </cell>
          <cell r="R26">
            <v>1064</v>
          </cell>
          <cell r="S26">
            <v>10000</v>
          </cell>
          <cell r="T26">
            <v>10000</v>
          </cell>
          <cell r="V26">
            <v>0</v>
          </cell>
          <cell r="W26">
            <v>10000</v>
          </cell>
          <cell r="X26">
            <v>0</v>
          </cell>
          <cell r="Y26">
            <v>10000</v>
          </cell>
        </row>
        <row r="27">
          <cell r="A27">
            <v>9662930010</v>
          </cell>
          <cell r="B27" t="str">
            <v>Bobbin (Gamma)</v>
          </cell>
          <cell r="D27">
            <v>11000</v>
          </cell>
          <cell r="E27">
            <v>11000</v>
          </cell>
          <cell r="F27">
            <v>19000</v>
          </cell>
          <cell r="H27">
            <v>11000</v>
          </cell>
          <cell r="I27">
            <v>22000</v>
          </cell>
          <cell r="J27">
            <v>22000</v>
          </cell>
          <cell r="K27">
            <v>19000</v>
          </cell>
          <cell r="L27">
            <v>0</v>
          </cell>
          <cell r="O27">
            <v>4400</v>
          </cell>
          <cell r="P27">
            <v>10000</v>
          </cell>
          <cell r="Q27">
            <v>10000</v>
          </cell>
          <cell r="R27">
            <v>10000</v>
          </cell>
          <cell r="S27">
            <v>10000</v>
          </cell>
          <cell r="T27">
            <v>10000</v>
          </cell>
          <cell r="V27">
            <v>10000</v>
          </cell>
          <cell r="W27">
            <v>10000</v>
          </cell>
          <cell r="X27">
            <v>8400</v>
          </cell>
          <cell r="Y27">
            <v>10000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ICE OF GOODS"/>
      <sheetName val="PL Mau"/>
      <sheetName val="TEN SP TV"/>
    </sheetNames>
    <sheetDataSet>
      <sheetData sheetId="0">
        <row r="4">
          <cell r="A4">
            <v>9591930012</v>
          </cell>
          <cell r="B4" t="str">
            <v>SHAFT(FINISHED)</v>
          </cell>
        </row>
        <row r="5">
          <cell r="A5">
            <v>9352931030</v>
          </cell>
          <cell r="B5" t="str">
            <v>PRO. CAP;KUM(M)</v>
          </cell>
        </row>
        <row r="6">
          <cell r="A6">
            <v>9425040105</v>
          </cell>
          <cell r="B6" t="str">
            <v>PRO. CAP;KUM(M) GRAY</v>
          </cell>
        </row>
        <row r="7">
          <cell r="A7">
            <v>9124010054</v>
          </cell>
          <cell r="B7" t="str">
            <v>CUP(IN-A6GF1) (Yellow)</v>
          </cell>
        </row>
        <row r="8">
          <cell r="A8">
            <v>9652930043</v>
          </cell>
          <cell r="B8" t="str">
            <v>CUP (OUT-A) (Blue)</v>
          </cell>
        </row>
        <row r="9">
          <cell r="A9">
            <v>9124010060</v>
          </cell>
          <cell r="B9" t="str">
            <v>CUP(OUT-A6GF1) (Red)</v>
          </cell>
        </row>
        <row r="10">
          <cell r="A10">
            <v>9124010052</v>
          </cell>
          <cell r="B10" t="str">
            <v>HOLDER SUB ASS'Y(IN-GF)</v>
          </cell>
        </row>
        <row r="11">
          <cell r="A11">
            <v>9124010068</v>
          </cell>
          <cell r="B11" t="str">
            <v>HOLDER SUB ASS'Y(OUT-A)</v>
          </cell>
        </row>
        <row r="12">
          <cell r="A12">
            <v>9124010058</v>
          </cell>
          <cell r="B12" t="str">
            <v>HOLDER SUB ASS'Y(OUT-GF)</v>
          </cell>
        </row>
        <row r="13">
          <cell r="A13">
            <v>9651930022</v>
          </cell>
          <cell r="B13" t="str">
            <v>HOLDER SUB ASS'Y(IN-MF)</v>
          </cell>
        </row>
        <row r="14">
          <cell r="A14">
            <v>9651930026</v>
          </cell>
          <cell r="B14" t="str">
            <v>HOLDER SUB ASS'Y(OUT-D)</v>
          </cell>
        </row>
        <row r="15">
          <cell r="A15">
            <v>9652930042</v>
          </cell>
          <cell r="B15" t="str">
            <v>CUP (IN-MF)</v>
          </cell>
        </row>
        <row r="16">
          <cell r="A16">
            <v>9652930046</v>
          </cell>
          <cell r="B16" t="str">
            <v>CUP (OUT-D)</v>
          </cell>
        </row>
        <row r="17">
          <cell r="A17">
            <v>9124040011</v>
          </cell>
          <cell r="B17" t="str">
            <v>CUP_28MM(HS_CM1)</v>
          </cell>
        </row>
        <row r="18">
          <cell r="A18">
            <v>9124040035</v>
          </cell>
          <cell r="B18" t="str">
            <v>CUP_28MM(HS_CM1)</v>
          </cell>
        </row>
        <row r="19">
          <cell r="A19">
            <v>9124040020</v>
          </cell>
          <cell r="B19" t="str">
            <v>HOLDER_28MM(HS_CM1)</v>
          </cell>
        </row>
        <row r="20">
          <cell r="A20">
            <v>9472930030</v>
          </cell>
          <cell r="B20" t="str">
            <v>COVER(MMS-T2)</v>
          </cell>
        </row>
        <row r="21">
          <cell r="A21">
            <v>9471930059</v>
          </cell>
          <cell r="B21" t="str">
            <v>HOUSING ASSY (MMS-T2)</v>
          </cell>
        </row>
        <row r="22">
          <cell r="A22">
            <v>9662930010</v>
          </cell>
          <cell r="B22" t="str">
            <v>Bobbin (Gamma)</v>
          </cell>
        </row>
        <row r="23">
          <cell r="A23">
            <v>9145020075</v>
          </cell>
          <cell r="B23" t="str">
            <v>SHAFT(FINISHED) : 43 MM</v>
          </cell>
        </row>
        <row r="24">
          <cell r="A24">
            <v>9145020111</v>
          </cell>
          <cell r="B24" t="str">
            <v>SHAFT(FINISHED): 49MM</v>
          </cell>
        </row>
        <row r="25">
          <cell r="A25">
            <v>9145020057</v>
          </cell>
          <cell r="B25" t="str">
            <v>SHAFT(FINISHED):45MM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UGUST "/>
    </sheetNames>
    <sheetDataSet>
      <sheetData sheetId="0">
        <row r="6">
          <cell r="B6">
            <v>9651930022</v>
          </cell>
          <cell r="C6" t="str">
            <v>HOLDER SUB ASS'Y(IN-MF)</v>
          </cell>
          <cell r="F6" t="str">
            <v>KEFICO 2013-0080</v>
          </cell>
          <cell r="I6">
            <v>15000</v>
          </cell>
          <cell r="J6">
            <v>0.52700000000000002</v>
          </cell>
          <cell r="K6">
            <v>5000</v>
          </cell>
          <cell r="L6">
            <v>5000</v>
          </cell>
          <cell r="M6">
            <v>5000</v>
          </cell>
        </row>
        <row r="7">
          <cell r="B7">
            <v>9651930026</v>
          </cell>
          <cell r="C7" t="str">
            <v>HOLDER SUB ASS'Y(OUT-D)</v>
          </cell>
          <cell r="F7" t="str">
            <v>KEFICO 2013-0080</v>
          </cell>
          <cell r="I7">
            <v>15000</v>
          </cell>
          <cell r="J7">
            <v>0.50580000000000003</v>
          </cell>
          <cell r="K7">
            <v>5000</v>
          </cell>
          <cell r="L7">
            <v>5000</v>
          </cell>
          <cell r="M7">
            <v>5000</v>
          </cell>
        </row>
        <row r="8">
          <cell r="B8">
            <v>9652930042</v>
          </cell>
          <cell r="C8" t="str">
            <v>CUP (IN-MF)</v>
          </cell>
          <cell r="F8" t="str">
            <v>KEFICO 2013-0080</v>
          </cell>
          <cell r="I8">
            <v>15000</v>
          </cell>
          <cell r="J8">
            <v>8.1500000000000003E-2</v>
          </cell>
          <cell r="K8">
            <v>5000</v>
          </cell>
          <cell r="L8">
            <v>5000</v>
          </cell>
          <cell r="M8">
            <v>5000</v>
          </cell>
        </row>
        <row r="9">
          <cell r="B9">
            <v>9652930046</v>
          </cell>
          <cell r="C9" t="str">
            <v>CUP (OUT-D)</v>
          </cell>
          <cell r="F9" t="str">
            <v>KEFICO 2013-0080</v>
          </cell>
          <cell r="I9">
            <v>15000</v>
          </cell>
          <cell r="J9">
            <v>7.4999999999999997E-2</v>
          </cell>
          <cell r="K9">
            <v>5000</v>
          </cell>
          <cell r="L9">
            <v>5000</v>
          </cell>
          <cell r="M9">
            <v>5000</v>
          </cell>
        </row>
        <row r="10">
          <cell r="B10">
            <v>9425040105</v>
          </cell>
          <cell r="C10" t="str">
            <v>PRO. CAP;KUM(GRAY)</v>
          </cell>
          <cell r="F10" t="str">
            <v>KEFICO 2013-0080</v>
          </cell>
          <cell r="I10">
            <v>10000</v>
          </cell>
          <cell r="J10">
            <v>2.0299999999999999E-2</v>
          </cell>
          <cell r="L10">
            <v>10000</v>
          </cell>
        </row>
        <row r="11">
          <cell r="B11">
            <v>9472930030</v>
          </cell>
          <cell r="C11" t="str">
            <v>COVER(MMS-T2)</v>
          </cell>
          <cell r="F11" t="str">
            <v>KEFICO 2013-0080</v>
          </cell>
          <cell r="I11">
            <v>20000</v>
          </cell>
          <cell r="J11">
            <v>2.0299999999999999E-2</v>
          </cell>
          <cell r="K11">
            <v>20000</v>
          </cell>
        </row>
        <row r="12">
          <cell r="B12">
            <v>9124010052</v>
          </cell>
          <cell r="C12" t="str">
            <v>HOLDER SUB ASS'Y(IN-GF)</v>
          </cell>
          <cell r="F12" t="str">
            <v>KEFICO 2013-0080</v>
          </cell>
          <cell r="I12">
            <v>20000</v>
          </cell>
          <cell r="J12">
            <v>0.52700000000000002</v>
          </cell>
          <cell r="K12">
            <v>5000</v>
          </cell>
          <cell r="L12">
            <v>5000</v>
          </cell>
          <cell r="M12">
            <v>10000</v>
          </cell>
        </row>
        <row r="13">
          <cell r="B13">
            <v>9124010054</v>
          </cell>
          <cell r="C13" t="str">
            <v>CUP(IN-A6GF1) (Yellow)</v>
          </cell>
          <cell r="F13" t="str">
            <v>KEFICO 2013-0080</v>
          </cell>
          <cell r="I13">
            <v>20000</v>
          </cell>
          <cell r="J13">
            <v>7.6700000000000004E-2</v>
          </cell>
          <cell r="K13">
            <v>5000</v>
          </cell>
          <cell r="L13">
            <v>5000</v>
          </cell>
          <cell r="M13">
            <v>10000</v>
          </cell>
        </row>
        <row r="14">
          <cell r="B14">
            <v>9124010058</v>
          </cell>
          <cell r="C14" t="str">
            <v>HOLDER SUB ASS'Y(OUT-GF)</v>
          </cell>
          <cell r="F14" t="str">
            <v>KEFICO 2013-0080</v>
          </cell>
          <cell r="I14">
            <v>15000</v>
          </cell>
          <cell r="J14">
            <v>0.50580000000000003</v>
          </cell>
          <cell r="K14">
            <v>5000</v>
          </cell>
          <cell r="L14">
            <v>5000</v>
          </cell>
          <cell r="M14">
            <v>5000</v>
          </cell>
        </row>
        <row r="15">
          <cell r="B15">
            <v>9124010060</v>
          </cell>
          <cell r="C15" t="str">
            <v>CUP(OUT-A6GF1) (Red)</v>
          </cell>
          <cell r="F15" t="str">
            <v>KEFICO 2013-0080</v>
          </cell>
          <cell r="I15">
            <v>15000</v>
          </cell>
          <cell r="J15">
            <v>7.4999999999999997E-2</v>
          </cell>
          <cell r="K15">
            <v>5000</v>
          </cell>
          <cell r="L15">
            <v>5000</v>
          </cell>
          <cell r="M15">
            <v>5000</v>
          </cell>
        </row>
        <row r="16">
          <cell r="B16">
            <v>9662930010</v>
          </cell>
          <cell r="C16" t="str">
            <v>Bobbin (Gamma)</v>
          </cell>
          <cell r="F16" t="str">
            <v>KEFICO 2013-0080</v>
          </cell>
          <cell r="I16">
            <v>33000</v>
          </cell>
          <cell r="J16">
            <v>0.51690000000000003</v>
          </cell>
          <cell r="K16">
            <v>11000</v>
          </cell>
          <cell r="L16">
            <v>11000</v>
          </cell>
          <cell r="M16">
            <v>11000</v>
          </cell>
        </row>
        <row r="17">
          <cell r="B17">
            <v>9591930012</v>
          </cell>
          <cell r="C17" t="str">
            <v>SHAFT(FINISHED)</v>
          </cell>
          <cell r="F17" t="str">
            <v>KEFICO 2013-0080</v>
          </cell>
          <cell r="I17">
            <v>21240</v>
          </cell>
          <cell r="J17">
            <v>0.96630000000000005</v>
          </cell>
          <cell r="K17">
            <v>7080</v>
          </cell>
          <cell r="L17">
            <v>7080</v>
          </cell>
          <cell r="M17">
            <v>7080</v>
          </cell>
        </row>
        <row r="18">
          <cell r="B18">
            <v>9124040011</v>
          </cell>
          <cell r="C18" t="str">
            <v>CUP_28MM(HS_CM1)</v>
          </cell>
          <cell r="F18" t="str">
            <v>KEFICO 2013-0080</v>
          </cell>
          <cell r="I18">
            <v>8000</v>
          </cell>
          <cell r="J18">
            <v>0.14729999999999999</v>
          </cell>
          <cell r="K18">
            <v>8000</v>
          </cell>
        </row>
        <row r="19">
          <cell r="B19">
            <v>9124040020</v>
          </cell>
          <cell r="C19" t="str">
            <v>HOLDER_28MM(HS_CM1)</v>
          </cell>
          <cell r="F19" t="str">
            <v>KEFICO 2013-0080</v>
          </cell>
          <cell r="I19">
            <v>46620</v>
          </cell>
          <cell r="J19">
            <v>0.93630000000000002</v>
          </cell>
          <cell r="K19">
            <v>15540</v>
          </cell>
          <cell r="L19">
            <v>15540</v>
          </cell>
          <cell r="M19">
            <v>15540</v>
          </cell>
        </row>
        <row r="20">
          <cell r="B20">
            <v>9124040035</v>
          </cell>
          <cell r="C20" t="str">
            <v>CUP_28MM(HS_CM1)</v>
          </cell>
          <cell r="F20" t="str">
            <v>KEFICO 2013-0080</v>
          </cell>
          <cell r="I20">
            <v>32000</v>
          </cell>
          <cell r="J20">
            <v>0.14660000000000001</v>
          </cell>
          <cell r="K20">
            <v>8000</v>
          </cell>
          <cell r="L20">
            <v>16000</v>
          </cell>
          <cell r="M20">
            <v>8000</v>
          </cell>
        </row>
        <row r="21">
          <cell r="B21">
            <v>9471930059</v>
          </cell>
          <cell r="C21" t="str">
            <v>HOUSING ASSY (MMS-T2)</v>
          </cell>
          <cell r="F21" t="str">
            <v>KEFICO 2013-0080</v>
          </cell>
          <cell r="I21">
            <v>30000</v>
          </cell>
          <cell r="J21">
            <v>0.96840000000000004</v>
          </cell>
          <cell r="K21">
            <v>15000</v>
          </cell>
          <cell r="N21">
            <v>15000</v>
          </cell>
        </row>
        <row r="22">
          <cell r="B22">
            <v>9651930022</v>
          </cell>
          <cell r="C22" t="str">
            <v>HOLDER SUB ASS'Y(IN-MF)</v>
          </cell>
          <cell r="F22" t="str">
            <v>KEFICO 2013-0081</v>
          </cell>
          <cell r="I22">
            <v>25000</v>
          </cell>
          <cell r="J22">
            <v>0.52700000000000002</v>
          </cell>
          <cell r="N22">
            <v>5000</v>
          </cell>
          <cell r="O22">
            <v>10000</v>
          </cell>
        </row>
        <row r="23">
          <cell r="B23">
            <v>9651930026</v>
          </cell>
          <cell r="C23" t="str">
            <v>HOLDER SUB ASS'Y(OUT-D)</v>
          </cell>
          <cell r="F23" t="str">
            <v>KEFICO 2013-0081</v>
          </cell>
          <cell r="I23">
            <v>25000</v>
          </cell>
          <cell r="J23">
            <v>0.50580000000000003</v>
          </cell>
          <cell r="N23">
            <v>5000</v>
          </cell>
          <cell r="O23">
            <v>10000</v>
          </cell>
        </row>
        <row r="24">
          <cell r="B24">
            <v>9652930042</v>
          </cell>
          <cell r="C24" t="str">
            <v>CUP (IN-MF)</v>
          </cell>
          <cell r="F24" t="str">
            <v>KEFICO 2013-0081</v>
          </cell>
          <cell r="I24">
            <v>25000</v>
          </cell>
          <cell r="J24">
            <v>8.1500000000000003E-2</v>
          </cell>
          <cell r="N24">
            <v>5000</v>
          </cell>
          <cell r="O24">
            <v>10000</v>
          </cell>
        </row>
        <row r="25">
          <cell r="B25">
            <v>9652930046</v>
          </cell>
          <cell r="C25" t="str">
            <v>CUP (OUT-D)</v>
          </cell>
          <cell r="F25" t="str">
            <v>KEFICO 2013-0081</v>
          </cell>
          <cell r="I25">
            <v>25000</v>
          </cell>
          <cell r="J25">
            <v>7.4999999999999997E-2</v>
          </cell>
          <cell r="N25">
            <v>5000</v>
          </cell>
          <cell r="O25">
            <v>10000</v>
          </cell>
        </row>
        <row r="26">
          <cell r="B26">
            <v>9425040105</v>
          </cell>
          <cell r="C26" t="str">
            <v>PRO. CAP;KUM(GRAY)</v>
          </cell>
          <cell r="F26" t="str">
            <v>KEFICO 2013-0081</v>
          </cell>
          <cell r="I26">
            <v>30000</v>
          </cell>
          <cell r="J26">
            <v>2.0299999999999999E-2</v>
          </cell>
          <cell r="M26">
            <v>10000</v>
          </cell>
          <cell r="N26">
            <v>20000</v>
          </cell>
        </row>
        <row r="27">
          <cell r="B27">
            <v>9472930030</v>
          </cell>
          <cell r="C27" t="str">
            <v>COVER(MMS-T2)</v>
          </cell>
          <cell r="F27" t="str">
            <v>KEFICO 2013-0081</v>
          </cell>
          <cell r="I27">
            <v>40000</v>
          </cell>
          <cell r="J27">
            <v>2.0299999999999999E-2</v>
          </cell>
          <cell r="N27">
            <v>20000</v>
          </cell>
        </row>
        <row r="28">
          <cell r="B28">
            <v>9124010052</v>
          </cell>
          <cell r="C28" t="str">
            <v>HOLDER SUB ASS'Y(IN-GF)</v>
          </cell>
          <cell r="F28" t="str">
            <v>KEFICO 2013-0081</v>
          </cell>
          <cell r="I28">
            <v>5000</v>
          </cell>
          <cell r="J28">
            <v>0.52700000000000002</v>
          </cell>
          <cell r="N28">
            <v>5000</v>
          </cell>
        </row>
        <row r="29">
          <cell r="B29">
            <v>9124010054</v>
          </cell>
          <cell r="C29" t="str">
            <v>CUP(IN-A6GF1) (Yellow)</v>
          </cell>
          <cell r="F29" t="str">
            <v>KEFICO 2013-0081</v>
          </cell>
          <cell r="I29">
            <v>5000</v>
          </cell>
          <cell r="J29">
            <v>7.6700000000000004E-2</v>
          </cell>
          <cell r="N29">
            <v>5000</v>
          </cell>
        </row>
        <row r="30">
          <cell r="B30">
            <v>9662930010</v>
          </cell>
          <cell r="C30" t="str">
            <v>Bobbin (Gamma)</v>
          </cell>
          <cell r="F30" t="str">
            <v>KEFICO 2013-0081</v>
          </cell>
          <cell r="I30">
            <v>33000</v>
          </cell>
          <cell r="J30">
            <v>0.51690000000000003</v>
          </cell>
          <cell r="N30">
            <v>11000</v>
          </cell>
          <cell r="O30">
            <v>22000</v>
          </cell>
        </row>
        <row r="31">
          <cell r="B31">
            <v>9591930012</v>
          </cell>
          <cell r="C31" t="str">
            <v>SHAFT(FINISHED)</v>
          </cell>
          <cell r="F31" t="str">
            <v>KEFICO 2013-0081</v>
          </cell>
          <cell r="I31">
            <v>21240</v>
          </cell>
          <cell r="J31">
            <v>0.96630000000000005</v>
          </cell>
          <cell r="N31">
            <v>7080</v>
          </cell>
          <cell r="O31">
            <v>7080</v>
          </cell>
        </row>
        <row r="32">
          <cell r="B32">
            <v>9352931030</v>
          </cell>
          <cell r="C32" t="str">
            <v>PRO. CAP;KUM(M)</v>
          </cell>
          <cell r="F32" t="str">
            <v>KEFICO 2013-0081</v>
          </cell>
          <cell r="I32">
            <v>20000</v>
          </cell>
          <cell r="J32">
            <v>2.0299999999999999E-2</v>
          </cell>
          <cell r="O32">
            <v>20000</v>
          </cell>
        </row>
        <row r="33">
          <cell r="B33">
            <v>9124040011</v>
          </cell>
          <cell r="C33" t="str">
            <v>CUP_28MM(HS_CM1)</v>
          </cell>
          <cell r="F33" t="str">
            <v>KEFICO 2013-0081</v>
          </cell>
          <cell r="I33">
            <v>40000</v>
          </cell>
          <cell r="J33">
            <v>0.14729999999999999</v>
          </cell>
          <cell r="N33">
            <v>16000</v>
          </cell>
          <cell r="O33">
            <v>16000</v>
          </cell>
        </row>
        <row r="34">
          <cell r="B34">
            <v>9124040020</v>
          </cell>
          <cell r="C34" t="str">
            <v>HOLDER_28MM(HS_CM1)</v>
          </cell>
          <cell r="F34" t="str">
            <v>KEFICO 2013-0081</v>
          </cell>
          <cell r="I34">
            <v>46620</v>
          </cell>
          <cell r="J34">
            <v>0.93630000000000002</v>
          </cell>
          <cell r="N34">
            <v>15540</v>
          </cell>
          <cell r="O34">
            <v>15540</v>
          </cell>
        </row>
        <row r="35">
          <cell r="B35">
            <v>9124040035</v>
          </cell>
          <cell r="C35" t="str">
            <v>CUP_28MM(HS_CM1)</v>
          </cell>
          <cell r="F35" t="str">
            <v>KEFICO 2013-0081</v>
          </cell>
          <cell r="I35">
            <v>16000</v>
          </cell>
          <cell r="J35">
            <v>0.14660000000000001</v>
          </cell>
          <cell r="M35">
            <v>8000</v>
          </cell>
          <cell r="N35">
            <v>8000</v>
          </cell>
        </row>
        <row r="36">
          <cell r="B36">
            <v>9122010005</v>
          </cell>
          <cell r="C36" t="str">
            <v>MAP COVER</v>
          </cell>
          <cell r="F36" t="str">
            <v>KEFICO 2013-0081</v>
          </cell>
          <cell r="I36">
            <v>10000</v>
          </cell>
          <cell r="J36">
            <v>2.0299999999999999E-2</v>
          </cell>
          <cell r="O36">
            <v>10000</v>
          </cell>
        </row>
        <row r="37">
          <cell r="B37">
            <v>9471930059</v>
          </cell>
          <cell r="C37" t="str">
            <v>HOUSING ASSY (MMS-T2)</v>
          </cell>
          <cell r="F37" t="str">
            <v>KEFICO 2013-0081</v>
          </cell>
          <cell r="I37">
            <v>15000</v>
          </cell>
          <cell r="J37">
            <v>0.96840000000000004</v>
          </cell>
          <cell r="O37">
            <v>15000</v>
          </cell>
        </row>
        <row r="38">
          <cell r="B38">
            <v>9352931030</v>
          </cell>
          <cell r="C38" t="str">
            <v>PRO. CAP;KUM(M)</v>
          </cell>
          <cell r="F38" t="str">
            <v>KEFICO 2013-0082</v>
          </cell>
          <cell r="I38">
            <v>10000</v>
          </cell>
          <cell r="J38">
            <v>2.0299999999999999E-2</v>
          </cell>
        </row>
        <row r="39">
          <cell r="B39">
            <v>9425040105</v>
          </cell>
          <cell r="C39" t="str">
            <v>PRO. CAP;KUM(GRAY)</v>
          </cell>
          <cell r="F39" t="str">
            <v>KEFICO 2013-0082</v>
          </cell>
          <cell r="I39">
            <v>20000</v>
          </cell>
          <cell r="J39">
            <v>2.0299999999999999E-2</v>
          </cell>
        </row>
        <row r="40">
          <cell r="B40">
            <v>9122010005</v>
          </cell>
          <cell r="C40" t="str">
            <v>MAP COVER (MMS-T2)</v>
          </cell>
          <cell r="F40" t="str">
            <v>KEFICO 2013-0082</v>
          </cell>
          <cell r="I40">
            <v>20000</v>
          </cell>
          <cell r="J40">
            <v>2.0299999999999999E-2</v>
          </cell>
        </row>
        <row r="41">
          <cell r="B41">
            <v>9471930059</v>
          </cell>
          <cell r="C41" t="str">
            <v>HOUSING ASSY (MMS-T2)</v>
          </cell>
          <cell r="F41" t="str">
            <v>KEFICO 2013-0082</v>
          </cell>
          <cell r="I41">
            <v>45000</v>
          </cell>
          <cell r="J41">
            <v>0.96840000000000004</v>
          </cell>
        </row>
        <row r="42">
          <cell r="B42">
            <v>9591930012</v>
          </cell>
          <cell r="C42" t="str">
            <v>SHAFT(FINISHED)</v>
          </cell>
          <cell r="F42" t="str">
            <v>KEFICO 2013-0082</v>
          </cell>
          <cell r="I42">
            <v>21240</v>
          </cell>
          <cell r="J42">
            <v>0.96630000000000005</v>
          </cell>
        </row>
        <row r="43">
          <cell r="B43">
            <v>9124040011</v>
          </cell>
          <cell r="C43" t="str">
            <v>CUP_28MM(HS_CM1)</v>
          </cell>
          <cell r="F43" t="str">
            <v>KEFICO 2013-0082</v>
          </cell>
          <cell r="I43">
            <v>8000</v>
          </cell>
          <cell r="J43">
            <v>0.14729999999999999</v>
          </cell>
        </row>
        <row r="44">
          <cell r="B44">
            <v>9124040020</v>
          </cell>
          <cell r="C44" t="str">
            <v>HOLDER_28MM(HS_CM1)</v>
          </cell>
          <cell r="F44" t="str">
            <v>KEFICO 2013-0082</v>
          </cell>
          <cell r="I44">
            <v>46620</v>
          </cell>
          <cell r="J44">
            <v>0.93630000000000002</v>
          </cell>
        </row>
        <row r="45">
          <cell r="B45">
            <v>9124040035</v>
          </cell>
          <cell r="C45" t="str">
            <v>CUP_28MM(HS_CM1)</v>
          </cell>
          <cell r="F45" t="str">
            <v>KEFICO 2013-0082</v>
          </cell>
          <cell r="I45">
            <v>40000</v>
          </cell>
          <cell r="J45">
            <v>0.14660000000000001</v>
          </cell>
        </row>
        <row r="46">
          <cell r="B46">
            <v>9124010052</v>
          </cell>
          <cell r="C46" t="str">
            <v>HOLDER SUB ASS'Y(IN-GF)</v>
          </cell>
          <cell r="F46" t="str">
            <v>KEFICO 2013-0082</v>
          </cell>
          <cell r="I46">
            <v>10000</v>
          </cell>
          <cell r="J46">
            <v>0.52700000000000002</v>
          </cell>
        </row>
        <row r="47">
          <cell r="B47">
            <v>9124010054</v>
          </cell>
          <cell r="C47" t="str">
            <v>CUP(IN-A6GF1) (Yellow)</v>
          </cell>
          <cell r="F47" t="str">
            <v>KEFICO 2013-0082</v>
          </cell>
          <cell r="I47">
            <v>10000</v>
          </cell>
          <cell r="J47">
            <v>7.6700000000000004E-2</v>
          </cell>
        </row>
        <row r="48">
          <cell r="B48">
            <v>9124010068</v>
          </cell>
          <cell r="C48" t="str">
            <v>HOLDER SUB ASS'Y(OUT-A)</v>
          </cell>
          <cell r="F48" t="str">
            <v>KEFICO 2013-0082</v>
          </cell>
          <cell r="I48">
            <v>15000</v>
          </cell>
          <cell r="J48">
            <v>0.50580000000000003</v>
          </cell>
        </row>
        <row r="49">
          <cell r="B49">
            <v>9652930043</v>
          </cell>
          <cell r="C49" t="str">
            <v>CUP (OUT-A) (Blue)</v>
          </cell>
          <cell r="F49" t="str">
            <v>KEFICO 2013-0082</v>
          </cell>
          <cell r="I49">
            <v>15000</v>
          </cell>
          <cell r="J49">
            <v>7.4999999999999997E-2</v>
          </cell>
        </row>
        <row r="50">
          <cell r="B50">
            <v>9124010058</v>
          </cell>
          <cell r="C50" t="str">
            <v>HOLDER SUB ASS'Y(OUT-GF)</v>
          </cell>
          <cell r="F50" t="str">
            <v>KEFICO 2013-0082</v>
          </cell>
          <cell r="I50">
            <v>5000</v>
          </cell>
          <cell r="J50">
            <v>0.50580000000000003</v>
          </cell>
        </row>
        <row r="51">
          <cell r="B51">
            <v>9124010060</v>
          </cell>
          <cell r="C51" t="str">
            <v>CUP(OUT-A6GF1) (Red)</v>
          </cell>
          <cell r="F51" t="str">
            <v>KEFICO 2013-0082</v>
          </cell>
          <cell r="I51">
            <v>5000</v>
          </cell>
          <cell r="J51">
            <v>7.4999999999999997E-2</v>
          </cell>
        </row>
        <row r="52">
          <cell r="B52">
            <v>9662930010</v>
          </cell>
          <cell r="C52" t="str">
            <v>Bobbin (Gamma)</v>
          </cell>
          <cell r="F52" t="str">
            <v>KEFICO 2013-0082</v>
          </cell>
          <cell r="I52">
            <v>44000</v>
          </cell>
          <cell r="J52">
            <v>0.51690000000000003</v>
          </cell>
        </row>
        <row r="53">
          <cell r="B53">
            <v>9472930030</v>
          </cell>
          <cell r="C53" t="str">
            <v>COVER(MMS-T2)</v>
          </cell>
          <cell r="F53" t="str">
            <v>KEFICO 2013-0083</v>
          </cell>
          <cell r="I53">
            <v>60000</v>
          </cell>
          <cell r="J53">
            <v>2.0299999999999999E-2</v>
          </cell>
        </row>
        <row r="54">
          <cell r="B54">
            <v>9352931030</v>
          </cell>
          <cell r="C54" t="str">
            <v>PRO. CAP;KUM(M)</v>
          </cell>
          <cell r="F54" t="str">
            <v>KEFICO 2013-0083</v>
          </cell>
          <cell r="I54">
            <v>20000</v>
          </cell>
          <cell r="J54">
            <v>2.0299999999999999E-2</v>
          </cell>
        </row>
        <row r="55">
          <cell r="B55">
            <v>9425040105</v>
          </cell>
          <cell r="C55" t="str">
            <v>PRO. CAP;KUM(GRAY)</v>
          </cell>
          <cell r="F55" t="str">
            <v>KEFICO 2013-0083</v>
          </cell>
          <cell r="I55">
            <v>40000</v>
          </cell>
          <cell r="J55">
            <v>2.0299999999999999E-2</v>
          </cell>
        </row>
        <row r="56">
          <cell r="B56">
            <v>9122010005</v>
          </cell>
          <cell r="C56" t="str">
            <v>MAP COVER</v>
          </cell>
          <cell r="F56" t="str">
            <v>KEFICO 2013-0083</v>
          </cell>
          <cell r="I56">
            <v>28000</v>
          </cell>
          <cell r="J56">
            <v>2.0299999999999999E-2</v>
          </cell>
        </row>
        <row r="57">
          <cell r="B57">
            <v>9471930059</v>
          </cell>
          <cell r="C57" t="str">
            <v>HOUSING ASSY (MMS-T2)</v>
          </cell>
          <cell r="F57" t="str">
            <v>KEFICO 2013-0083</v>
          </cell>
          <cell r="I57">
            <v>45000</v>
          </cell>
          <cell r="J57">
            <v>0.96840000000000004</v>
          </cell>
        </row>
        <row r="58">
          <cell r="B58">
            <v>9591930012</v>
          </cell>
          <cell r="C58" t="str">
            <v>SHAFT(FINISHED)</v>
          </cell>
          <cell r="F58" t="str">
            <v>KEFICO 2013-0083</v>
          </cell>
          <cell r="I58">
            <v>21240</v>
          </cell>
          <cell r="J58">
            <v>0.96630000000000005</v>
          </cell>
        </row>
        <row r="59">
          <cell r="B59">
            <v>9124040020</v>
          </cell>
          <cell r="C59" t="str">
            <v>HOLDER_28MM(HS_CM1)</v>
          </cell>
          <cell r="F59" t="str">
            <v>KEFICO 2013-0083</v>
          </cell>
          <cell r="I59">
            <v>46620</v>
          </cell>
          <cell r="J59">
            <v>0.93630000000000002</v>
          </cell>
        </row>
        <row r="60">
          <cell r="B60">
            <v>9124040035</v>
          </cell>
          <cell r="C60" t="str">
            <v>CUP_28MM(HS_CM1)</v>
          </cell>
          <cell r="F60" t="str">
            <v>KEFICO 2013-0083</v>
          </cell>
          <cell r="I60">
            <v>48000</v>
          </cell>
          <cell r="J60">
            <v>0.14660000000000001</v>
          </cell>
        </row>
        <row r="61">
          <cell r="B61">
            <v>9124010052</v>
          </cell>
          <cell r="C61" t="str">
            <v>HOLDER SUB ASS'Y(IN-GF)</v>
          </cell>
          <cell r="F61" t="str">
            <v>KEFICO 2013-0083</v>
          </cell>
          <cell r="I61">
            <v>30000</v>
          </cell>
          <cell r="J61">
            <v>0.52700000000000002</v>
          </cell>
        </row>
        <row r="62">
          <cell r="B62">
            <v>9124010054</v>
          </cell>
          <cell r="C62" t="str">
            <v>CUP(IN-A6GF1) (Yellow)</v>
          </cell>
          <cell r="F62" t="str">
            <v>KEFICO 2013-0083</v>
          </cell>
          <cell r="I62">
            <v>30000</v>
          </cell>
          <cell r="J62">
            <v>7.6700000000000004E-2</v>
          </cell>
        </row>
        <row r="63">
          <cell r="B63">
            <v>9124010068</v>
          </cell>
          <cell r="C63" t="str">
            <v>HOLDER SUB ASS'Y(OUT-A)</v>
          </cell>
          <cell r="F63" t="str">
            <v>KEFICO 2013-0083</v>
          </cell>
          <cell r="I63">
            <v>15000</v>
          </cell>
          <cell r="J63">
            <v>0.50580000000000003</v>
          </cell>
        </row>
        <row r="64">
          <cell r="B64">
            <v>9652930043</v>
          </cell>
          <cell r="C64" t="str">
            <v>CUP (OUT-A) (Blue)</v>
          </cell>
          <cell r="F64" t="str">
            <v>KEFICO 2013-0083</v>
          </cell>
          <cell r="I64">
            <v>15000</v>
          </cell>
          <cell r="J64">
            <v>7.4999999999999997E-2</v>
          </cell>
        </row>
        <row r="65">
          <cell r="B65">
            <v>9124010058</v>
          </cell>
          <cell r="C65" t="str">
            <v>HOLDER SUB ASS'Y(OUT-GF)</v>
          </cell>
          <cell r="F65" t="str">
            <v>KEFICO 2013-0083</v>
          </cell>
          <cell r="I65">
            <v>15000</v>
          </cell>
          <cell r="J65">
            <v>0.50580000000000003</v>
          </cell>
        </row>
        <row r="66">
          <cell r="B66">
            <v>9124010060</v>
          </cell>
          <cell r="C66" t="str">
            <v>CUP(OUT-A6GF1) (Red)</v>
          </cell>
          <cell r="F66" t="str">
            <v>KEFICO 2013-0083</v>
          </cell>
          <cell r="I66">
            <v>15000</v>
          </cell>
          <cell r="J66">
            <v>7.4999999999999997E-2</v>
          </cell>
        </row>
        <row r="67">
          <cell r="B67">
            <v>9662930010</v>
          </cell>
          <cell r="C67" t="str">
            <v>Bobbin (Gamma)</v>
          </cell>
          <cell r="F67" t="str">
            <v>KEFICO 2013-0083</v>
          </cell>
          <cell r="I67">
            <v>33000</v>
          </cell>
          <cell r="J67">
            <v>0.51690000000000003</v>
          </cell>
        </row>
        <row r="69">
          <cell r="B69">
            <v>9425040105</v>
          </cell>
          <cell r="C69" t="str">
            <v>PRO. CAP;KUM(GRAY)</v>
          </cell>
          <cell r="F69" t="str">
            <v>KEFICO 2013-0084</v>
          </cell>
          <cell r="I69">
            <v>20000</v>
          </cell>
          <cell r="J69">
            <v>2.0299999999999999E-2</v>
          </cell>
          <cell r="Y69">
            <v>20000</v>
          </cell>
        </row>
        <row r="70">
          <cell r="B70">
            <v>9472930030</v>
          </cell>
          <cell r="C70" t="str">
            <v>COVER(MMS-T2)</v>
          </cell>
          <cell r="F70" t="str">
            <v>KEFICO 2013-0084</v>
          </cell>
          <cell r="I70">
            <v>20000</v>
          </cell>
          <cell r="J70">
            <v>2.0299999999999999E-2</v>
          </cell>
          <cell r="Y70">
            <v>20000</v>
          </cell>
        </row>
        <row r="71">
          <cell r="B71">
            <v>9471930059</v>
          </cell>
          <cell r="C71" t="str">
            <v>HOUSING ASSY (MMS-T2)</v>
          </cell>
          <cell r="F71" t="str">
            <v>KEFICO 2013-0084</v>
          </cell>
          <cell r="I71">
            <v>60000</v>
          </cell>
          <cell r="J71">
            <v>0.96840000000000004</v>
          </cell>
          <cell r="W71">
            <v>15000</v>
          </cell>
          <cell r="X71">
            <v>15000</v>
          </cell>
          <cell r="Y71">
            <v>15000</v>
          </cell>
        </row>
        <row r="72">
          <cell r="B72">
            <v>9145020111</v>
          </cell>
          <cell r="C72" t="str">
            <v>SHAFT(FINISHED): 49MM</v>
          </cell>
          <cell r="F72" t="str">
            <v>KEFICO 2013-0084</v>
          </cell>
          <cell r="I72">
            <v>2000</v>
          </cell>
          <cell r="J72">
            <v>1.0208999999999999</v>
          </cell>
          <cell r="X72">
            <v>2000</v>
          </cell>
        </row>
        <row r="73">
          <cell r="B73">
            <v>9591930012</v>
          </cell>
          <cell r="C73" t="str">
            <v>SHAFT(FINISHED)</v>
          </cell>
          <cell r="F73" t="str">
            <v>KEFICO 2013-0084</v>
          </cell>
          <cell r="I73">
            <v>21240</v>
          </cell>
          <cell r="J73">
            <v>0.96630000000000005</v>
          </cell>
          <cell r="X73">
            <v>7080</v>
          </cell>
          <cell r="Y73">
            <v>7080</v>
          </cell>
        </row>
        <row r="74">
          <cell r="B74">
            <v>9124040020</v>
          </cell>
          <cell r="C74" t="str">
            <v>HOLDER_28MM(HS_CM1)</v>
          </cell>
          <cell r="F74" t="str">
            <v>KEFICO 2013-0084</v>
          </cell>
          <cell r="I74">
            <v>46620</v>
          </cell>
          <cell r="J74">
            <v>0.93630000000000002</v>
          </cell>
          <cell r="X74">
            <v>15540</v>
          </cell>
          <cell r="Y74">
            <v>15540</v>
          </cell>
        </row>
        <row r="75">
          <cell r="B75">
            <v>9124040035</v>
          </cell>
          <cell r="C75" t="str">
            <v>CUP_28MM(HS_CM1)</v>
          </cell>
          <cell r="F75" t="str">
            <v>KEFICO 2013-0084</v>
          </cell>
          <cell r="I75">
            <v>48000</v>
          </cell>
          <cell r="J75">
            <v>0.14660000000000001</v>
          </cell>
          <cell r="X75">
            <v>16000</v>
          </cell>
          <cell r="Y75">
            <v>16000</v>
          </cell>
        </row>
        <row r="76">
          <cell r="B76">
            <v>9651930022</v>
          </cell>
          <cell r="C76" t="str">
            <v>HOLDER SUB ASS'Y(IN-MF)</v>
          </cell>
          <cell r="F76" t="str">
            <v>KEFICO 2013-0084</v>
          </cell>
          <cell r="I76">
            <v>30000</v>
          </cell>
          <cell r="J76">
            <v>0.52700000000000002</v>
          </cell>
          <cell r="X76">
            <v>10000</v>
          </cell>
          <cell r="Y76">
            <v>10000</v>
          </cell>
        </row>
        <row r="77">
          <cell r="B77">
            <v>9651930026</v>
          </cell>
          <cell r="C77" t="str">
            <v>HOLDER SUB ASS'Y(OUT-D)</v>
          </cell>
          <cell r="F77" t="str">
            <v>KEFICO 2013-0084</v>
          </cell>
          <cell r="I77">
            <v>30000</v>
          </cell>
          <cell r="J77">
            <v>0.50580000000000003</v>
          </cell>
          <cell r="X77">
            <v>10000</v>
          </cell>
          <cell r="Y77">
            <v>10000</v>
          </cell>
        </row>
        <row r="78">
          <cell r="B78">
            <v>9652930042</v>
          </cell>
          <cell r="C78" t="str">
            <v>CUP (IN-MF)</v>
          </cell>
          <cell r="F78" t="str">
            <v>KEFICO 2013-0084</v>
          </cell>
          <cell r="I78">
            <v>30000</v>
          </cell>
          <cell r="J78">
            <v>8.1500000000000003E-2</v>
          </cell>
          <cell r="X78">
            <v>10000</v>
          </cell>
          <cell r="Y78">
            <v>10000</v>
          </cell>
        </row>
        <row r="79">
          <cell r="B79">
            <v>9652930046</v>
          </cell>
          <cell r="C79" t="str">
            <v>CUP (OUT-D)</v>
          </cell>
          <cell r="F79" t="str">
            <v>KEFICO 2013-0084</v>
          </cell>
          <cell r="I79">
            <v>30000</v>
          </cell>
          <cell r="J79">
            <v>7.4999999999999997E-2</v>
          </cell>
          <cell r="X79">
            <v>10000</v>
          </cell>
          <cell r="Y79">
            <v>10000</v>
          </cell>
        </row>
        <row r="80">
          <cell r="B80">
            <v>9662930010</v>
          </cell>
          <cell r="C80" t="str">
            <v>Bobbin (Gamma)</v>
          </cell>
          <cell r="F80" t="str">
            <v>KEFICO 2013-0084</v>
          </cell>
          <cell r="I80">
            <v>33000</v>
          </cell>
          <cell r="J80">
            <v>0.51690000000000003</v>
          </cell>
          <cell r="X80">
            <v>9059</v>
          </cell>
          <cell r="Y80">
            <v>12941</v>
          </cell>
        </row>
        <row r="81">
          <cell r="B81">
            <v>9471930059</v>
          </cell>
          <cell r="C81" t="str">
            <v>HOUSING ASSY (MMS-T2)</v>
          </cell>
          <cell r="F81" t="str">
            <v>KEFICO 2013-0085</v>
          </cell>
          <cell r="I81">
            <v>15000</v>
          </cell>
          <cell r="J81">
            <v>0.96840000000000004</v>
          </cell>
        </row>
        <row r="82">
          <cell r="B82">
            <v>9591930012</v>
          </cell>
          <cell r="C82" t="str">
            <v>SHAFT(FINISHED)</v>
          </cell>
          <cell r="F82" t="str">
            <v>KEFICO 2013-0085</v>
          </cell>
          <cell r="I82">
            <v>7080</v>
          </cell>
          <cell r="J82">
            <v>0.96630000000000005</v>
          </cell>
        </row>
        <row r="83">
          <cell r="B83">
            <v>9124040011</v>
          </cell>
          <cell r="C83" t="str">
            <v>CUP_28MM(HS_CM1)</v>
          </cell>
          <cell r="F83" t="str">
            <v>KEFICO 2013-0085</v>
          </cell>
          <cell r="I83">
            <v>8000</v>
          </cell>
          <cell r="J83">
            <v>0.14729999999999999</v>
          </cell>
        </row>
        <row r="84">
          <cell r="B84">
            <v>9124040020</v>
          </cell>
          <cell r="C84" t="str">
            <v>HOLDER_28MM(HS_CM1)</v>
          </cell>
          <cell r="F84" t="str">
            <v>KEFICO 2013-0085</v>
          </cell>
          <cell r="I84">
            <v>15540</v>
          </cell>
          <cell r="J84">
            <v>0.93630000000000002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38"/>
  <sheetViews>
    <sheetView view="pageBreakPreview" topLeftCell="C22" zoomScale="60" zoomScaleNormal="62" zoomScalePageLayoutView="70" workbookViewId="0">
      <selection activeCell="F9" sqref="F9"/>
    </sheetView>
  </sheetViews>
  <sheetFormatPr defaultColWidth="9" defaultRowHeight="15.75"/>
  <cols>
    <col min="1" max="1" width="6" style="4" customWidth="1"/>
    <col min="2" max="2" width="27.21875" style="4" customWidth="1"/>
    <col min="3" max="3" width="36.6640625" style="4" customWidth="1"/>
    <col min="4" max="4" width="19.6640625" style="4" customWidth="1"/>
    <col min="5" max="5" width="13.77734375" style="4" customWidth="1"/>
    <col min="6" max="6" width="13.109375" style="4" customWidth="1"/>
    <col min="7" max="7" width="15" style="17" customWidth="1"/>
    <col min="8" max="8" width="15.77734375" style="4" customWidth="1"/>
    <col min="9" max="9" width="15.33203125" style="4" customWidth="1"/>
    <col min="10" max="10" width="15.6640625" style="4" customWidth="1"/>
    <col min="11" max="11" width="14.44140625" style="4" customWidth="1"/>
    <col min="12" max="12" width="15.33203125" style="4" customWidth="1"/>
    <col min="13" max="13" width="14.33203125" style="4" customWidth="1"/>
    <col min="14" max="15" width="14.44140625" style="4" customWidth="1"/>
    <col min="16" max="16" width="15.6640625" style="4" customWidth="1"/>
    <col min="17" max="17" width="12" style="4" customWidth="1"/>
    <col min="18" max="32" width="11.77734375" style="4" customWidth="1"/>
    <col min="33" max="16384" width="9" style="4"/>
  </cols>
  <sheetData>
    <row r="1" spans="1:30" ht="33" customHeight="1">
      <c r="A1" s="173" t="s">
        <v>48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20"/>
      <c r="R1" s="20"/>
    </row>
    <row r="2" spans="1:30" ht="126.75" customHeight="1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20"/>
      <c r="R2" s="20"/>
    </row>
    <row r="3" spans="1:30" ht="21" customHeight="1">
      <c r="A3" s="174" t="s">
        <v>47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21"/>
      <c r="R3" s="21"/>
    </row>
    <row r="4" spans="1:30" ht="21.75" customHeight="1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21"/>
      <c r="R4" s="21"/>
    </row>
    <row r="5" spans="1:30" ht="33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</row>
    <row r="6" spans="1:30" ht="26.25">
      <c r="A6" s="10"/>
      <c r="B6" s="10"/>
      <c r="C6" s="10"/>
      <c r="D6" s="10"/>
      <c r="E6" s="10"/>
      <c r="F6" s="10"/>
      <c r="G6" s="13"/>
      <c r="H6" s="7"/>
      <c r="I6" s="7"/>
      <c r="J6" s="7"/>
      <c r="K6" s="7"/>
      <c r="L6" s="7"/>
      <c r="M6" s="7"/>
      <c r="N6" s="7"/>
      <c r="O6" s="7"/>
      <c r="P6" s="7"/>
    </row>
    <row r="7" spans="1:30" ht="26.25">
      <c r="A7" s="10"/>
      <c r="B7" s="10"/>
      <c r="C7" s="10"/>
      <c r="D7" s="10"/>
      <c r="E7" s="10"/>
      <c r="F7" s="10"/>
      <c r="G7" s="13"/>
      <c r="H7" s="7"/>
      <c r="I7" s="7"/>
      <c r="J7" s="7"/>
      <c r="K7" s="7"/>
      <c r="L7" s="7"/>
      <c r="M7" s="7"/>
      <c r="N7" s="7"/>
      <c r="O7" s="7"/>
      <c r="P7" s="7"/>
    </row>
    <row r="8" spans="1:30" ht="26.25">
      <c r="A8" s="10"/>
      <c r="B8" s="10"/>
      <c r="C8" s="10"/>
      <c r="D8" s="10"/>
      <c r="E8" s="10"/>
      <c r="F8" s="10"/>
      <c r="G8" s="13"/>
      <c r="H8" s="7"/>
      <c r="I8" s="7"/>
      <c r="J8" s="7"/>
      <c r="K8" s="7"/>
      <c r="L8" s="7"/>
      <c r="M8" s="7"/>
      <c r="N8" s="7"/>
      <c r="O8" s="7"/>
      <c r="P8" s="7"/>
    </row>
    <row r="9" spans="1:30" ht="25.5">
      <c r="A9" s="8"/>
      <c r="B9" s="8" t="s">
        <v>44</v>
      </c>
      <c r="C9" s="12">
        <f ca="1">TODAY()</f>
        <v>41503</v>
      </c>
      <c r="D9" s="8"/>
      <c r="E9" s="8"/>
      <c r="F9" s="11"/>
      <c r="G9" s="14"/>
      <c r="H9" s="8"/>
      <c r="I9" s="8"/>
    </row>
    <row r="10" spans="1:30" ht="20.25">
      <c r="A10" s="1"/>
      <c r="B10" s="2"/>
      <c r="C10" s="2"/>
      <c r="D10" s="9"/>
      <c r="E10" s="9"/>
      <c r="F10" s="9"/>
      <c r="G10" s="15"/>
      <c r="H10" s="3"/>
      <c r="I10" s="3"/>
      <c r="J10" s="3"/>
      <c r="K10" s="3"/>
      <c r="L10" s="3"/>
      <c r="M10" s="3"/>
      <c r="N10" s="3"/>
      <c r="O10" s="3"/>
      <c r="P10" s="3"/>
    </row>
    <row r="11" spans="1:30" s="22" customFormat="1" ht="52.5" customHeight="1">
      <c r="A11" s="175" t="s">
        <v>0</v>
      </c>
      <c r="B11" s="166" t="s">
        <v>19</v>
      </c>
      <c r="C11" s="171" t="s">
        <v>1</v>
      </c>
      <c r="D11" s="166" t="s">
        <v>2</v>
      </c>
      <c r="E11" s="163" t="s">
        <v>45</v>
      </c>
      <c r="F11" s="177" t="s">
        <v>46</v>
      </c>
      <c r="G11" s="166" t="s">
        <v>7</v>
      </c>
      <c r="H11" s="166"/>
      <c r="I11" s="166" t="s">
        <v>8</v>
      </c>
      <c r="J11" s="166"/>
      <c r="K11" s="166" t="s">
        <v>9</v>
      </c>
      <c r="L11" s="166"/>
      <c r="M11" s="166" t="s">
        <v>10</v>
      </c>
      <c r="N11" s="166"/>
      <c r="O11" s="166" t="s">
        <v>5</v>
      </c>
      <c r="P11" s="166"/>
      <c r="Q11" s="166" t="s">
        <v>11</v>
      </c>
      <c r="R11" s="166"/>
      <c r="S11" s="166" t="s">
        <v>6</v>
      </c>
      <c r="T11" s="166"/>
      <c r="U11" s="166" t="s">
        <v>12</v>
      </c>
      <c r="V11" s="166"/>
      <c r="W11" s="166" t="s">
        <v>16</v>
      </c>
      <c r="X11" s="166"/>
      <c r="Y11" s="166" t="s">
        <v>13</v>
      </c>
      <c r="Z11" s="166"/>
      <c r="AA11" s="166" t="s">
        <v>14</v>
      </c>
      <c r="AB11" s="166"/>
      <c r="AC11" s="166" t="s">
        <v>15</v>
      </c>
      <c r="AD11" s="166"/>
    </row>
    <row r="12" spans="1:30" s="22" customFormat="1" ht="27" customHeight="1">
      <c r="A12" s="175"/>
      <c r="B12" s="166"/>
      <c r="C12" s="164"/>
      <c r="D12" s="166"/>
      <c r="E12" s="164"/>
      <c r="F12" s="166"/>
      <c r="G12" s="167" t="s">
        <v>17</v>
      </c>
      <c r="H12" s="169" t="s">
        <v>4</v>
      </c>
      <c r="I12" s="171" t="s">
        <v>17</v>
      </c>
      <c r="J12" s="169" t="s">
        <v>4</v>
      </c>
      <c r="K12" s="171" t="s">
        <v>17</v>
      </c>
      <c r="L12" s="169" t="s">
        <v>4</v>
      </c>
      <c r="M12" s="171" t="s">
        <v>17</v>
      </c>
      <c r="N12" s="169" t="s">
        <v>4</v>
      </c>
      <c r="O12" s="171" t="s">
        <v>17</v>
      </c>
      <c r="P12" s="169" t="s">
        <v>4</v>
      </c>
      <c r="Q12" s="171" t="s">
        <v>17</v>
      </c>
      <c r="R12" s="169" t="s">
        <v>4</v>
      </c>
      <c r="S12" s="171" t="s">
        <v>17</v>
      </c>
      <c r="T12" s="169" t="s">
        <v>4</v>
      </c>
      <c r="U12" s="171" t="s">
        <v>17</v>
      </c>
      <c r="V12" s="169" t="s">
        <v>4</v>
      </c>
      <c r="W12" s="171" t="s">
        <v>17</v>
      </c>
      <c r="X12" s="169" t="s">
        <v>4</v>
      </c>
      <c r="Y12" s="171" t="s">
        <v>17</v>
      </c>
      <c r="Z12" s="169" t="s">
        <v>4</v>
      </c>
      <c r="AA12" s="171" t="s">
        <v>17</v>
      </c>
      <c r="AB12" s="169" t="s">
        <v>4</v>
      </c>
      <c r="AC12" s="171" t="s">
        <v>17</v>
      </c>
      <c r="AD12" s="169" t="s">
        <v>4</v>
      </c>
    </row>
    <row r="13" spans="1:30" s="22" customFormat="1" ht="36.75" customHeight="1">
      <c r="A13" s="176"/>
      <c r="B13" s="171"/>
      <c r="C13" s="164"/>
      <c r="D13" s="171"/>
      <c r="E13" s="164"/>
      <c r="F13" s="171"/>
      <c r="G13" s="168"/>
      <c r="H13" s="170"/>
      <c r="I13" s="164"/>
      <c r="J13" s="170"/>
      <c r="K13" s="164"/>
      <c r="L13" s="170"/>
      <c r="M13" s="164"/>
      <c r="N13" s="170"/>
      <c r="O13" s="164"/>
      <c r="P13" s="170"/>
      <c r="Q13" s="164"/>
      <c r="R13" s="170"/>
      <c r="S13" s="164"/>
      <c r="T13" s="170"/>
      <c r="U13" s="164"/>
      <c r="V13" s="170"/>
      <c r="W13" s="164"/>
      <c r="X13" s="170"/>
      <c r="Y13" s="164"/>
      <c r="Z13" s="170"/>
      <c r="AA13" s="164"/>
      <c r="AB13" s="170"/>
      <c r="AC13" s="164"/>
      <c r="AD13" s="170"/>
    </row>
    <row r="14" spans="1:30" ht="42.75" customHeight="1">
      <c r="A14" s="161">
        <v>1</v>
      </c>
      <c r="B14" s="172" t="s">
        <v>18</v>
      </c>
      <c r="C14" s="23" t="s">
        <v>20</v>
      </c>
      <c r="D14" s="24">
        <v>9352931030</v>
      </c>
      <c r="E14" s="43">
        <f>VLOOKUP(D14,actual!A6:J27,10,0)</f>
        <v>2.0899999999999998E-2</v>
      </c>
      <c r="F14" s="43" t="e">
        <f>VLOOKUP(D14,#REF!,14,0)</f>
        <v>#REF!</v>
      </c>
      <c r="G14" s="25">
        <v>293000</v>
      </c>
      <c r="H14" s="26">
        <v>6123.7</v>
      </c>
      <c r="I14" s="25">
        <v>185000</v>
      </c>
      <c r="J14" s="27">
        <v>3866.4999999999995</v>
      </c>
      <c r="K14" s="28">
        <v>114000</v>
      </c>
      <c r="L14" s="29">
        <v>2382.6</v>
      </c>
      <c r="M14" s="25">
        <v>100000</v>
      </c>
      <c r="N14" s="29">
        <v>2090</v>
      </c>
      <c r="O14" s="28">
        <v>90000</v>
      </c>
      <c r="P14" s="27">
        <v>1850.9999999999998</v>
      </c>
      <c r="Q14" s="30"/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1:30" ht="42.75" customHeight="1">
      <c r="A15" s="161"/>
      <c r="B15" s="172"/>
      <c r="C15" s="33" t="s">
        <v>21</v>
      </c>
      <c r="D15" s="24">
        <v>9425040105</v>
      </c>
      <c r="E15" s="43" t="e">
        <f>VLOOKUP(D15,#REF!,10,0)</f>
        <v>#REF!</v>
      </c>
      <c r="F15" s="43" t="e">
        <f>VLOOKUP(D15,#REF!,14,0)</f>
        <v>#REF!</v>
      </c>
      <c r="G15" s="25">
        <v>0</v>
      </c>
      <c r="H15" s="26">
        <v>0</v>
      </c>
      <c r="I15" s="25">
        <v>0</v>
      </c>
      <c r="J15" s="27">
        <v>0</v>
      </c>
      <c r="K15" s="28">
        <v>160000</v>
      </c>
      <c r="L15" s="29">
        <v>3343.9999999999995</v>
      </c>
      <c r="M15" s="25">
        <v>130000</v>
      </c>
      <c r="N15" s="29">
        <v>2717</v>
      </c>
      <c r="O15" s="28">
        <v>160000</v>
      </c>
      <c r="P15" s="27">
        <v>3284</v>
      </c>
      <c r="Q15" s="30"/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 spans="1:30" ht="42.75" customHeight="1">
      <c r="A16" s="34">
        <v>2</v>
      </c>
      <c r="B16" s="33" t="s">
        <v>23</v>
      </c>
      <c r="C16" s="33" t="s">
        <v>22</v>
      </c>
      <c r="D16" s="24">
        <v>9662930010</v>
      </c>
      <c r="E16" s="43" t="e">
        <f>VLOOKUP(D16,#REF!,10,0)</f>
        <v>#REF!</v>
      </c>
      <c r="F16" s="43" t="e">
        <f>VLOOKUP(D16,#REF!,14,0)</f>
        <v>#REF!</v>
      </c>
      <c r="G16" s="25">
        <v>265000</v>
      </c>
      <c r="H16" s="26">
        <v>147419.5</v>
      </c>
      <c r="I16" s="25">
        <v>193000</v>
      </c>
      <c r="J16" s="27">
        <v>107365.90000000001</v>
      </c>
      <c r="K16" s="28">
        <v>276630</v>
      </c>
      <c r="L16" s="29">
        <v>153889.269</v>
      </c>
      <c r="M16" s="25">
        <v>241000</v>
      </c>
      <c r="N16" s="29">
        <v>134068.30000000002</v>
      </c>
      <c r="O16" s="28">
        <v>287800</v>
      </c>
      <c r="P16" s="27">
        <v>153294.82</v>
      </c>
      <c r="Q16" s="30"/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spans="1:30" ht="42.75" customHeight="1">
      <c r="A17" s="161">
        <v>3</v>
      </c>
      <c r="B17" s="165" t="s">
        <v>24</v>
      </c>
      <c r="C17" s="33" t="s">
        <v>25</v>
      </c>
      <c r="D17" s="24">
        <v>9591930012</v>
      </c>
      <c r="E17" s="43" t="e">
        <f>VLOOKUP(D17,#REF!,10,0)</f>
        <v>#REF!</v>
      </c>
      <c r="F17" s="43" t="e">
        <f>VLOOKUP(D17,#REF!,14,0)</f>
        <v>#REF!</v>
      </c>
      <c r="G17" s="25">
        <v>152175</v>
      </c>
      <c r="H17" s="26">
        <v>147046.70250000001</v>
      </c>
      <c r="I17" s="25">
        <v>98084</v>
      </c>
      <c r="J17" s="27">
        <v>94778.569199999998</v>
      </c>
      <c r="K17" s="28">
        <v>165794</v>
      </c>
      <c r="L17" s="29">
        <v>160206.74220000001</v>
      </c>
      <c r="M17" s="25">
        <v>127440</v>
      </c>
      <c r="N17" s="29">
        <v>123145.27200000001</v>
      </c>
      <c r="O17" s="28">
        <v>173629</v>
      </c>
      <c r="P17" s="27">
        <v>167777.70269999999</v>
      </c>
      <c r="Q17" s="30"/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</row>
    <row r="18" spans="1:30" ht="42.75" customHeight="1">
      <c r="A18" s="161"/>
      <c r="B18" s="165"/>
      <c r="C18" s="33" t="s">
        <v>25</v>
      </c>
      <c r="D18" s="24">
        <v>9145020111</v>
      </c>
      <c r="E18" s="43" t="e">
        <f>VLOOKUP(D18,#REF!,10,0)</f>
        <v>#REF!</v>
      </c>
      <c r="F18" s="43" t="e">
        <f>VLOOKUP(D18,#REF!,14,0)</f>
        <v>#REF!</v>
      </c>
      <c r="G18" s="25">
        <v>1500</v>
      </c>
      <c r="H18" s="26">
        <v>1531.35</v>
      </c>
      <c r="I18" s="25">
        <v>2970</v>
      </c>
      <c r="J18" s="27">
        <v>3032.0729999999999</v>
      </c>
      <c r="K18" s="28">
        <v>1530</v>
      </c>
      <c r="L18" s="29">
        <v>1561.9769999999999</v>
      </c>
      <c r="M18" s="25">
        <v>5802</v>
      </c>
      <c r="N18" s="29">
        <v>5923.2617999999993</v>
      </c>
      <c r="O18" s="28">
        <v>5051</v>
      </c>
      <c r="P18" s="27">
        <v>5156.5658999999996</v>
      </c>
      <c r="Q18" s="30"/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</row>
    <row r="19" spans="1:30" ht="42.75" customHeight="1">
      <c r="A19" s="161"/>
      <c r="B19" s="165"/>
      <c r="C19" s="33" t="s">
        <v>25</v>
      </c>
      <c r="D19" s="24">
        <v>9145020057</v>
      </c>
      <c r="E19" s="43" t="e">
        <f>VLOOKUP(D19,#REF!,10,0)</f>
        <v>#REF!</v>
      </c>
      <c r="F19" s="43" t="e">
        <f>VLOOKUP(D19,#REF!,14,0)</f>
        <v>#REF!</v>
      </c>
      <c r="G19" s="25">
        <v>41680</v>
      </c>
      <c r="H19" s="26">
        <v>42171.824000000001</v>
      </c>
      <c r="I19" s="25">
        <v>31600</v>
      </c>
      <c r="J19" s="27">
        <v>31972.880000000001</v>
      </c>
      <c r="K19" s="28">
        <v>35710</v>
      </c>
      <c r="L19" s="29">
        <v>36131.378000000004</v>
      </c>
      <c r="M19" s="25">
        <v>8920</v>
      </c>
      <c r="N19" s="29">
        <v>9025.2559999999994</v>
      </c>
      <c r="O19" s="28">
        <v>0</v>
      </c>
      <c r="P19" s="27">
        <v>0</v>
      </c>
      <c r="Q19" s="30"/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spans="1:30" ht="42.75" customHeight="1">
      <c r="A20" s="161">
        <v>4</v>
      </c>
      <c r="B20" s="165" t="s">
        <v>26</v>
      </c>
      <c r="C20" s="33" t="s">
        <v>28</v>
      </c>
      <c r="D20" s="24">
        <v>9124010052</v>
      </c>
      <c r="E20" s="43" t="e">
        <f>VLOOKUP(D20,#REF!,10,0)</f>
        <v>#REF!</v>
      </c>
      <c r="F20" s="43" t="e">
        <f>VLOOKUP(D20,#REF!,14,0)</f>
        <v>#REF!</v>
      </c>
      <c r="G20" s="25">
        <v>121000</v>
      </c>
      <c r="H20" s="26">
        <v>67324.399999999994</v>
      </c>
      <c r="I20" s="25">
        <v>111500</v>
      </c>
      <c r="J20" s="27">
        <v>62038.6</v>
      </c>
      <c r="K20" s="28">
        <v>133000</v>
      </c>
      <c r="L20" s="29">
        <v>74001.2</v>
      </c>
      <c r="M20" s="25">
        <v>110000</v>
      </c>
      <c r="N20" s="29">
        <v>61204</v>
      </c>
      <c r="O20" s="28">
        <v>30000</v>
      </c>
      <c r="P20" s="27">
        <v>16692</v>
      </c>
      <c r="Q20" s="30"/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 spans="1:30" ht="42.75" customHeight="1">
      <c r="A21" s="161"/>
      <c r="B21" s="165"/>
      <c r="C21" s="33" t="s">
        <v>29</v>
      </c>
      <c r="D21" s="24">
        <v>9124010068</v>
      </c>
      <c r="E21" s="43" t="e">
        <f>VLOOKUP(D21,#REF!,10,0)</f>
        <v>#REF!</v>
      </c>
      <c r="F21" s="43" t="e">
        <f>VLOOKUP(D21,#REF!,14,0)</f>
        <v>#REF!</v>
      </c>
      <c r="G21" s="25">
        <v>42000</v>
      </c>
      <c r="H21" s="26">
        <v>22449</v>
      </c>
      <c r="I21" s="25">
        <v>15000</v>
      </c>
      <c r="J21" s="27">
        <v>8017.5</v>
      </c>
      <c r="K21" s="28">
        <v>55000</v>
      </c>
      <c r="L21" s="29">
        <v>29397.5</v>
      </c>
      <c r="M21" s="25">
        <v>60000</v>
      </c>
      <c r="N21" s="29">
        <v>32070</v>
      </c>
      <c r="O21" s="28">
        <v>15000</v>
      </c>
      <c r="P21" s="27">
        <v>8017.5</v>
      </c>
      <c r="Q21" s="30"/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spans="1:30" ht="42.75" customHeight="1">
      <c r="A22" s="161"/>
      <c r="B22" s="165"/>
      <c r="C22" s="33" t="s">
        <v>27</v>
      </c>
      <c r="D22" s="24">
        <v>9124010054</v>
      </c>
      <c r="E22" s="43" t="e">
        <f>VLOOKUP(D22,#REF!,10,0)</f>
        <v>#REF!</v>
      </c>
      <c r="F22" s="43" t="e">
        <f>VLOOKUP(D22,#REF!,14,0)</f>
        <v>#REF!</v>
      </c>
      <c r="G22" s="25">
        <v>121000</v>
      </c>
      <c r="H22" s="26">
        <v>9571.1</v>
      </c>
      <c r="I22" s="25">
        <v>111500</v>
      </c>
      <c r="J22" s="27">
        <v>8819.65</v>
      </c>
      <c r="K22" s="28">
        <v>133000</v>
      </c>
      <c r="L22" s="29">
        <v>10520.300000000001</v>
      </c>
      <c r="M22" s="25">
        <v>110000</v>
      </c>
      <c r="N22" s="29">
        <v>8701</v>
      </c>
      <c r="O22" s="28">
        <v>30000</v>
      </c>
      <c r="P22" s="27">
        <v>2373</v>
      </c>
      <c r="Q22" s="30"/>
      <c r="R22" s="31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0" ht="42.75" customHeight="1">
      <c r="A23" s="161"/>
      <c r="B23" s="165"/>
      <c r="C23" s="33" t="s">
        <v>30</v>
      </c>
      <c r="D23" s="24">
        <v>9652930043</v>
      </c>
      <c r="E23" s="43" t="e">
        <f>VLOOKUP(D23,#REF!,10,0)</f>
        <v>#REF!</v>
      </c>
      <c r="F23" s="43" t="e">
        <f>VLOOKUP(D23,#REF!,14,0)</f>
        <v>#REF!</v>
      </c>
      <c r="G23" s="25">
        <v>40000</v>
      </c>
      <c r="H23" s="26">
        <v>3091.9999999999995</v>
      </c>
      <c r="I23" s="25">
        <v>20000</v>
      </c>
      <c r="J23" s="27">
        <v>1545.9999999999998</v>
      </c>
      <c r="K23" s="28">
        <v>50250</v>
      </c>
      <c r="L23" s="29">
        <v>3884.3249999999998</v>
      </c>
      <c r="M23" s="25">
        <v>66000</v>
      </c>
      <c r="N23" s="29">
        <v>5101.7999999999993</v>
      </c>
      <c r="O23" s="28">
        <v>10000</v>
      </c>
      <c r="P23" s="27">
        <v>772.99999999999989</v>
      </c>
      <c r="Q23" s="30"/>
      <c r="R23" s="31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 ht="42.75" customHeight="1">
      <c r="A24" s="161"/>
      <c r="B24" s="165"/>
      <c r="C24" s="33" t="s">
        <v>31</v>
      </c>
      <c r="D24" s="24">
        <v>9124010058</v>
      </c>
      <c r="E24" s="43" t="e">
        <f>VLOOKUP(D24,#REF!,10,0)</f>
        <v>#REF!</v>
      </c>
      <c r="F24" s="43" t="e">
        <f>VLOOKUP(D24,#REF!,14,0)</f>
        <v>#REF!</v>
      </c>
      <c r="G24" s="25">
        <v>82000</v>
      </c>
      <c r="H24" s="26">
        <v>43829</v>
      </c>
      <c r="I24" s="25">
        <v>99000</v>
      </c>
      <c r="J24" s="27">
        <v>52915.5</v>
      </c>
      <c r="K24" s="28">
        <v>88500</v>
      </c>
      <c r="L24" s="29">
        <v>47303.25</v>
      </c>
      <c r="M24" s="25">
        <v>32000</v>
      </c>
      <c r="N24" s="29">
        <v>17104</v>
      </c>
      <c r="O24" s="28">
        <v>28000</v>
      </c>
      <c r="P24" s="27">
        <v>14449.4</v>
      </c>
      <c r="Q24" s="30"/>
      <c r="R24" s="31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spans="1:30" ht="42.75" customHeight="1">
      <c r="A25" s="161"/>
      <c r="B25" s="165"/>
      <c r="C25" s="33" t="s">
        <v>32</v>
      </c>
      <c r="D25" s="24">
        <v>9124010060</v>
      </c>
      <c r="E25" s="43" t="e">
        <f>VLOOKUP(D25,#REF!,10,0)</f>
        <v>#REF!</v>
      </c>
      <c r="F25" s="43" t="e">
        <f>VLOOKUP(D25,#REF!,14,0)</f>
        <v>#REF!</v>
      </c>
      <c r="G25" s="25">
        <v>79000</v>
      </c>
      <c r="H25" s="26">
        <v>6106.7</v>
      </c>
      <c r="I25" s="25">
        <v>101000</v>
      </c>
      <c r="J25" s="27">
        <v>7807.2999999999993</v>
      </c>
      <c r="K25" s="28">
        <v>88500</v>
      </c>
      <c r="L25" s="29">
        <v>6841.0499999999993</v>
      </c>
      <c r="M25" s="25">
        <v>30000</v>
      </c>
      <c r="N25" s="29">
        <v>2319</v>
      </c>
      <c r="O25" s="28">
        <v>32000</v>
      </c>
      <c r="P25" s="27">
        <v>2423</v>
      </c>
      <c r="Q25" s="30"/>
      <c r="R25" s="31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spans="1:30" ht="42.75" customHeight="1">
      <c r="A26" s="161"/>
      <c r="B26" s="165"/>
      <c r="C26" s="33" t="s">
        <v>33</v>
      </c>
      <c r="D26" s="24">
        <v>9651930022</v>
      </c>
      <c r="E26" s="43" t="e">
        <f>VLOOKUP(D26,#REF!,10,0)</f>
        <v>#REF!</v>
      </c>
      <c r="F26" s="43" t="e">
        <f>VLOOKUP(D26,#REF!,14,0)</f>
        <v>#REF!</v>
      </c>
      <c r="G26" s="25">
        <v>67000</v>
      </c>
      <c r="H26" s="26">
        <v>37278.800000000003</v>
      </c>
      <c r="I26" s="25">
        <v>48000</v>
      </c>
      <c r="J26" s="27">
        <v>26707.200000000001</v>
      </c>
      <c r="K26" s="28">
        <v>102000</v>
      </c>
      <c r="L26" s="29">
        <v>56752.800000000003</v>
      </c>
      <c r="M26" s="25">
        <v>78000</v>
      </c>
      <c r="N26" s="29">
        <v>43399.199999999997</v>
      </c>
      <c r="O26" s="28">
        <v>154000</v>
      </c>
      <c r="P26" s="27">
        <v>83510</v>
      </c>
      <c r="Q26" s="30"/>
      <c r="R26" s="31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spans="1:30" ht="42.75" customHeight="1">
      <c r="A27" s="161"/>
      <c r="B27" s="165"/>
      <c r="C27" s="33" t="s">
        <v>34</v>
      </c>
      <c r="D27" s="24">
        <v>9651930026</v>
      </c>
      <c r="E27" s="43" t="e">
        <f>VLOOKUP(D27,#REF!,10,0)</f>
        <v>#REF!</v>
      </c>
      <c r="F27" s="43" t="e">
        <f>VLOOKUP(D27,#REF!,14,0)</f>
        <v>#REF!</v>
      </c>
      <c r="G27" s="25">
        <v>67000</v>
      </c>
      <c r="H27" s="26">
        <v>35811.5</v>
      </c>
      <c r="I27" s="25">
        <v>48000</v>
      </c>
      <c r="J27" s="27">
        <v>25656</v>
      </c>
      <c r="K27" s="28">
        <v>102000</v>
      </c>
      <c r="L27" s="29">
        <v>54519</v>
      </c>
      <c r="M27" s="25">
        <v>78000</v>
      </c>
      <c r="N27" s="29">
        <v>41691</v>
      </c>
      <c r="O27" s="28">
        <v>152000</v>
      </c>
      <c r="P27" s="27">
        <v>79177.600000000006</v>
      </c>
      <c r="Q27" s="30"/>
      <c r="R27" s="31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ht="42.75" customHeight="1">
      <c r="A28" s="161"/>
      <c r="B28" s="165"/>
      <c r="C28" s="33" t="s">
        <v>35</v>
      </c>
      <c r="D28" s="24">
        <v>9652930042</v>
      </c>
      <c r="E28" s="43" t="e">
        <f>VLOOKUP(D28,#REF!,10,0)</f>
        <v>#REF!</v>
      </c>
      <c r="F28" s="43" t="e">
        <f>VLOOKUP(D28,#REF!,14,0)</f>
        <v>#REF!</v>
      </c>
      <c r="G28" s="25">
        <v>67000</v>
      </c>
      <c r="H28" s="26">
        <v>5628</v>
      </c>
      <c r="I28" s="25">
        <v>47000</v>
      </c>
      <c r="J28" s="27">
        <v>3948.0000000000005</v>
      </c>
      <c r="K28" s="28">
        <v>102200</v>
      </c>
      <c r="L28" s="29">
        <v>8584.8000000000011</v>
      </c>
      <c r="M28" s="25">
        <v>78000</v>
      </c>
      <c r="N28" s="29">
        <v>6552</v>
      </c>
      <c r="O28" s="28">
        <v>170000</v>
      </c>
      <c r="P28" s="27">
        <v>14055</v>
      </c>
      <c r="Q28" s="30"/>
      <c r="R28" s="31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spans="1:30" ht="42.75" customHeight="1">
      <c r="A29" s="161"/>
      <c r="B29" s="165"/>
      <c r="C29" s="33" t="s">
        <v>36</v>
      </c>
      <c r="D29" s="24">
        <v>9652930046</v>
      </c>
      <c r="E29" s="43" t="e">
        <f>VLOOKUP(D29,#REF!,10,0)</f>
        <v>#REF!</v>
      </c>
      <c r="F29" s="43" t="e">
        <f>VLOOKUP(D29,#REF!,14,0)</f>
        <v>#REF!</v>
      </c>
      <c r="G29" s="25">
        <v>67000</v>
      </c>
      <c r="H29" s="26">
        <v>5179.0999999999995</v>
      </c>
      <c r="I29" s="25">
        <v>47000</v>
      </c>
      <c r="J29" s="27">
        <v>3633.1</v>
      </c>
      <c r="K29" s="28">
        <v>102250</v>
      </c>
      <c r="L29" s="29">
        <v>7903.9249999999993</v>
      </c>
      <c r="M29" s="25">
        <v>78000</v>
      </c>
      <c r="N29" s="29">
        <v>6029.4</v>
      </c>
      <c r="O29" s="28">
        <v>163064</v>
      </c>
      <c r="P29" s="27">
        <v>12413.8</v>
      </c>
      <c r="Q29" s="30"/>
      <c r="R29" s="31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ht="42.75" customHeight="1">
      <c r="A30" s="161">
        <v>5</v>
      </c>
      <c r="B30" s="165" t="s">
        <v>37</v>
      </c>
      <c r="C30" s="33" t="s">
        <v>38</v>
      </c>
      <c r="D30" s="24">
        <v>9124040020</v>
      </c>
      <c r="E30" s="43" t="e">
        <f>VLOOKUP(D30,#REF!,10,0)</f>
        <v>#REF!</v>
      </c>
      <c r="F30" s="43" t="e">
        <f>VLOOKUP(D30,#REF!,14,0)</f>
        <v>#REF!</v>
      </c>
      <c r="G30" s="25">
        <v>361440</v>
      </c>
      <c r="H30" s="26">
        <v>368994.09599999996</v>
      </c>
      <c r="I30" s="25">
        <v>246813</v>
      </c>
      <c r="J30" s="27">
        <v>251971.39169999998</v>
      </c>
      <c r="K30" s="28">
        <v>419067</v>
      </c>
      <c r="L30" s="29">
        <v>427825.50029999996</v>
      </c>
      <c r="M30" s="25">
        <v>357194</v>
      </c>
      <c r="N30" s="29">
        <v>364659.35459999996</v>
      </c>
      <c r="O30" s="28">
        <v>405807</v>
      </c>
      <c r="P30" s="27">
        <v>392822.55449999997</v>
      </c>
      <c r="Q30" s="30"/>
      <c r="R30" s="31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spans="1:30" ht="42.75" customHeight="1">
      <c r="A31" s="161"/>
      <c r="B31" s="165"/>
      <c r="C31" s="33" t="s">
        <v>39</v>
      </c>
      <c r="D31" s="24">
        <v>9124040035</v>
      </c>
      <c r="E31" s="43" t="e">
        <f>VLOOKUP(D31,#REF!,10,0)</f>
        <v>#REF!</v>
      </c>
      <c r="F31" s="43" t="e">
        <f>VLOOKUP(D31,#REF!,14,0)</f>
        <v>#REF!</v>
      </c>
      <c r="G31" s="25">
        <v>283000</v>
      </c>
      <c r="H31" s="26">
        <v>42761.3</v>
      </c>
      <c r="I31" s="25">
        <v>204000</v>
      </c>
      <c r="J31" s="27">
        <v>30824.400000000001</v>
      </c>
      <c r="K31" s="28">
        <v>291983</v>
      </c>
      <c r="L31" s="29">
        <v>44118.631300000001</v>
      </c>
      <c r="M31" s="25">
        <v>266000</v>
      </c>
      <c r="N31" s="29">
        <v>40192.600000000006</v>
      </c>
      <c r="O31" s="28">
        <v>362000</v>
      </c>
      <c r="P31" s="27">
        <v>53690.200000000004</v>
      </c>
      <c r="Q31" s="30"/>
      <c r="R31" s="31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spans="1:30" s="18" customFormat="1" ht="42.75" customHeight="1">
      <c r="A32" s="161"/>
      <c r="B32" s="165"/>
      <c r="C32" s="33" t="s">
        <v>40</v>
      </c>
      <c r="D32" s="24">
        <v>9124040011</v>
      </c>
      <c r="E32" s="43" t="e">
        <f>VLOOKUP(D32,#REF!,10,0)</f>
        <v>#REF!</v>
      </c>
      <c r="F32" s="43" t="e">
        <f>VLOOKUP(D32,#REF!,14,0)</f>
        <v>#REF!</v>
      </c>
      <c r="G32" s="25">
        <v>63000</v>
      </c>
      <c r="H32" s="26">
        <v>9519.3000000000011</v>
      </c>
      <c r="I32" s="25">
        <v>72000</v>
      </c>
      <c r="J32" s="27">
        <v>10879.2</v>
      </c>
      <c r="K32" s="28">
        <v>132860</v>
      </c>
      <c r="L32" s="29">
        <v>20075.146000000001</v>
      </c>
      <c r="M32" s="25">
        <v>56000</v>
      </c>
      <c r="N32" s="29">
        <v>8461.6</v>
      </c>
      <c r="O32" s="28">
        <v>56000</v>
      </c>
      <c r="P32" s="27">
        <v>8309.5999999999985</v>
      </c>
      <c r="Q32" s="30"/>
      <c r="R32" s="31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</row>
    <row r="33" spans="1:30" s="19" customFormat="1" ht="42.75" customHeight="1">
      <c r="A33" s="161">
        <v>6</v>
      </c>
      <c r="B33" s="160" t="s">
        <v>41</v>
      </c>
      <c r="C33" s="36" t="s">
        <v>42</v>
      </c>
      <c r="D33" s="24">
        <v>9471930059</v>
      </c>
      <c r="E33" s="43" t="e">
        <f>VLOOKUP(D33,#REF!,10,0)</f>
        <v>#REF!</v>
      </c>
      <c r="F33" s="43" t="e">
        <f>VLOOKUP(D33,#REF!,14,0)</f>
        <v>#REF!</v>
      </c>
      <c r="G33" s="25">
        <v>410000</v>
      </c>
      <c r="H33" s="26">
        <v>409344</v>
      </c>
      <c r="I33" s="25">
        <v>250000</v>
      </c>
      <c r="J33" s="27">
        <v>249600</v>
      </c>
      <c r="K33" s="28">
        <v>388280</v>
      </c>
      <c r="L33" s="29">
        <v>387658.75199999998</v>
      </c>
      <c r="M33" s="25">
        <v>325000</v>
      </c>
      <c r="N33" s="29">
        <v>324480</v>
      </c>
      <c r="O33" s="28">
        <v>345432</v>
      </c>
      <c r="P33" s="27">
        <v>338446.34880000004</v>
      </c>
      <c r="Q33" s="30"/>
      <c r="R33" s="31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</row>
    <row r="34" spans="1:30" ht="42.75" customHeight="1">
      <c r="A34" s="161"/>
      <c r="B34" s="160"/>
      <c r="C34" s="36" t="s">
        <v>43</v>
      </c>
      <c r="D34" s="24">
        <v>9472930030</v>
      </c>
      <c r="E34" s="43" t="e">
        <f>VLOOKUP(D34,#REF!,10,0)</f>
        <v>#REF!</v>
      </c>
      <c r="F34" s="43" t="e">
        <f>VLOOKUP(D34,#REF!,14,0)</f>
        <v>#REF!</v>
      </c>
      <c r="G34" s="25">
        <v>430000</v>
      </c>
      <c r="H34" s="26">
        <v>8987</v>
      </c>
      <c r="I34" s="25">
        <v>230000</v>
      </c>
      <c r="J34" s="27">
        <v>4807</v>
      </c>
      <c r="K34" s="28">
        <v>380000</v>
      </c>
      <c r="L34" s="29">
        <v>7941.9999999999991</v>
      </c>
      <c r="M34" s="25">
        <v>320000</v>
      </c>
      <c r="N34" s="29">
        <v>6687.9999999999991</v>
      </c>
      <c r="O34" s="28">
        <v>360000</v>
      </c>
      <c r="P34" s="27">
        <v>7403.9999999999991</v>
      </c>
      <c r="Q34" s="30"/>
      <c r="R34" s="31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</row>
    <row r="35" spans="1:30" ht="42.75" customHeight="1">
      <c r="A35" s="157" t="s">
        <v>3</v>
      </c>
      <c r="B35" s="158"/>
      <c r="C35" s="158"/>
      <c r="D35" s="158"/>
      <c r="E35" s="158"/>
      <c r="F35" s="159"/>
      <c r="G35" s="37">
        <f>SUM(G14:G34)</f>
        <v>3053795</v>
      </c>
      <c r="H35" s="37">
        <f>SUM(H14:H34)</f>
        <v>1420168.3725000001</v>
      </c>
      <c r="I35" s="37">
        <f t="shared" ref="I35:AD35" si="0">SUM(I14:I34)</f>
        <v>2161467</v>
      </c>
      <c r="J35" s="37">
        <f t="shared" si="0"/>
        <v>990186.76390000002</v>
      </c>
      <c r="K35" s="37">
        <f t="shared" si="0"/>
        <v>3322554</v>
      </c>
      <c r="L35" s="37">
        <f t="shared" si="0"/>
        <v>1544844.1458000001</v>
      </c>
      <c r="M35" s="37">
        <f t="shared" si="0"/>
        <v>2657356</v>
      </c>
      <c r="N35" s="37">
        <f t="shared" si="0"/>
        <v>1245622.0444</v>
      </c>
      <c r="O35" s="37">
        <f t="shared" si="0"/>
        <v>3029783</v>
      </c>
      <c r="P35" s="37">
        <f t="shared" si="0"/>
        <v>1365921.0918999999</v>
      </c>
      <c r="Q35" s="37">
        <f t="shared" si="0"/>
        <v>0</v>
      </c>
      <c r="R35" s="37">
        <f t="shared" si="0"/>
        <v>0</v>
      </c>
      <c r="S35" s="37">
        <f t="shared" si="0"/>
        <v>0</v>
      </c>
      <c r="T35" s="37">
        <f t="shared" si="0"/>
        <v>0</v>
      </c>
      <c r="U35" s="37">
        <f t="shared" si="0"/>
        <v>0</v>
      </c>
      <c r="V35" s="37">
        <f t="shared" si="0"/>
        <v>0</v>
      </c>
      <c r="W35" s="37">
        <f t="shared" si="0"/>
        <v>0</v>
      </c>
      <c r="X35" s="37">
        <f t="shared" si="0"/>
        <v>0</v>
      </c>
      <c r="Y35" s="37">
        <f t="shared" si="0"/>
        <v>0</v>
      </c>
      <c r="Z35" s="37">
        <f t="shared" si="0"/>
        <v>0</v>
      </c>
      <c r="AA35" s="37">
        <f t="shared" si="0"/>
        <v>0</v>
      </c>
      <c r="AB35" s="37">
        <f t="shared" si="0"/>
        <v>0</v>
      </c>
      <c r="AC35" s="37">
        <f t="shared" si="0"/>
        <v>0</v>
      </c>
      <c r="AD35" s="37">
        <f t="shared" si="0"/>
        <v>0</v>
      </c>
    </row>
    <row r="36" spans="1:30">
      <c r="A36" s="5"/>
      <c r="B36" s="6"/>
      <c r="C36" s="6"/>
      <c r="D36" s="6"/>
      <c r="E36" s="6"/>
      <c r="F36" s="6"/>
      <c r="G36" s="16"/>
      <c r="H36" s="3"/>
      <c r="I36" s="3"/>
      <c r="J36" s="3"/>
      <c r="K36" s="3"/>
      <c r="L36" s="3"/>
      <c r="M36" s="3"/>
      <c r="N36" s="3"/>
      <c r="O36" s="3"/>
      <c r="P36" s="3"/>
    </row>
    <row r="37" spans="1:30">
      <c r="A37" s="5"/>
      <c r="B37" s="6"/>
      <c r="C37" s="6"/>
      <c r="D37" s="6"/>
      <c r="E37" s="6"/>
      <c r="F37" s="6"/>
      <c r="G37" s="16"/>
      <c r="H37" s="3"/>
      <c r="I37" s="3"/>
      <c r="J37" s="3"/>
      <c r="K37" s="3"/>
      <c r="L37" s="3"/>
      <c r="M37" s="3"/>
      <c r="N37" s="3"/>
      <c r="O37" s="3"/>
      <c r="P37" s="3"/>
    </row>
    <row r="38" spans="1:30">
      <c r="A38" s="5"/>
      <c r="B38" s="6"/>
      <c r="C38" s="6"/>
      <c r="D38" s="6"/>
      <c r="E38" s="6"/>
      <c r="F38" s="6"/>
      <c r="G38" s="16"/>
      <c r="H38" s="3"/>
      <c r="I38" s="3"/>
      <c r="J38" s="3"/>
      <c r="K38" s="3"/>
      <c r="L38" s="3"/>
      <c r="M38" s="3"/>
      <c r="N38" s="3"/>
      <c r="O38" s="3"/>
      <c r="P38" s="3"/>
    </row>
  </sheetData>
  <mergeCells count="56">
    <mergeCell ref="A14:A15"/>
    <mergeCell ref="A1:P2"/>
    <mergeCell ref="A3:P4"/>
    <mergeCell ref="A11:A13"/>
    <mergeCell ref="K11:L11"/>
    <mergeCell ref="M11:N11"/>
    <mergeCell ref="F11:F13"/>
    <mergeCell ref="D11:D13"/>
    <mergeCell ref="B11:B13"/>
    <mergeCell ref="N12:N13"/>
    <mergeCell ref="O12:O13"/>
    <mergeCell ref="P12:P13"/>
    <mergeCell ref="Q12:Q13"/>
    <mergeCell ref="B14:B15"/>
    <mergeCell ref="I12:I13"/>
    <mergeCell ref="J12:J13"/>
    <mergeCell ref="K12:K13"/>
    <mergeCell ref="L12:L13"/>
    <mergeCell ref="M12:M13"/>
    <mergeCell ref="U11:V11"/>
    <mergeCell ref="S12:S13"/>
    <mergeCell ref="T12:T13"/>
    <mergeCell ref="U12:U13"/>
    <mergeCell ref="V12:V13"/>
    <mergeCell ref="AC11:AD11"/>
    <mergeCell ref="AC12:AC13"/>
    <mergeCell ref="AD12:AD13"/>
    <mergeCell ref="C11:C13"/>
    <mergeCell ref="W11:X11"/>
    <mergeCell ref="Y11:Z11"/>
    <mergeCell ref="AA11:AB11"/>
    <mergeCell ref="W12:W13"/>
    <mergeCell ref="X12:X13"/>
    <mergeCell ref="Y12:Y13"/>
    <mergeCell ref="Z12:Z13"/>
    <mergeCell ref="AA12:AA13"/>
    <mergeCell ref="AB12:AB13"/>
    <mergeCell ref="O11:P11"/>
    <mergeCell ref="Q11:R11"/>
    <mergeCell ref="S11:T11"/>
    <mergeCell ref="A35:F35"/>
    <mergeCell ref="B33:B34"/>
    <mergeCell ref="A33:A34"/>
    <mergeCell ref="A5:R5"/>
    <mergeCell ref="E11:E13"/>
    <mergeCell ref="B17:B19"/>
    <mergeCell ref="A17:A19"/>
    <mergeCell ref="B20:B29"/>
    <mergeCell ref="A20:A29"/>
    <mergeCell ref="B30:B32"/>
    <mergeCell ref="A30:A32"/>
    <mergeCell ref="G11:H11"/>
    <mergeCell ref="G12:G13"/>
    <mergeCell ref="I11:J11"/>
    <mergeCell ref="R12:R13"/>
    <mergeCell ref="H12:H13"/>
  </mergeCells>
  <phoneticPr fontId="0" type="noConversion"/>
  <pageMargins left="0.26" right="0.15748031496062992" top="0.31496062992125984" bottom="0.15748031496062992" header="0.15748031496062992" footer="0.51181102362204722"/>
  <pageSetup paperSize="9" scale="27" orientation="landscape" r:id="rId1"/>
  <headerFooter alignWithMargins="0"/>
  <legacy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34"/>
  <sheetViews>
    <sheetView topLeftCell="A7" workbookViewId="0">
      <pane xSplit="6" ySplit="4" topLeftCell="AH26" activePane="bottomRight" state="frozen"/>
      <selection activeCell="A7" sqref="A7"/>
      <selection pane="topRight" activeCell="G7" sqref="G7"/>
      <selection pane="bottomLeft" activeCell="A11" sqref="A11"/>
      <selection pane="bottomRight" activeCell="AK12" sqref="AK12"/>
    </sheetView>
  </sheetViews>
  <sheetFormatPr defaultRowHeight="15"/>
  <cols>
    <col min="1" max="1" width="4.21875" customWidth="1"/>
    <col min="2" max="2" width="11.77734375" customWidth="1"/>
    <col min="3" max="3" width="25.6640625" customWidth="1"/>
    <col min="4" max="4" width="8.6640625" customWidth="1"/>
    <col min="5" max="5" width="11.21875" customWidth="1"/>
    <col min="6" max="6" width="11.88671875" customWidth="1"/>
    <col min="7" max="7" width="10" customWidth="1"/>
    <col min="8" max="8" width="10.6640625" style="110" customWidth="1"/>
    <col min="9" max="9" width="10" customWidth="1"/>
    <col min="10" max="10" width="10" style="110" customWidth="1"/>
    <col min="11" max="11" width="9.44140625" customWidth="1"/>
    <col min="12" max="12" width="10.33203125" style="110" customWidth="1"/>
    <col min="13" max="13" width="9.33203125" customWidth="1"/>
    <col min="14" max="14" width="9.77734375" style="110" customWidth="1"/>
    <col min="15" max="15" width="10" customWidth="1"/>
    <col min="16" max="16" width="10" style="110" customWidth="1"/>
    <col min="17" max="17" width="10" customWidth="1"/>
    <col min="18" max="18" width="10" style="110" customWidth="1"/>
    <col min="19" max="19" width="10" customWidth="1"/>
    <col min="20" max="20" width="10" style="110" customWidth="1"/>
    <col min="21" max="21" width="10" customWidth="1"/>
    <col min="22" max="22" width="10" style="110" customWidth="1"/>
    <col min="23" max="23" width="10" customWidth="1"/>
    <col min="24" max="24" width="10" style="110" customWidth="1"/>
    <col min="25" max="25" width="10" hidden="1" customWidth="1"/>
    <col min="26" max="26" width="10" style="110" hidden="1" customWidth="1"/>
    <col min="27" max="27" width="10" customWidth="1"/>
    <col min="28" max="28" width="10" style="110" customWidth="1"/>
    <col min="29" max="29" width="10" customWidth="1"/>
    <col min="30" max="30" width="10" style="110" customWidth="1"/>
    <col min="31" max="31" width="10" customWidth="1"/>
    <col min="32" max="32" width="10" style="110" customWidth="1"/>
    <col min="33" max="33" width="10" customWidth="1"/>
    <col min="34" max="34" width="10" style="110" customWidth="1"/>
    <col min="35" max="35" width="10" customWidth="1"/>
    <col min="36" max="36" width="10" style="110" customWidth="1"/>
    <col min="37" max="37" width="10" customWidth="1"/>
    <col min="38" max="38" width="10" style="110" customWidth="1"/>
    <col min="39" max="39" width="10" customWidth="1"/>
    <col min="40" max="40" width="10" style="110" customWidth="1"/>
    <col min="41" max="41" width="10" customWidth="1"/>
    <col min="42" max="42" width="10" style="110" customWidth="1"/>
    <col min="43" max="43" width="10" customWidth="1"/>
    <col min="44" max="44" width="10" style="110" customWidth="1"/>
    <col min="45" max="45" width="9.88671875" customWidth="1"/>
    <col min="46" max="46" width="9.77734375" style="110" customWidth="1"/>
    <col min="47" max="47" width="9.77734375" customWidth="1"/>
    <col min="48" max="48" width="9.77734375" style="110" customWidth="1"/>
    <col min="49" max="51" width="9.77734375" customWidth="1"/>
    <col min="52" max="52" width="9.77734375" style="110" customWidth="1"/>
    <col min="53" max="53" width="9.77734375" customWidth="1"/>
    <col min="54" max="54" width="9.77734375" style="110" customWidth="1"/>
    <col min="55" max="56" width="9.77734375" customWidth="1"/>
    <col min="57" max="57" width="9.88671875" bestFit="1" customWidth="1"/>
  </cols>
  <sheetData>
    <row r="1" spans="1:58" ht="15" customHeight="1">
      <c r="A1" s="38"/>
      <c r="B1" s="182" t="s">
        <v>109</v>
      </c>
      <c r="C1" s="182"/>
      <c r="D1" s="182"/>
      <c r="E1" s="182"/>
      <c r="F1" s="182"/>
      <c r="G1" s="182"/>
      <c r="H1" s="182"/>
      <c r="I1" s="182"/>
      <c r="J1" s="182"/>
      <c r="K1" s="182"/>
      <c r="L1" s="107"/>
      <c r="M1" s="40"/>
      <c r="N1" s="107"/>
    </row>
    <row r="2" spans="1:58" ht="15" customHeight="1">
      <c r="A2" s="38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07"/>
      <c r="M2" s="40"/>
      <c r="N2" s="107"/>
    </row>
    <row r="3" spans="1:58" ht="15" customHeight="1">
      <c r="A3" s="38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07"/>
      <c r="M3" s="40"/>
      <c r="N3" s="107"/>
    </row>
    <row r="4" spans="1:58" ht="34.5" customHeight="1"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07"/>
      <c r="M4" s="40"/>
      <c r="N4" s="107"/>
    </row>
    <row r="5" spans="1:58" ht="15" customHeight="1"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07"/>
      <c r="M5" s="40"/>
      <c r="N5" s="107"/>
    </row>
    <row r="6" spans="1:58" ht="15" customHeight="1">
      <c r="B6" s="39"/>
      <c r="C6" s="39"/>
      <c r="D6" s="39"/>
      <c r="E6" s="39"/>
      <c r="F6" s="39"/>
      <c r="G6" s="39"/>
      <c r="H6" s="108"/>
      <c r="I6" s="39"/>
      <c r="J6" s="108"/>
    </row>
    <row r="7" spans="1:58" s="4" customFormat="1" ht="15.75">
      <c r="B7" s="41"/>
      <c r="C7" s="42"/>
      <c r="H7" s="109"/>
      <c r="J7" s="109"/>
      <c r="L7" s="109"/>
      <c r="N7" s="109"/>
      <c r="P7" s="109"/>
      <c r="R7" s="109"/>
      <c r="T7" s="109"/>
      <c r="V7" s="109"/>
      <c r="X7" s="109"/>
      <c r="Z7" s="109"/>
      <c r="AB7" s="109"/>
      <c r="AD7" s="109"/>
      <c r="AF7" s="109"/>
      <c r="AH7" s="109"/>
      <c r="AJ7" s="109"/>
      <c r="AL7" s="109"/>
      <c r="AN7" s="109"/>
      <c r="AP7" s="109"/>
      <c r="AR7" s="109"/>
      <c r="AT7" s="109"/>
      <c r="AV7" s="109"/>
      <c r="AZ7" s="109"/>
      <c r="BB7" s="109"/>
    </row>
    <row r="8" spans="1:58" s="4" customFormat="1" ht="11.25" customHeight="1">
      <c r="B8" s="41"/>
      <c r="C8" s="42"/>
      <c r="H8" s="109"/>
      <c r="J8" s="109"/>
      <c r="L8" s="109"/>
      <c r="N8" s="109"/>
      <c r="P8" s="109"/>
      <c r="R8" s="109"/>
      <c r="T8" s="109"/>
      <c r="V8" s="109"/>
      <c r="X8" s="109"/>
      <c r="Z8" s="109"/>
      <c r="AB8" s="109"/>
      <c r="AD8" s="109"/>
      <c r="AF8" s="109"/>
      <c r="AH8" s="109"/>
      <c r="AJ8" s="109"/>
      <c r="AL8" s="109"/>
      <c r="AN8" s="109"/>
      <c r="AP8" s="109"/>
      <c r="AR8" s="109"/>
      <c r="AT8" s="109"/>
      <c r="AV8" s="109"/>
      <c r="AZ8" s="109"/>
      <c r="BB8" s="109"/>
    </row>
    <row r="9" spans="1:58" ht="23.25" customHeight="1">
      <c r="G9" s="183">
        <v>41487</v>
      </c>
      <c r="H9" s="183"/>
      <c r="I9" s="183">
        <v>41488</v>
      </c>
      <c r="J9" s="183"/>
      <c r="K9" s="183">
        <v>41489</v>
      </c>
      <c r="L9" s="183"/>
      <c r="M9" s="183">
        <v>41491</v>
      </c>
      <c r="N9" s="183"/>
      <c r="O9" s="183">
        <v>41492</v>
      </c>
      <c r="P9" s="183"/>
      <c r="Q9" s="183">
        <v>41493</v>
      </c>
      <c r="R9" s="183"/>
      <c r="S9" s="183">
        <v>41494</v>
      </c>
      <c r="T9" s="183"/>
      <c r="U9" s="183">
        <v>41495</v>
      </c>
      <c r="V9" s="183"/>
      <c r="W9" s="183">
        <v>41496</v>
      </c>
      <c r="X9" s="183"/>
      <c r="Y9" s="183">
        <v>41497</v>
      </c>
      <c r="Z9" s="183"/>
      <c r="AA9" s="183">
        <v>41498</v>
      </c>
      <c r="AB9" s="183"/>
      <c r="AC9" s="183">
        <v>41499</v>
      </c>
      <c r="AD9" s="183"/>
      <c r="AE9" s="183">
        <v>41500</v>
      </c>
      <c r="AF9" s="183"/>
      <c r="AG9" s="183">
        <v>41501</v>
      </c>
      <c r="AH9" s="183"/>
      <c r="AI9" s="183">
        <v>41502</v>
      </c>
      <c r="AJ9" s="183"/>
      <c r="AK9" s="183">
        <v>41503</v>
      </c>
      <c r="AL9" s="183"/>
      <c r="AM9" s="183">
        <v>41504</v>
      </c>
      <c r="AN9" s="183"/>
      <c r="AO9" s="183">
        <v>41505</v>
      </c>
      <c r="AP9" s="183"/>
      <c r="AQ9" s="183">
        <v>41506</v>
      </c>
      <c r="AR9" s="183"/>
      <c r="AS9" s="183">
        <v>41507</v>
      </c>
      <c r="AT9" s="183"/>
      <c r="AU9" s="183">
        <v>41508</v>
      </c>
      <c r="AV9" s="183"/>
      <c r="AW9" s="183">
        <v>41509</v>
      </c>
      <c r="AX9" s="183"/>
      <c r="AY9" s="183">
        <v>41510</v>
      </c>
      <c r="AZ9" s="183"/>
      <c r="BA9" s="183">
        <v>41511</v>
      </c>
      <c r="BB9" s="183"/>
      <c r="BC9" s="183">
        <v>41512</v>
      </c>
      <c r="BD9" s="183"/>
      <c r="BE9" s="183">
        <v>41513</v>
      </c>
      <c r="BF9" s="183"/>
    </row>
    <row r="10" spans="1:58" s="115" customFormat="1" ht="39.75" customHeight="1" thickBot="1">
      <c r="A10" s="112" t="s">
        <v>49</v>
      </c>
      <c r="B10" s="112" t="s">
        <v>50</v>
      </c>
      <c r="C10" s="112" t="s">
        <v>51</v>
      </c>
      <c r="D10" s="112" t="s">
        <v>52</v>
      </c>
      <c r="E10" s="112" t="s">
        <v>53</v>
      </c>
      <c r="F10" s="112" t="s">
        <v>54</v>
      </c>
      <c r="G10" s="113" t="s">
        <v>82</v>
      </c>
      <c r="H10" s="114" t="s">
        <v>105</v>
      </c>
      <c r="I10" s="113" t="s">
        <v>82</v>
      </c>
      <c r="J10" s="114" t="s">
        <v>105</v>
      </c>
      <c r="K10" s="113" t="s">
        <v>82</v>
      </c>
      <c r="L10" s="114" t="s">
        <v>105</v>
      </c>
      <c r="M10" s="113" t="s">
        <v>82</v>
      </c>
      <c r="N10" s="114" t="s">
        <v>105</v>
      </c>
      <c r="O10" s="113" t="s">
        <v>82</v>
      </c>
      <c r="P10" s="114" t="s">
        <v>105</v>
      </c>
      <c r="Q10" s="113" t="s">
        <v>82</v>
      </c>
      <c r="R10" s="114" t="s">
        <v>105</v>
      </c>
      <c r="S10" s="113" t="s">
        <v>82</v>
      </c>
      <c r="T10" s="114" t="s">
        <v>105</v>
      </c>
      <c r="U10" s="113" t="s">
        <v>82</v>
      </c>
      <c r="V10" s="114" t="s">
        <v>105</v>
      </c>
      <c r="W10" s="113" t="s">
        <v>82</v>
      </c>
      <c r="X10" s="114" t="s">
        <v>105</v>
      </c>
      <c r="Y10" s="113" t="s">
        <v>82</v>
      </c>
      <c r="Z10" s="114" t="s">
        <v>105</v>
      </c>
      <c r="AA10" s="113" t="s">
        <v>82</v>
      </c>
      <c r="AB10" s="114" t="s">
        <v>105</v>
      </c>
      <c r="AC10" s="113" t="s">
        <v>82</v>
      </c>
      <c r="AD10" s="114" t="s">
        <v>105</v>
      </c>
      <c r="AE10" s="113" t="s">
        <v>82</v>
      </c>
      <c r="AF10" s="114" t="s">
        <v>105</v>
      </c>
      <c r="AG10" s="113" t="s">
        <v>82</v>
      </c>
      <c r="AH10" s="114" t="s">
        <v>105</v>
      </c>
      <c r="AI10" s="113" t="s">
        <v>82</v>
      </c>
      <c r="AJ10" s="114" t="s">
        <v>105</v>
      </c>
      <c r="AK10" s="113" t="s">
        <v>82</v>
      </c>
      <c r="AL10" s="114" t="s">
        <v>105</v>
      </c>
      <c r="AM10" s="113" t="s">
        <v>82</v>
      </c>
      <c r="AN10" s="114" t="s">
        <v>105</v>
      </c>
      <c r="AO10" s="113" t="s">
        <v>82</v>
      </c>
      <c r="AP10" s="114" t="s">
        <v>105</v>
      </c>
      <c r="AQ10" s="113" t="s">
        <v>82</v>
      </c>
      <c r="AR10" s="114" t="s">
        <v>105</v>
      </c>
      <c r="AS10" s="113" t="s">
        <v>82</v>
      </c>
      <c r="AT10" s="114" t="s">
        <v>105</v>
      </c>
      <c r="AU10" s="113" t="s">
        <v>82</v>
      </c>
      <c r="AV10" s="114" t="s">
        <v>105</v>
      </c>
      <c r="AW10" s="113" t="s">
        <v>82</v>
      </c>
      <c r="AX10" s="113" t="s">
        <v>105</v>
      </c>
      <c r="AY10" s="113" t="s">
        <v>82</v>
      </c>
      <c r="AZ10" s="114" t="s">
        <v>105</v>
      </c>
      <c r="BA10" s="113" t="s">
        <v>82</v>
      </c>
      <c r="BB10" s="114" t="s">
        <v>105</v>
      </c>
      <c r="BC10" s="113" t="s">
        <v>82</v>
      </c>
      <c r="BD10" s="113" t="s">
        <v>105</v>
      </c>
      <c r="BE10" s="140" t="s">
        <v>82</v>
      </c>
      <c r="BF10" s="140" t="s">
        <v>105</v>
      </c>
    </row>
    <row r="11" spans="1:58" s="122" customFormat="1" ht="27" customHeight="1" thickTop="1">
      <c r="A11" s="116">
        <v>1</v>
      </c>
      <c r="B11" s="117">
        <v>9352931030</v>
      </c>
      <c r="C11" s="131" t="s">
        <v>85</v>
      </c>
      <c r="D11" s="116">
        <v>2.0299999999999999E-2</v>
      </c>
      <c r="E11" s="118" t="e">
        <f t="shared" ref="E11:E32" si="0">SUMIF($G$10:$BF$10,"QTY",G11:BF11)</f>
        <v>#VALUE!</v>
      </c>
      <c r="F11" s="119" t="e">
        <f>E11*D11</f>
        <v>#VALUE!</v>
      </c>
      <c r="G11" s="118">
        <v>0</v>
      </c>
      <c r="H11" s="120">
        <f>G11*D11</f>
        <v>0</v>
      </c>
      <c r="I11" s="118">
        <v>0</v>
      </c>
      <c r="J11" s="120">
        <f>I11*D11</f>
        <v>0</v>
      </c>
      <c r="K11" s="118">
        <v>0</v>
      </c>
      <c r="L11" s="120">
        <f>K11*D11</f>
        <v>0</v>
      </c>
      <c r="M11" s="118" t="e">
        <f>SUMIF('[4]AUGUST '!$B$6:$N$67,B11,'[4]AUGUST '!$N$6:$N$67)</f>
        <v>#VALUE!</v>
      </c>
      <c r="N11" s="120" t="e">
        <f t="shared" ref="N11:N32" si="1">M11*D11</f>
        <v>#VALUE!</v>
      </c>
      <c r="O11" s="118">
        <f>VLOOKUP(B11,'[4]AUGUST '!$B$22:$O$37,14,0)</f>
        <v>20000</v>
      </c>
      <c r="P11" s="120">
        <f t="shared" ref="P11:P32" si="2">O11*D11</f>
        <v>406</v>
      </c>
      <c r="Q11" s="118">
        <v>0</v>
      </c>
      <c r="R11" s="120">
        <f t="shared" ref="R11:R32" si="3">Q11*D11</f>
        <v>0</v>
      </c>
      <c r="S11" s="118">
        <v>0</v>
      </c>
      <c r="T11" s="120">
        <f t="shared" ref="T11:T32" si="4">S11*D11</f>
        <v>0</v>
      </c>
      <c r="U11" s="118">
        <v>10000</v>
      </c>
      <c r="V11" s="120">
        <f t="shared" ref="V11:V32" si="5">U11*D11</f>
        <v>203</v>
      </c>
      <c r="W11" s="149">
        <v>0</v>
      </c>
      <c r="X11" s="120">
        <f t="shared" ref="X11:X32" si="6">W11*D11</f>
        <v>0</v>
      </c>
      <c r="Y11" s="118"/>
      <c r="Z11" s="120">
        <f t="shared" ref="Z11:Z32" si="7">Y11*D11</f>
        <v>0</v>
      </c>
      <c r="AA11" s="118">
        <v>0</v>
      </c>
      <c r="AB11" s="120">
        <f t="shared" ref="AB11:AB32" si="8">AA11*D11</f>
        <v>0</v>
      </c>
      <c r="AC11" s="156">
        <v>20000</v>
      </c>
      <c r="AD11" s="120">
        <f t="shared" ref="AD11:AD32" si="9">AC11*D11</f>
        <v>406</v>
      </c>
      <c r="AE11" s="150">
        <v>0</v>
      </c>
      <c r="AF11" s="120">
        <f t="shared" ref="AF11:AF32" si="10">AE11*D11</f>
        <v>0</v>
      </c>
      <c r="AG11" s="118"/>
      <c r="AH11" s="120">
        <f t="shared" ref="AH11:AH32" si="11">AG11*D11</f>
        <v>0</v>
      </c>
      <c r="AI11" s="118"/>
      <c r="AJ11" s="120">
        <f t="shared" ref="AJ11:AJ32" si="12">AI11*D11</f>
        <v>0</v>
      </c>
      <c r="AK11" s="118">
        <v>0</v>
      </c>
      <c r="AL11" s="120">
        <f t="shared" ref="AL11:AL32" si="13">AK11*D11</f>
        <v>0</v>
      </c>
      <c r="AM11" s="118"/>
      <c r="AN11" s="120">
        <f t="shared" ref="AN11:AN32" si="14">AM11*D11</f>
        <v>0</v>
      </c>
      <c r="AO11" s="118"/>
      <c r="AP11" s="120">
        <f t="shared" ref="AP11:AP32" si="15">AO11*D11</f>
        <v>0</v>
      </c>
      <c r="AQ11" s="118"/>
      <c r="AR11" s="120">
        <f t="shared" ref="AR11:AR32" si="16">AQ11*D11</f>
        <v>0</v>
      </c>
      <c r="AS11" s="118"/>
      <c r="AT11" s="120">
        <f t="shared" ref="AT11:AT32" si="17">AS11*D11</f>
        <v>0</v>
      </c>
      <c r="AU11" s="118"/>
      <c r="AV11" s="120">
        <f t="shared" ref="AV11:AV32" si="18">AU11*D11</f>
        <v>0</v>
      </c>
      <c r="AW11" s="118"/>
      <c r="AX11" s="152">
        <f t="shared" ref="AX11:AX32" si="19">AW11*D11</f>
        <v>0</v>
      </c>
      <c r="AY11" s="118"/>
      <c r="AZ11" s="120">
        <f t="shared" ref="AZ11:AZ32" si="20">AY11*D11</f>
        <v>0</v>
      </c>
      <c r="BA11" s="118"/>
      <c r="BB11" s="120">
        <f t="shared" ref="BB11:BB32" si="21">BA11*D11</f>
        <v>0</v>
      </c>
      <c r="BC11" s="118"/>
      <c r="BD11" s="121">
        <f t="shared" ref="BD11:BD32" si="22">BC11*D11</f>
        <v>0</v>
      </c>
      <c r="BE11" s="154"/>
      <c r="BF11" s="121">
        <f t="shared" ref="BF11:BF32" si="23">BE11*D11</f>
        <v>0</v>
      </c>
    </row>
    <row r="12" spans="1:58" s="122" customFormat="1" ht="27" customHeight="1">
      <c r="A12" s="123">
        <v>2</v>
      </c>
      <c r="B12" s="124">
        <v>9425040105</v>
      </c>
      <c r="C12" s="132" t="s">
        <v>86</v>
      </c>
      <c r="D12" s="123">
        <v>2.0299999999999999E-2</v>
      </c>
      <c r="E12" s="118" t="e">
        <f t="shared" si="0"/>
        <v>#VALUE!</v>
      </c>
      <c r="F12" s="119" t="e">
        <f t="shared" ref="F12:F32" si="24">E12*D12</f>
        <v>#VALUE!</v>
      </c>
      <c r="G12" s="118">
        <v>0</v>
      </c>
      <c r="H12" s="120">
        <f t="shared" ref="H12:H32" si="25">G12*D12</f>
        <v>0</v>
      </c>
      <c r="I12" s="118">
        <f>VLOOKUP(B12,'[4]AUGUST '!$B$6:$L$21,11,0)</f>
        <v>10000</v>
      </c>
      <c r="J12" s="120">
        <f t="shared" ref="J12:J32" si="26">I12*D12</f>
        <v>203</v>
      </c>
      <c r="K12" s="118">
        <v>10000</v>
      </c>
      <c r="L12" s="120">
        <f t="shared" ref="L12:L32" si="27">K12*D12</f>
        <v>203</v>
      </c>
      <c r="M12" s="118" t="e">
        <f>SUMIF('[4]AUGUST '!$B$6:$N$67,B12,'[4]AUGUST '!$N$6:$N$67)</f>
        <v>#VALUE!</v>
      </c>
      <c r="N12" s="120" t="e">
        <f t="shared" si="1"/>
        <v>#VALUE!</v>
      </c>
      <c r="O12" s="118">
        <f>VLOOKUP(B12,'[4]AUGUST '!$B$22:$O$37,14,0)</f>
        <v>0</v>
      </c>
      <c r="P12" s="120">
        <f t="shared" si="2"/>
        <v>0</v>
      </c>
      <c r="Q12" s="118">
        <v>0</v>
      </c>
      <c r="R12" s="120">
        <f t="shared" si="3"/>
        <v>0</v>
      </c>
      <c r="S12" s="118">
        <v>20000</v>
      </c>
      <c r="T12" s="120">
        <f t="shared" si="4"/>
        <v>406</v>
      </c>
      <c r="U12" s="118">
        <v>0</v>
      </c>
      <c r="V12" s="120">
        <f t="shared" si="5"/>
        <v>0</v>
      </c>
      <c r="W12" s="149">
        <v>0</v>
      </c>
      <c r="X12" s="120">
        <f t="shared" si="6"/>
        <v>0</v>
      </c>
      <c r="Y12" s="118"/>
      <c r="Z12" s="120">
        <f t="shared" si="7"/>
        <v>0</v>
      </c>
      <c r="AA12" s="118">
        <v>20000</v>
      </c>
      <c r="AB12" s="120">
        <f t="shared" si="8"/>
        <v>406</v>
      </c>
      <c r="AC12" s="156">
        <v>0</v>
      </c>
      <c r="AD12" s="120">
        <f t="shared" si="9"/>
        <v>0</v>
      </c>
      <c r="AE12" s="150">
        <v>20000</v>
      </c>
      <c r="AF12" s="120">
        <f t="shared" si="10"/>
        <v>406</v>
      </c>
      <c r="AG12" s="118"/>
      <c r="AH12" s="120">
        <f t="shared" si="11"/>
        <v>0</v>
      </c>
      <c r="AI12" s="118"/>
      <c r="AJ12" s="120">
        <f t="shared" si="12"/>
        <v>0</v>
      </c>
      <c r="AK12" s="118">
        <f>VLOOKUP(B12,'[4]AUGUST '!$B$69:$Y$84,24,0)</f>
        <v>20000</v>
      </c>
      <c r="AL12" s="120">
        <f t="shared" si="13"/>
        <v>406</v>
      </c>
      <c r="AM12" s="118"/>
      <c r="AN12" s="120">
        <f t="shared" si="14"/>
        <v>0</v>
      </c>
      <c r="AO12" s="118"/>
      <c r="AP12" s="120">
        <f t="shared" si="15"/>
        <v>0</v>
      </c>
      <c r="AQ12" s="118"/>
      <c r="AR12" s="120">
        <f t="shared" si="16"/>
        <v>0</v>
      </c>
      <c r="AS12" s="118"/>
      <c r="AT12" s="120">
        <f t="shared" si="17"/>
        <v>0</v>
      </c>
      <c r="AU12" s="118"/>
      <c r="AV12" s="120">
        <f t="shared" si="18"/>
        <v>0</v>
      </c>
      <c r="AW12" s="118"/>
      <c r="AX12" s="152">
        <f t="shared" si="19"/>
        <v>0</v>
      </c>
      <c r="AY12" s="118"/>
      <c r="AZ12" s="120">
        <f t="shared" si="20"/>
        <v>0</v>
      </c>
      <c r="BA12" s="118"/>
      <c r="BB12" s="120">
        <f t="shared" si="21"/>
        <v>0</v>
      </c>
      <c r="BC12" s="118"/>
      <c r="BD12" s="121">
        <f t="shared" si="22"/>
        <v>0</v>
      </c>
      <c r="BE12" s="154"/>
      <c r="BF12" s="121">
        <f t="shared" si="23"/>
        <v>0</v>
      </c>
    </row>
    <row r="13" spans="1:58" s="122" customFormat="1" ht="27" customHeight="1">
      <c r="A13" s="123">
        <v>3</v>
      </c>
      <c r="B13" s="124">
        <v>9662930010</v>
      </c>
      <c r="C13" s="132" t="s">
        <v>87</v>
      </c>
      <c r="D13" s="123">
        <v>0.51690000000000003</v>
      </c>
      <c r="E13" s="118" t="e">
        <f t="shared" si="0"/>
        <v>#VALUE!</v>
      </c>
      <c r="F13" s="119" t="e">
        <f t="shared" si="24"/>
        <v>#VALUE!</v>
      </c>
      <c r="G13" s="118">
        <v>11000</v>
      </c>
      <c r="H13" s="120">
        <f t="shared" si="25"/>
        <v>5685.9000000000005</v>
      </c>
      <c r="I13" s="118">
        <f>VLOOKUP(B13,'[4]AUGUST '!$B$6:$L$21,11,0)</f>
        <v>11000</v>
      </c>
      <c r="J13" s="120">
        <f t="shared" si="26"/>
        <v>5685.9000000000005</v>
      </c>
      <c r="K13" s="118">
        <v>11000</v>
      </c>
      <c r="L13" s="120">
        <f t="shared" si="27"/>
        <v>5685.9000000000005</v>
      </c>
      <c r="M13" s="118" t="e">
        <f>SUMIF('[4]AUGUST '!$B$6:$N$67,B13,'[4]AUGUST '!$N$6:$N$67)</f>
        <v>#VALUE!</v>
      </c>
      <c r="N13" s="120" t="e">
        <f t="shared" si="1"/>
        <v>#VALUE!</v>
      </c>
      <c r="O13" s="118">
        <f>VLOOKUP(B13,'[4]AUGUST '!$B$22:$O$37,14,0)</f>
        <v>22000</v>
      </c>
      <c r="P13" s="120">
        <f t="shared" si="2"/>
        <v>11371.800000000001</v>
      </c>
      <c r="Q13" s="118">
        <v>11000</v>
      </c>
      <c r="R13" s="120">
        <f t="shared" si="3"/>
        <v>5685.9000000000005</v>
      </c>
      <c r="S13" s="118">
        <v>11000</v>
      </c>
      <c r="T13" s="120">
        <f t="shared" si="4"/>
        <v>5685.9000000000005</v>
      </c>
      <c r="U13" s="118">
        <v>11000</v>
      </c>
      <c r="V13" s="120">
        <f t="shared" si="5"/>
        <v>5685.9000000000005</v>
      </c>
      <c r="W13" s="149">
        <v>11000</v>
      </c>
      <c r="X13" s="120">
        <f t="shared" si="6"/>
        <v>5685.9000000000005</v>
      </c>
      <c r="Y13" s="118"/>
      <c r="Z13" s="120">
        <f t="shared" si="7"/>
        <v>0</v>
      </c>
      <c r="AA13" s="118">
        <v>11000</v>
      </c>
      <c r="AB13" s="120">
        <f t="shared" si="8"/>
        <v>5685.9000000000005</v>
      </c>
      <c r="AC13" s="156">
        <v>8000</v>
      </c>
      <c r="AD13" s="120">
        <f t="shared" si="9"/>
        <v>4135.2</v>
      </c>
      <c r="AE13" s="150">
        <v>14000</v>
      </c>
      <c r="AF13" s="120">
        <f t="shared" si="10"/>
        <v>7236.6</v>
      </c>
      <c r="AG13" s="118"/>
      <c r="AH13" s="120">
        <f t="shared" si="11"/>
        <v>0</v>
      </c>
      <c r="AI13" s="118"/>
      <c r="AJ13" s="120">
        <f t="shared" si="12"/>
        <v>0</v>
      </c>
      <c r="AK13" s="118">
        <f>VLOOKUP(B13,'[4]AUGUST '!$B$69:$Y$84,24,0)</f>
        <v>12941</v>
      </c>
      <c r="AL13" s="120">
        <f t="shared" si="13"/>
        <v>6689.2029000000002</v>
      </c>
      <c r="AM13" s="118"/>
      <c r="AN13" s="120">
        <f t="shared" si="14"/>
        <v>0</v>
      </c>
      <c r="AO13" s="118"/>
      <c r="AP13" s="120">
        <f t="shared" si="15"/>
        <v>0</v>
      </c>
      <c r="AQ13" s="118"/>
      <c r="AR13" s="120">
        <f t="shared" si="16"/>
        <v>0</v>
      </c>
      <c r="AS13" s="118"/>
      <c r="AT13" s="120">
        <f t="shared" si="17"/>
        <v>0</v>
      </c>
      <c r="AU13" s="118"/>
      <c r="AV13" s="120">
        <f t="shared" si="18"/>
        <v>0</v>
      </c>
      <c r="AW13" s="118"/>
      <c r="AX13" s="152">
        <f t="shared" si="19"/>
        <v>0</v>
      </c>
      <c r="AY13" s="118"/>
      <c r="AZ13" s="120">
        <f t="shared" si="20"/>
        <v>0</v>
      </c>
      <c r="BA13" s="118"/>
      <c r="BB13" s="120">
        <f t="shared" si="21"/>
        <v>0</v>
      </c>
      <c r="BC13" s="118"/>
      <c r="BD13" s="121">
        <f t="shared" si="22"/>
        <v>0</v>
      </c>
      <c r="BE13" s="154"/>
      <c r="BF13" s="121">
        <f t="shared" si="23"/>
        <v>0</v>
      </c>
    </row>
    <row r="14" spans="1:58" s="122" customFormat="1" ht="27" customHeight="1">
      <c r="A14" s="123">
        <v>4</v>
      </c>
      <c r="B14" s="124">
        <v>9591930012</v>
      </c>
      <c r="C14" s="132" t="s">
        <v>88</v>
      </c>
      <c r="D14" s="123">
        <v>0.96630000000000005</v>
      </c>
      <c r="E14" s="118" t="e">
        <f t="shared" si="0"/>
        <v>#VALUE!</v>
      </c>
      <c r="F14" s="119" t="e">
        <f t="shared" si="24"/>
        <v>#VALUE!</v>
      </c>
      <c r="G14" s="118">
        <v>7080</v>
      </c>
      <c r="H14" s="120">
        <f t="shared" si="25"/>
        <v>6841.4040000000005</v>
      </c>
      <c r="I14" s="118">
        <f>VLOOKUP(B14,'[4]AUGUST '!$B$6:$L$21,11,0)</f>
        <v>7080</v>
      </c>
      <c r="J14" s="120">
        <f t="shared" si="26"/>
        <v>6841.4040000000005</v>
      </c>
      <c r="K14" s="118">
        <v>7080</v>
      </c>
      <c r="L14" s="120">
        <f t="shared" si="27"/>
        <v>6841.4040000000005</v>
      </c>
      <c r="M14" s="118" t="e">
        <f>SUMIF('[4]AUGUST '!$B$6:$N$67,B14,'[4]AUGUST '!$N$6:$N$67)</f>
        <v>#VALUE!</v>
      </c>
      <c r="N14" s="120" t="e">
        <f t="shared" si="1"/>
        <v>#VALUE!</v>
      </c>
      <c r="O14" s="118">
        <f>VLOOKUP(B14,'[4]AUGUST '!$B$22:$O$37,14,0)</f>
        <v>7080</v>
      </c>
      <c r="P14" s="120">
        <f t="shared" si="2"/>
        <v>6841.4040000000005</v>
      </c>
      <c r="Q14" s="118">
        <v>7080</v>
      </c>
      <c r="R14" s="120">
        <f t="shared" si="3"/>
        <v>6841.4040000000005</v>
      </c>
      <c r="S14" s="118">
        <v>7080</v>
      </c>
      <c r="T14" s="120">
        <f t="shared" si="4"/>
        <v>6841.4040000000005</v>
      </c>
      <c r="U14" s="118">
        <v>7080</v>
      </c>
      <c r="V14" s="120">
        <f t="shared" si="5"/>
        <v>6841.4040000000005</v>
      </c>
      <c r="W14" s="149">
        <v>7080</v>
      </c>
      <c r="X14" s="120">
        <f t="shared" si="6"/>
        <v>6841.4040000000005</v>
      </c>
      <c r="Y14" s="118"/>
      <c r="Z14" s="120">
        <f t="shared" si="7"/>
        <v>0</v>
      </c>
      <c r="AA14" s="118">
        <v>7080</v>
      </c>
      <c r="AB14" s="120">
        <f t="shared" si="8"/>
        <v>6841.4040000000005</v>
      </c>
      <c r="AC14" s="156">
        <v>7080</v>
      </c>
      <c r="AD14" s="120">
        <f t="shared" si="9"/>
        <v>6841.4040000000005</v>
      </c>
      <c r="AE14" s="150">
        <v>7080</v>
      </c>
      <c r="AF14" s="120">
        <f t="shared" si="10"/>
        <v>6841.4040000000005</v>
      </c>
      <c r="AG14" s="118"/>
      <c r="AH14" s="120">
        <f t="shared" si="11"/>
        <v>0</v>
      </c>
      <c r="AI14" s="118"/>
      <c r="AJ14" s="120">
        <f t="shared" si="12"/>
        <v>0</v>
      </c>
      <c r="AK14" s="118">
        <f>VLOOKUP(B14,'[4]AUGUST '!$B$69:$Y$84,24,0)</f>
        <v>7080</v>
      </c>
      <c r="AL14" s="120">
        <f t="shared" si="13"/>
        <v>6841.4040000000005</v>
      </c>
      <c r="AM14" s="118"/>
      <c r="AN14" s="120">
        <f t="shared" si="14"/>
        <v>0</v>
      </c>
      <c r="AO14" s="118"/>
      <c r="AP14" s="120">
        <f t="shared" si="15"/>
        <v>0</v>
      </c>
      <c r="AQ14" s="118"/>
      <c r="AR14" s="120">
        <f t="shared" si="16"/>
        <v>0</v>
      </c>
      <c r="AS14" s="118"/>
      <c r="AT14" s="120">
        <f t="shared" si="17"/>
        <v>0</v>
      </c>
      <c r="AU14" s="118"/>
      <c r="AV14" s="120">
        <f t="shared" si="18"/>
        <v>0</v>
      </c>
      <c r="AW14" s="118"/>
      <c r="AX14" s="152">
        <f t="shared" si="19"/>
        <v>0</v>
      </c>
      <c r="AY14" s="118"/>
      <c r="AZ14" s="120">
        <f t="shared" si="20"/>
        <v>0</v>
      </c>
      <c r="BA14" s="118"/>
      <c r="BB14" s="120">
        <f t="shared" si="21"/>
        <v>0</v>
      </c>
      <c r="BC14" s="118"/>
      <c r="BD14" s="121">
        <f t="shared" si="22"/>
        <v>0</v>
      </c>
      <c r="BE14" s="154"/>
      <c r="BF14" s="121">
        <f t="shared" si="23"/>
        <v>0</v>
      </c>
    </row>
    <row r="15" spans="1:58" s="122" customFormat="1" ht="27" customHeight="1">
      <c r="A15" s="123">
        <v>5</v>
      </c>
      <c r="B15" s="124">
        <v>9145020111</v>
      </c>
      <c r="C15" s="132" t="s">
        <v>89</v>
      </c>
      <c r="D15" s="123">
        <v>1.0208999999999999</v>
      </c>
      <c r="E15" s="118" t="e">
        <f t="shared" si="0"/>
        <v>#VALUE!</v>
      </c>
      <c r="F15" s="119" t="e">
        <f t="shared" si="24"/>
        <v>#VALUE!</v>
      </c>
      <c r="G15" s="118">
        <v>0</v>
      </c>
      <c r="H15" s="120">
        <f t="shared" si="25"/>
        <v>0</v>
      </c>
      <c r="I15" s="118">
        <v>0</v>
      </c>
      <c r="J15" s="120">
        <f t="shared" si="26"/>
        <v>0</v>
      </c>
      <c r="K15" s="118">
        <v>0</v>
      </c>
      <c r="L15" s="120">
        <f t="shared" si="27"/>
        <v>0</v>
      </c>
      <c r="M15" s="118" t="e">
        <f>SUMIF('[4]AUGUST '!$B$6:$N$67,B15,'[4]AUGUST '!$N$6:$N$67)</f>
        <v>#VALUE!</v>
      </c>
      <c r="N15" s="120" t="e">
        <f t="shared" si="1"/>
        <v>#VALUE!</v>
      </c>
      <c r="O15" s="118">
        <v>0</v>
      </c>
      <c r="P15" s="120">
        <f t="shared" si="2"/>
        <v>0</v>
      </c>
      <c r="Q15" s="118">
        <v>0</v>
      </c>
      <c r="R15" s="120">
        <f t="shared" si="3"/>
        <v>0</v>
      </c>
      <c r="S15" s="118">
        <v>0</v>
      </c>
      <c r="T15" s="120">
        <f t="shared" si="4"/>
        <v>0</v>
      </c>
      <c r="U15" s="118">
        <v>0</v>
      </c>
      <c r="V15" s="120">
        <f t="shared" si="5"/>
        <v>0</v>
      </c>
      <c r="W15" s="149">
        <v>0</v>
      </c>
      <c r="X15" s="120">
        <f t="shared" si="6"/>
        <v>0</v>
      </c>
      <c r="Y15" s="118"/>
      <c r="Z15" s="120">
        <f t="shared" si="7"/>
        <v>0</v>
      </c>
      <c r="AA15" s="118">
        <v>0</v>
      </c>
      <c r="AB15" s="120">
        <f t="shared" si="8"/>
        <v>0</v>
      </c>
      <c r="AC15" s="156">
        <v>0</v>
      </c>
      <c r="AD15" s="120">
        <f t="shared" si="9"/>
        <v>0</v>
      </c>
      <c r="AE15" s="150">
        <v>0</v>
      </c>
      <c r="AF15" s="120">
        <f t="shared" si="10"/>
        <v>0</v>
      </c>
      <c r="AG15" s="118"/>
      <c r="AH15" s="120">
        <f t="shared" si="11"/>
        <v>0</v>
      </c>
      <c r="AI15" s="118"/>
      <c r="AJ15" s="120">
        <f t="shared" si="12"/>
        <v>0</v>
      </c>
      <c r="AK15" s="118">
        <f>VLOOKUP(B15,'[4]AUGUST '!$B$69:$Y$84,24,0)</f>
        <v>0</v>
      </c>
      <c r="AL15" s="120">
        <f t="shared" si="13"/>
        <v>0</v>
      </c>
      <c r="AM15" s="118"/>
      <c r="AN15" s="120">
        <f t="shared" si="14"/>
        <v>0</v>
      </c>
      <c r="AO15" s="118"/>
      <c r="AP15" s="120">
        <f t="shared" si="15"/>
        <v>0</v>
      </c>
      <c r="AQ15" s="118"/>
      <c r="AR15" s="120">
        <f t="shared" si="16"/>
        <v>0</v>
      </c>
      <c r="AS15" s="118"/>
      <c r="AT15" s="120">
        <f t="shared" si="17"/>
        <v>0</v>
      </c>
      <c r="AU15" s="118"/>
      <c r="AV15" s="120">
        <f t="shared" si="18"/>
        <v>0</v>
      </c>
      <c r="AW15" s="118"/>
      <c r="AX15" s="152">
        <f t="shared" si="19"/>
        <v>0</v>
      </c>
      <c r="AY15" s="118"/>
      <c r="AZ15" s="120">
        <f t="shared" si="20"/>
        <v>0</v>
      </c>
      <c r="BA15" s="118"/>
      <c r="BB15" s="120">
        <f t="shared" si="21"/>
        <v>0</v>
      </c>
      <c r="BC15" s="118"/>
      <c r="BD15" s="121">
        <f t="shared" si="22"/>
        <v>0</v>
      </c>
      <c r="BE15" s="154"/>
      <c r="BF15" s="121">
        <f t="shared" si="23"/>
        <v>0</v>
      </c>
    </row>
    <row r="16" spans="1:58" s="122" customFormat="1" ht="27" customHeight="1">
      <c r="A16" s="123">
        <v>6</v>
      </c>
      <c r="B16" s="124">
        <v>9145020057</v>
      </c>
      <c r="C16" s="132" t="s">
        <v>90</v>
      </c>
      <c r="D16" s="123">
        <v>1.0118</v>
      </c>
      <c r="E16" s="118" t="e">
        <f t="shared" si="0"/>
        <v>#VALUE!</v>
      </c>
      <c r="F16" s="119" t="e">
        <f t="shared" si="24"/>
        <v>#VALUE!</v>
      </c>
      <c r="G16" s="118">
        <v>0</v>
      </c>
      <c r="H16" s="120">
        <f t="shared" si="25"/>
        <v>0</v>
      </c>
      <c r="I16" s="118">
        <v>0</v>
      </c>
      <c r="J16" s="120">
        <f t="shared" si="26"/>
        <v>0</v>
      </c>
      <c r="K16" s="118">
        <v>0</v>
      </c>
      <c r="L16" s="120">
        <f t="shared" si="27"/>
        <v>0</v>
      </c>
      <c r="M16" s="118" t="e">
        <f>SUMIF('[4]AUGUST '!$B$6:$N$67,B16,'[4]AUGUST '!$N$6:$N$67)</f>
        <v>#VALUE!</v>
      </c>
      <c r="N16" s="120" t="e">
        <f t="shared" si="1"/>
        <v>#VALUE!</v>
      </c>
      <c r="O16" s="118">
        <v>0</v>
      </c>
      <c r="P16" s="120">
        <f t="shared" si="2"/>
        <v>0</v>
      </c>
      <c r="Q16" s="118">
        <v>0</v>
      </c>
      <c r="R16" s="120">
        <f t="shared" si="3"/>
        <v>0</v>
      </c>
      <c r="S16" s="118">
        <v>0</v>
      </c>
      <c r="T16" s="120">
        <f t="shared" si="4"/>
        <v>0</v>
      </c>
      <c r="U16" s="118">
        <v>0</v>
      </c>
      <c r="V16" s="120">
        <f t="shared" si="5"/>
        <v>0</v>
      </c>
      <c r="W16" s="149">
        <v>0</v>
      </c>
      <c r="X16" s="120">
        <f t="shared" si="6"/>
        <v>0</v>
      </c>
      <c r="Y16" s="118"/>
      <c r="Z16" s="120">
        <f t="shared" si="7"/>
        <v>0</v>
      </c>
      <c r="AA16" s="118">
        <v>0</v>
      </c>
      <c r="AB16" s="120">
        <f t="shared" si="8"/>
        <v>0</v>
      </c>
      <c r="AC16" s="156">
        <v>0</v>
      </c>
      <c r="AD16" s="120">
        <f t="shared" si="9"/>
        <v>0</v>
      </c>
      <c r="AE16" s="150">
        <v>0</v>
      </c>
      <c r="AF16" s="120">
        <f t="shared" si="10"/>
        <v>0</v>
      </c>
      <c r="AG16" s="118"/>
      <c r="AH16" s="120">
        <f t="shared" si="11"/>
        <v>0</v>
      </c>
      <c r="AI16" s="118"/>
      <c r="AJ16" s="120">
        <f t="shared" si="12"/>
        <v>0</v>
      </c>
      <c r="AK16" s="118">
        <v>0</v>
      </c>
      <c r="AL16" s="120">
        <f t="shared" si="13"/>
        <v>0</v>
      </c>
      <c r="AM16" s="118"/>
      <c r="AN16" s="120">
        <f t="shared" si="14"/>
        <v>0</v>
      </c>
      <c r="AO16" s="118"/>
      <c r="AP16" s="120">
        <f t="shared" si="15"/>
        <v>0</v>
      </c>
      <c r="AQ16" s="118"/>
      <c r="AR16" s="120">
        <f t="shared" si="16"/>
        <v>0</v>
      </c>
      <c r="AS16" s="118"/>
      <c r="AT16" s="120">
        <f t="shared" si="17"/>
        <v>0</v>
      </c>
      <c r="AU16" s="118"/>
      <c r="AV16" s="120">
        <f t="shared" si="18"/>
        <v>0</v>
      </c>
      <c r="AW16" s="118"/>
      <c r="AX16" s="152">
        <f t="shared" si="19"/>
        <v>0</v>
      </c>
      <c r="AY16" s="118"/>
      <c r="AZ16" s="120">
        <f t="shared" si="20"/>
        <v>0</v>
      </c>
      <c r="BA16" s="118"/>
      <c r="BB16" s="120">
        <f t="shared" si="21"/>
        <v>0</v>
      </c>
      <c r="BC16" s="118"/>
      <c r="BD16" s="121">
        <f t="shared" si="22"/>
        <v>0</v>
      </c>
      <c r="BE16" s="154"/>
      <c r="BF16" s="121">
        <f t="shared" si="23"/>
        <v>0</v>
      </c>
    </row>
    <row r="17" spans="1:58" s="122" customFormat="1" ht="27" customHeight="1">
      <c r="A17" s="123">
        <v>7</v>
      </c>
      <c r="B17" s="124">
        <v>9124010052</v>
      </c>
      <c r="C17" s="132" t="s">
        <v>91</v>
      </c>
      <c r="D17" s="123">
        <v>0.52700000000000002</v>
      </c>
      <c r="E17" s="118" t="e">
        <f t="shared" si="0"/>
        <v>#VALUE!</v>
      </c>
      <c r="F17" s="119" t="e">
        <f t="shared" si="24"/>
        <v>#VALUE!</v>
      </c>
      <c r="G17" s="118">
        <v>5000</v>
      </c>
      <c r="H17" s="120">
        <f t="shared" si="25"/>
        <v>2635</v>
      </c>
      <c r="I17" s="118">
        <f>VLOOKUP(B17,'[4]AUGUST '!$B$6:$L$21,11,0)</f>
        <v>5000</v>
      </c>
      <c r="J17" s="120">
        <f t="shared" si="26"/>
        <v>2635</v>
      </c>
      <c r="K17" s="118">
        <v>10000</v>
      </c>
      <c r="L17" s="120">
        <f t="shared" si="27"/>
        <v>5270</v>
      </c>
      <c r="M17" s="118" t="e">
        <f>SUMIF('[4]AUGUST '!$B$6:$N$67,B17,'[4]AUGUST '!$N$6:$N$67)</f>
        <v>#VALUE!</v>
      </c>
      <c r="N17" s="120" t="e">
        <f t="shared" si="1"/>
        <v>#VALUE!</v>
      </c>
      <c r="O17" s="118">
        <v>0</v>
      </c>
      <c r="P17" s="120">
        <f t="shared" si="2"/>
        <v>0</v>
      </c>
      <c r="Q17" s="118">
        <v>0</v>
      </c>
      <c r="R17" s="120">
        <f t="shared" si="3"/>
        <v>0</v>
      </c>
      <c r="S17" s="118">
        <v>0</v>
      </c>
      <c r="T17" s="120">
        <f t="shared" si="4"/>
        <v>0</v>
      </c>
      <c r="U17" s="118">
        <v>5000</v>
      </c>
      <c r="V17" s="120">
        <f t="shared" si="5"/>
        <v>2635</v>
      </c>
      <c r="W17" s="149">
        <v>5000</v>
      </c>
      <c r="X17" s="120">
        <f t="shared" si="6"/>
        <v>2635</v>
      </c>
      <c r="Y17" s="118"/>
      <c r="Z17" s="120">
        <f t="shared" si="7"/>
        <v>0</v>
      </c>
      <c r="AA17" s="118">
        <v>10000</v>
      </c>
      <c r="AB17" s="120">
        <f t="shared" si="8"/>
        <v>5270</v>
      </c>
      <c r="AC17" s="156">
        <v>10000</v>
      </c>
      <c r="AD17" s="120">
        <f t="shared" si="9"/>
        <v>5270</v>
      </c>
      <c r="AE17" s="150">
        <v>10000</v>
      </c>
      <c r="AF17" s="120">
        <f t="shared" si="10"/>
        <v>5270</v>
      </c>
      <c r="AG17" s="118"/>
      <c r="AH17" s="120">
        <f t="shared" si="11"/>
        <v>0</v>
      </c>
      <c r="AI17" s="118"/>
      <c r="AJ17" s="120">
        <f t="shared" si="12"/>
        <v>0</v>
      </c>
      <c r="AK17" s="118" t="e">
        <f>VLOOKUP(B17,'[4]AUGUST '!$B$69:$Y$84,24,0)</f>
        <v>#N/A</v>
      </c>
      <c r="AL17" s="120" t="e">
        <f t="shared" si="13"/>
        <v>#N/A</v>
      </c>
      <c r="AM17" s="118"/>
      <c r="AN17" s="120">
        <f t="shared" si="14"/>
        <v>0</v>
      </c>
      <c r="AO17" s="118"/>
      <c r="AP17" s="120">
        <f t="shared" si="15"/>
        <v>0</v>
      </c>
      <c r="AQ17" s="118"/>
      <c r="AR17" s="120">
        <f t="shared" si="16"/>
        <v>0</v>
      </c>
      <c r="AS17" s="118"/>
      <c r="AT17" s="120">
        <f t="shared" si="17"/>
        <v>0</v>
      </c>
      <c r="AU17" s="118"/>
      <c r="AV17" s="120">
        <f t="shared" si="18"/>
        <v>0</v>
      </c>
      <c r="AW17" s="118"/>
      <c r="AX17" s="152">
        <f t="shared" si="19"/>
        <v>0</v>
      </c>
      <c r="AY17" s="118"/>
      <c r="AZ17" s="120">
        <f t="shared" si="20"/>
        <v>0</v>
      </c>
      <c r="BA17" s="118"/>
      <c r="BB17" s="120">
        <f t="shared" si="21"/>
        <v>0</v>
      </c>
      <c r="BC17" s="118"/>
      <c r="BD17" s="121">
        <f t="shared" si="22"/>
        <v>0</v>
      </c>
      <c r="BE17" s="154"/>
      <c r="BF17" s="121">
        <f t="shared" si="23"/>
        <v>0</v>
      </c>
    </row>
    <row r="18" spans="1:58" s="122" customFormat="1" ht="27" customHeight="1">
      <c r="A18" s="123">
        <v>8</v>
      </c>
      <c r="B18" s="124">
        <v>9124010068</v>
      </c>
      <c r="C18" s="132" t="s">
        <v>92</v>
      </c>
      <c r="D18" s="123">
        <v>0.50580000000000003</v>
      </c>
      <c r="E18" s="118" t="e">
        <f t="shared" si="0"/>
        <v>#VALUE!</v>
      </c>
      <c r="F18" s="119" t="e">
        <f t="shared" si="24"/>
        <v>#VALUE!</v>
      </c>
      <c r="G18" s="118">
        <v>0</v>
      </c>
      <c r="H18" s="120">
        <f t="shared" si="25"/>
        <v>0</v>
      </c>
      <c r="I18" s="118">
        <v>0</v>
      </c>
      <c r="J18" s="120">
        <f t="shared" si="26"/>
        <v>0</v>
      </c>
      <c r="K18" s="118">
        <v>0</v>
      </c>
      <c r="L18" s="120">
        <f t="shared" si="27"/>
        <v>0</v>
      </c>
      <c r="M18" s="118" t="e">
        <f>SUMIF('[4]AUGUST '!$B$6:$N$67,B18,'[4]AUGUST '!$N$6:$N$67)</f>
        <v>#VALUE!</v>
      </c>
      <c r="N18" s="120" t="e">
        <f t="shared" si="1"/>
        <v>#VALUE!</v>
      </c>
      <c r="O18" s="118">
        <v>0</v>
      </c>
      <c r="P18" s="120">
        <f t="shared" si="2"/>
        <v>0</v>
      </c>
      <c r="Q18" s="118">
        <v>0</v>
      </c>
      <c r="R18" s="120">
        <f t="shared" si="3"/>
        <v>0</v>
      </c>
      <c r="S18" s="118">
        <v>0</v>
      </c>
      <c r="T18" s="120">
        <f t="shared" si="4"/>
        <v>0</v>
      </c>
      <c r="U18" s="118">
        <v>10000</v>
      </c>
      <c r="V18" s="120">
        <f t="shared" si="5"/>
        <v>5058</v>
      </c>
      <c r="W18" s="149">
        <v>0</v>
      </c>
      <c r="X18" s="120">
        <f t="shared" si="6"/>
        <v>0</v>
      </c>
      <c r="Y18" s="118"/>
      <c r="Z18" s="120">
        <f t="shared" si="7"/>
        <v>0</v>
      </c>
      <c r="AA18" s="118">
        <v>10000</v>
      </c>
      <c r="AB18" s="120">
        <f t="shared" si="8"/>
        <v>5058</v>
      </c>
      <c r="AC18" s="156">
        <v>0</v>
      </c>
      <c r="AD18" s="120">
        <f t="shared" si="9"/>
        <v>0</v>
      </c>
      <c r="AE18" s="150">
        <v>5000</v>
      </c>
      <c r="AF18" s="120">
        <f t="shared" si="10"/>
        <v>2529</v>
      </c>
      <c r="AG18" s="118"/>
      <c r="AH18" s="120">
        <f t="shared" si="11"/>
        <v>0</v>
      </c>
      <c r="AI18" s="118"/>
      <c r="AJ18" s="120">
        <f t="shared" si="12"/>
        <v>0</v>
      </c>
      <c r="AK18" s="118">
        <v>0</v>
      </c>
      <c r="AL18" s="120">
        <f t="shared" si="13"/>
        <v>0</v>
      </c>
      <c r="AM18" s="118"/>
      <c r="AN18" s="120">
        <f t="shared" si="14"/>
        <v>0</v>
      </c>
      <c r="AO18" s="118"/>
      <c r="AP18" s="120">
        <f t="shared" si="15"/>
        <v>0</v>
      </c>
      <c r="AQ18" s="118"/>
      <c r="AR18" s="120">
        <f t="shared" si="16"/>
        <v>0</v>
      </c>
      <c r="AS18" s="118"/>
      <c r="AT18" s="120">
        <f t="shared" si="17"/>
        <v>0</v>
      </c>
      <c r="AU18" s="118"/>
      <c r="AV18" s="120">
        <f t="shared" si="18"/>
        <v>0</v>
      </c>
      <c r="AW18" s="118"/>
      <c r="AX18" s="152">
        <f t="shared" si="19"/>
        <v>0</v>
      </c>
      <c r="AY18" s="118"/>
      <c r="AZ18" s="120">
        <f t="shared" si="20"/>
        <v>0</v>
      </c>
      <c r="BA18" s="118"/>
      <c r="BB18" s="120">
        <f t="shared" si="21"/>
        <v>0</v>
      </c>
      <c r="BC18" s="118"/>
      <c r="BD18" s="121">
        <f t="shared" si="22"/>
        <v>0</v>
      </c>
      <c r="BE18" s="154"/>
      <c r="BF18" s="121">
        <f t="shared" si="23"/>
        <v>0</v>
      </c>
    </row>
    <row r="19" spans="1:58" s="122" customFormat="1" ht="27" customHeight="1">
      <c r="A19" s="123">
        <v>9</v>
      </c>
      <c r="B19" s="124">
        <v>9124010054</v>
      </c>
      <c r="C19" s="132" t="s">
        <v>93</v>
      </c>
      <c r="D19" s="123">
        <v>7.6700000000000004E-2</v>
      </c>
      <c r="E19" s="118" t="e">
        <f t="shared" si="0"/>
        <v>#VALUE!</v>
      </c>
      <c r="F19" s="119" t="e">
        <f t="shared" si="24"/>
        <v>#VALUE!</v>
      </c>
      <c r="G19" s="118">
        <v>5000</v>
      </c>
      <c r="H19" s="120">
        <f t="shared" si="25"/>
        <v>383.5</v>
      </c>
      <c r="I19" s="118">
        <f>VLOOKUP(B19,'[4]AUGUST '!$B$6:$L$21,11,0)</f>
        <v>5000</v>
      </c>
      <c r="J19" s="120">
        <f t="shared" si="26"/>
        <v>383.5</v>
      </c>
      <c r="K19" s="118">
        <v>10000</v>
      </c>
      <c r="L19" s="120">
        <f t="shared" si="27"/>
        <v>767</v>
      </c>
      <c r="M19" s="118" t="e">
        <f>SUMIF('[4]AUGUST '!$B$6:$N$67,B19,'[4]AUGUST '!$N$6:$N$67)</f>
        <v>#VALUE!</v>
      </c>
      <c r="N19" s="120" t="e">
        <f t="shared" si="1"/>
        <v>#VALUE!</v>
      </c>
      <c r="O19" s="118">
        <v>0</v>
      </c>
      <c r="P19" s="120">
        <f t="shared" si="2"/>
        <v>0</v>
      </c>
      <c r="Q19" s="118">
        <v>0</v>
      </c>
      <c r="R19" s="120">
        <f t="shared" si="3"/>
        <v>0</v>
      </c>
      <c r="S19" s="118">
        <v>0</v>
      </c>
      <c r="T19" s="120">
        <f t="shared" si="4"/>
        <v>0</v>
      </c>
      <c r="U19" s="118">
        <v>5000</v>
      </c>
      <c r="V19" s="120">
        <f t="shared" si="5"/>
        <v>383.5</v>
      </c>
      <c r="W19" s="149">
        <v>5000</v>
      </c>
      <c r="X19" s="120">
        <f t="shared" si="6"/>
        <v>383.5</v>
      </c>
      <c r="Y19" s="118"/>
      <c r="Z19" s="120">
        <f t="shared" si="7"/>
        <v>0</v>
      </c>
      <c r="AA19" s="118">
        <v>10000</v>
      </c>
      <c r="AB19" s="120">
        <f t="shared" si="8"/>
        <v>767</v>
      </c>
      <c r="AC19" s="156">
        <v>10000</v>
      </c>
      <c r="AD19" s="120">
        <f t="shared" si="9"/>
        <v>767</v>
      </c>
      <c r="AE19" s="150">
        <v>10000</v>
      </c>
      <c r="AF19" s="120">
        <f t="shared" si="10"/>
        <v>767</v>
      </c>
      <c r="AG19" s="118"/>
      <c r="AH19" s="120">
        <f t="shared" si="11"/>
        <v>0</v>
      </c>
      <c r="AI19" s="118"/>
      <c r="AJ19" s="120">
        <f t="shared" si="12"/>
        <v>0</v>
      </c>
      <c r="AK19" s="118" t="e">
        <f>VLOOKUP(B19,'[4]AUGUST '!$B$69:$Y$84,24,0)</f>
        <v>#N/A</v>
      </c>
      <c r="AL19" s="120" t="e">
        <f t="shared" si="13"/>
        <v>#N/A</v>
      </c>
      <c r="AM19" s="118"/>
      <c r="AN19" s="120">
        <f t="shared" si="14"/>
        <v>0</v>
      </c>
      <c r="AO19" s="118"/>
      <c r="AP19" s="120">
        <f t="shared" si="15"/>
        <v>0</v>
      </c>
      <c r="AQ19" s="118"/>
      <c r="AR19" s="120">
        <f t="shared" si="16"/>
        <v>0</v>
      </c>
      <c r="AS19" s="118"/>
      <c r="AT19" s="120">
        <f t="shared" si="17"/>
        <v>0</v>
      </c>
      <c r="AU19" s="118"/>
      <c r="AV19" s="120">
        <f t="shared" si="18"/>
        <v>0</v>
      </c>
      <c r="AW19" s="118"/>
      <c r="AX19" s="152">
        <f t="shared" si="19"/>
        <v>0</v>
      </c>
      <c r="AY19" s="118"/>
      <c r="AZ19" s="120">
        <f t="shared" si="20"/>
        <v>0</v>
      </c>
      <c r="BA19" s="118"/>
      <c r="BB19" s="120">
        <f t="shared" si="21"/>
        <v>0</v>
      </c>
      <c r="BC19" s="118"/>
      <c r="BD19" s="121">
        <f t="shared" si="22"/>
        <v>0</v>
      </c>
      <c r="BE19" s="154"/>
      <c r="BF19" s="121">
        <f t="shared" si="23"/>
        <v>0</v>
      </c>
    </row>
    <row r="20" spans="1:58" s="122" customFormat="1" ht="27" customHeight="1">
      <c r="A20" s="123">
        <v>10</v>
      </c>
      <c r="B20" s="124">
        <v>9652930043</v>
      </c>
      <c r="C20" s="132" t="s">
        <v>94</v>
      </c>
      <c r="D20" s="123">
        <v>7.4999999999999997E-2</v>
      </c>
      <c r="E20" s="118" t="e">
        <f t="shared" si="0"/>
        <v>#VALUE!</v>
      </c>
      <c r="F20" s="119" t="e">
        <f t="shared" si="24"/>
        <v>#VALUE!</v>
      </c>
      <c r="G20" s="118">
        <v>0</v>
      </c>
      <c r="H20" s="120">
        <f t="shared" si="25"/>
        <v>0</v>
      </c>
      <c r="I20" s="118">
        <v>0</v>
      </c>
      <c r="J20" s="120">
        <f t="shared" si="26"/>
        <v>0</v>
      </c>
      <c r="K20" s="118">
        <v>0</v>
      </c>
      <c r="L20" s="120">
        <f t="shared" si="27"/>
        <v>0</v>
      </c>
      <c r="M20" s="118" t="e">
        <f>SUMIF('[4]AUGUST '!$B$6:$N$67,B20,'[4]AUGUST '!$N$6:$N$67)</f>
        <v>#VALUE!</v>
      </c>
      <c r="N20" s="120" t="e">
        <f t="shared" si="1"/>
        <v>#VALUE!</v>
      </c>
      <c r="O20" s="118">
        <v>0</v>
      </c>
      <c r="P20" s="120">
        <f t="shared" si="2"/>
        <v>0</v>
      </c>
      <c r="Q20" s="118">
        <v>0</v>
      </c>
      <c r="R20" s="120">
        <f t="shared" si="3"/>
        <v>0</v>
      </c>
      <c r="S20" s="118">
        <v>0</v>
      </c>
      <c r="T20" s="120">
        <f t="shared" si="4"/>
        <v>0</v>
      </c>
      <c r="U20" s="118">
        <v>10000</v>
      </c>
      <c r="V20" s="120">
        <f t="shared" si="5"/>
        <v>750</v>
      </c>
      <c r="W20" s="149">
        <v>0</v>
      </c>
      <c r="X20" s="120">
        <f t="shared" si="6"/>
        <v>0</v>
      </c>
      <c r="Y20" s="118"/>
      <c r="Z20" s="120">
        <f t="shared" si="7"/>
        <v>0</v>
      </c>
      <c r="AA20" s="118">
        <v>10000</v>
      </c>
      <c r="AB20" s="120">
        <f t="shared" si="8"/>
        <v>750</v>
      </c>
      <c r="AC20" s="156">
        <v>0</v>
      </c>
      <c r="AD20" s="120">
        <f t="shared" si="9"/>
        <v>0</v>
      </c>
      <c r="AE20" s="150">
        <v>5000</v>
      </c>
      <c r="AF20" s="120">
        <f t="shared" si="10"/>
        <v>375</v>
      </c>
      <c r="AG20" s="118"/>
      <c r="AH20" s="120">
        <f t="shared" si="11"/>
        <v>0</v>
      </c>
      <c r="AI20" s="118"/>
      <c r="AJ20" s="120">
        <f t="shared" si="12"/>
        <v>0</v>
      </c>
      <c r="AK20" s="118">
        <v>0</v>
      </c>
      <c r="AL20" s="120">
        <f t="shared" si="13"/>
        <v>0</v>
      </c>
      <c r="AM20" s="118"/>
      <c r="AN20" s="120">
        <f t="shared" si="14"/>
        <v>0</v>
      </c>
      <c r="AO20" s="118"/>
      <c r="AP20" s="120">
        <f t="shared" si="15"/>
        <v>0</v>
      </c>
      <c r="AQ20" s="118"/>
      <c r="AR20" s="120">
        <f t="shared" si="16"/>
        <v>0</v>
      </c>
      <c r="AS20" s="118"/>
      <c r="AT20" s="120">
        <f t="shared" si="17"/>
        <v>0</v>
      </c>
      <c r="AU20" s="118"/>
      <c r="AV20" s="120">
        <f t="shared" si="18"/>
        <v>0</v>
      </c>
      <c r="AW20" s="118"/>
      <c r="AX20" s="152">
        <f t="shared" si="19"/>
        <v>0</v>
      </c>
      <c r="AY20" s="118"/>
      <c r="AZ20" s="120">
        <f t="shared" si="20"/>
        <v>0</v>
      </c>
      <c r="BA20" s="118"/>
      <c r="BB20" s="120">
        <f t="shared" si="21"/>
        <v>0</v>
      </c>
      <c r="BC20" s="118"/>
      <c r="BD20" s="121">
        <f t="shared" si="22"/>
        <v>0</v>
      </c>
      <c r="BE20" s="154"/>
      <c r="BF20" s="121">
        <f t="shared" si="23"/>
        <v>0</v>
      </c>
    </row>
    <row r="21" spans="1:58" s="122" customFormat="1" ht="27" customHeight="1">
      <c r="A21" s="123">
        <v>11</v>
      </c>
      <c r="B21" s="124">
        <v>9124010058</v>
      </c>
      <c r="C21" s="132" t="s">
        <v>95</v>
      </c>
      <c r="D21" s="123">
        <v>0.50580000000000003</v>
      </c>
      <c r="E21" s="118" t="e">
        <f t="shared" si="0"/>
        <v>#VALUE!</v>
      </c>
      <c r="F21" s="119" t="e">
        <f t="shared" si="24"/>
        <v>#VALUE!</v>
      </c>
      <c r="G21" s="118">
        <v>5000</v>
      </c>
      <c r="H21" s="120">
        <f t="shared" si="25"/>
        <v>2529</v>
      </c>
      <c r="I21" s="118">
        <f>VLOOKUP(B21,'[4]AUGUST '!$B$6:$L$21,11,0)</f>
        <v>5000</v>
      </c>
      <c r="J21" s="120">
        <f t="shared" si="26"/>
        <v>2529</v>
      </c>
      <c r="K21" s="118">
        <v>5000</v>
      </c>
      <c r="L21" s="120">
        <f t="shared" si="27"/>
        <v>2529</v>
      </c>
      <c r="M21" s="118" t="e">
        <f>SUMIF('[4]AUGUST '!$B$6:$N$67,B21,'[4]AUGUST '!$N$6:$N$67)</f>
        <v>#VALUE!</v>
      </c>
      <c r="N21" s="120" t="e">
        <f t="shared" si="1"/>
        <v>#VALUE!</v>
      </c>
      <c r="O21" s="118">
        <v>0</v>
      </c>
      <c r="P21" s="120">
        <f t="shared" si="2"/>
        <v>0</v>
      </c>
      <c r="Q21" s="118">
        <v>0</v>
      </c>
      <c r="R21" s="120">
        <f t="shared" si="3"/>
        <v>0</v>
      </c>
      <c r="S21" s="118">
        <v>0</v>
      </c>
      <c r="T21" s="120">
        <f t="shared" si="4"/>
        <v>0</v>
      </c>
      <c r="U21" s="118">
        <v>0</v>
      </c>
      <c r="V21" s="120">
        <f t="shared" si="5"/>
        <v>0</v>
      </c>
      <c r="W21" s="149">
        <v>5000</v>
      </c>
      <c r="X21" s="120">
        <f t="shared" si="6"/>
        <v>2529</v>
      </c>
      <c r="Y21" s="118"/>
      <c r="Z21" s="120">
        <f t="shared" si="7"/>
        <v>0</v>
      </c>
      <c r="AA21" s="118">
        <v>10000</v>
      </c>
      <c r="AB21" s="120">
        <f t="shared" si="8"/>
        <v>5058</v>
      </c>
      <c r="AC21" s="156">
        <v>5000</v>
      </c>
      <c r="AD21" s="120">
        <f t="shared" si="9"/>
        <v>2529</v>
      </c>
      <c r="AE21" s="150">
        <v>0</v>
      </c>
      <c r="AF21" s="120">
        <f t="shared" si="10"/>
        <v>0</v>
      </c>
      <c r="AG21" s="118"/>
      <c r="AH21" s="120">
        <f t="shared" si="11"/>
        <v>0</v>
      </c>
      <c r="AI21" s="118"/>
      <c r="AJ21" s="120">
        <f t="shared" si="12"/>
        <v>0</v>
      </c>
      <c r="AK21" s="118" t="e">
        <f>VLOOKUP(B21,'[4]AUGUST '!$B$69:$Y$84,24,0)</f>
        <v>#N/A</v>
      </c>
      <c r="AL21" s="120" t="e">
        <f t="shared" si="13"/>
        <v>#N/A</v>
      </c>
      <c r="AM21" s="118"/>
      <c r="AN21" s="120">
        <f t="shared" si="14"/>
        <v>0</v>
      </c>
      <c r="AO21" s="118"/>
      <c r="AP21" s="120">
        <f t="shared" si="15"/>
        <v>0</v>
      </c>
      <c r="AQ21" s="118"/>
      <c r="AR21" s="120">
        <f t="shared" si="16"/>
        <v>0</v>
      </c>
      <c r="AS21" s="118"/>
      <c r="AT21" s="120">
        <f t="shared" si="17"/>
        <v>0</v>
      </c>
      <c r="AU21" s="118"/>
      <c r="AV21" s="120">
        <f t="shared" si="18"/>
        <v>0</v>
      </c>
      <c r="AW21" s="118"/>
      <c r="AX21" s="152">
        <f t="shared" si="19"/>
        <v>0</v>
      </c>
      <c r="AY21" s="118"/>
      <c r="AZ21" s="120">
        <f t="shared" si="20"/>
        <v>0</v>
      </c>
      <c r="BA21" s="118"/>
      <c r="BB21" s="120">
        <f t="shared" si="21"/>
        <v>0</v>
      </c>
      <c r="BC21" s="118"/>
      <c r="BD21" s="121">
        <f t="shared" si="22"/>
        <v>0</v>
      </c>
      <c r="BE21" s="154"/>
      <c r="BF21" s="121">
        <f t="shared" si="23"/>
        <v>0</v>
      </c>
    </row>
    <row r="22" spans="1:58" s="122" customFormat="1" ht="27" customHeight="1">
      <c r="A22" s="123">
        <v>12</v>
      </c>
      <c r="B22" s="124">
        <v>9124010060</v>
      </c>
      <c r="C22" s="132" t="s">
        <v>96</v>
      </c>
      <c r="D22" s="123">
        <v>7.4999999999999997E-2</v>
      </c>
      <c r="E22" s="118" t="e">
        <f t="shared" si="0"/>
        <v>#VALUE!</v>
      </c>
      <c r="F22" s="119" t="e">
        <f t="shared" si="24"/>
        <v>#VALUE!</v>
      </c>
      <c r="G22" s="118">
        <v>5000</v>
      </c>
      <c r="H22" s="120">
        <f t="shared" si="25"/>
        <v>375</v>
      </c>
      <c r="I22" s="118">
        <f>VLOOKUP(B22,'[4]AUGUST '!$B$6:$L$21,11,0)</f>
        <v>5000</v>
      </c>
      <c r="J22" s="120">
        <f t="shared" si="26"/>
        <v>375</v>
      </c>
      <c r="K22" s="118">
        <v>5000</v>
      </c>
      <c r="L22" s="120">
        <f t="shared" si="27"/>
        <v>375</v>
      </c>
      <c r="M22" s="118" t="e">
        <f>SUMIF('[4]AUGUST '!$B$6:$N$67,B22,'[4]AUGUST '!$N$6:$N$67)</f>
        <v>#VALUE!</v>
      </c>
      <c r="N22" s="120" t="e">
        <f t="shared" si="1"/>
        <v>#VALUE!</v>
      </c>
      <c r="O22" s="118">
        <v>0</v>
      </c>
      <c r="P22" s="120">
        <f t="shared" si="2"/>
        <v>0</v>
      </c>
      <c r="Q22" s="118">
        <v>0</v>
      </c>
      <c r="R22" s="120">
        <f t="shared" si="3"/>
        <v>0</v>
      </c>
      <c r="S22" s="118">
        <v>0</v>
      </c>
      <c r="T22" s="120">
        <f t="shared" si="4"/>
        <v>0</v>
      </c>
      <c r="U22" s="118">
        <v>0</v>
      </c>
      <c r="V22" s="120">
        <f t="shared" si="5"/>
        <v>0</v>
      </c>
      <c r="W22" s="149">
        <v>5000</v>
      </c>
      <c r="X22" s="120">
        <f t="shared" si="6"/>
        <v>375</v>
      </c>
      <c r="Y22" s="118"/>
      <c r="Z22" s="120">
        <f t="shared" si="7"/>
        <v>0</v>
      </c>
      <c r="AA22" s="118">
        <v>10000</v>
      </c>
      <c r="AB22" s="120">
        <f t="shared" si="8"/>
        <v>750</v>
      </c>
      <c r="AC22" s="156">
        <v>5000</v>
      </c>
      <c r="AD22" s="120">
        <f t="shared" si="9"/>
        <v>375</v>
      </c>
      <c r="AE22" s="150">
        <v>0</v>
      </c>
      <c r="AF22" s="120">
        <f t="shared" si="10"/>
        <v>0</v>
      </c>
      <c r="AG22" s="118"/>
      <c r="AH22" s="120">
        <f t="shared" si="11"/>
        <v>0</v>
      </c>
      <c r="AI22" s="118"/>
      <c r="AJ22" s="120">
        <f t="shared" si="12"/>
        <v>0</v>
      </c>
      <c r="AK22" s="118" t="e">
        <f>VLOOKUP(B22,'[4]AUGUST '!$B$69:$Y$84,24,0)</f>
        <v>#N/A</v>
      </c>
      <c r="AL22" s="120" t="e">
        <f t="shared" si="13"/>
        <v>#N/A</v>
      </c>
      <c r="AM22" s="118"/>
      <c r="AN22" s="120">
        <f t="shared" si="14"/>
        <v>0</v>
      </c>
      <c r="AO22" s="118"/>
      <c r="AP22" s="120">
        <f t="shared" si="15"/>
        <v>0</v>
      </c>
      <c r="AQ22" s="118"/>
      <c r="AR22" s="120">
        <f t="shared" si="16"/>
        <v>0</v>
      </c>
      <c r="AS22" s="118"/>
      <c r="AT22" s="120">
        <f t="shared" si="17"/>
        <v>0</v>
      </c>
      <c r="AU22" s="118"/>
      <c r="AV22" s="120">
        <f t="shared" si="18"/>
        <v>0</v>
      </c>
      <c r="AW22" s="118"/>
      <c r="AX22" s="152">
        <f t="shared" si="19"/>
        <v>0</v>
      </c>
      <c r="AY22" s="118"/>
      <c r="AZ22" s="120">
        <f t="shared" si="20"/>
        <v>0</v>
      </c>
      <c r="BA22" s="118"/>
      <c r="BB22" s="120">
        <f t="shared" si="21"/>
        <v>0</v>
      </c>
      <c r="BC22" s="118"/>
      <c r="BD22" s="121">
        <f t="shared" si="22"/>
        <v>0</v>
      </c>
      <c r="BE22" s="154"/>
      <c r="BF22" s="121">
        <f t="shared" si="23"/>
        <v>0</v>
      </c>
    </row>
    <row r="23" spans="1:58" s="122" customFormat="1" ht="27" customHeight="1">
      <c r="A23" s="123">
        <v>13</v>
      </c>
      <c r="B23" s="124">
        <v>9651930022</v>
      </c>
      <c r="C23" s="132" t="s">
        <v>97</v>
      </c>
      <c r="D23" s="123">
        <v>0.52700000000000002</v>
      </c>
      <c r="E23" s="118" t="e">
        <f t="shared" si="0"/>
        <v>#VALUE!</v>
      </c>
      <c r="F23" s="119" t="e">
        <f t="shared" si="24"/>
        <v>#VALUE!</v>
      </c>
      <c r="G23" s="118">
        <v>5000</v>
      </c>
      <c r="H23" s="120">
        <f t="shared" si="25"/>
        <v>2635</v>
      </c>
      <c r="I23" s="118">
        <f>VLOOKUP(B23,'[4]AUGUST '!$B$6:$L$21,11,0)</f>
        <v>5000</v>
      </c>
      <c r="J23" s="120">
        <f t="shared" si="26"/>
        <v>2635</v>
      </c>
      <c r="K23" s="118">
        <v>5000</v>
      </c>
      <c r="L23" s="120">
        <f t="shared" si="27"/>
        <v>2635</v>
      </c>
      <c r="M23" s="118" t="e">
        <f>SUMIF('[4]AUGUST '!$B$6:$N$67,B23,'[4]AUGUST '!$N$6:$N$67)</f>
        <v>#VALUE!</v>
      </c>
      <c r="N23" s="120" t="e">
        <f t="shared" si="1"/>
        <v>#VALUE!</v>
      </c>
      <c r="O23" s="118">
        <f>VLOOKUP(B23,'[4]AUGUST '!$B$22:$O$37,14,0)</f>
        <v>10000</v>
      </c>
      <c r="P23" s="120">
        <f t="shared" si="2"/>
        <v>5270</v>
      </c>
      <c r="Q23" s="118">
        <v>10000</v>
      </c>
      <c r="R23" s="120">
        <f t="shared" si="3"/>
        <v>5270</v>
      </c>
      <c r="S23" s="118">
        <v>0</v>
      </c>
      <c r="T23" s="120">
        <f t="shared" si="4"/>
        <v>0</v>
      </c>
      <c r="U23" s="118">
        <v>0</v>
      </c>
      <c r="V23" s="120">
        <f t="shared" si="5"/>
        <v>0</v>
      </c>
      <c r="W23" s="149">
        <v>0</v>
      </c>
      <c r="X23" s="120">
        <f t="shared" si="6"/>
        <v>0</v>
      </c>
      <c r="Y23" s="118"/>
      <c r="Z23" s="120">
        <f t="shared" si="7"/>
        <v>0</v>
      </c>
      <c r="AA23" s="118">
        <v>0</v>
      </c>
      <c r="AB23" s="120">
        <f t="shared" si="8"/>
        <v>0</v>
      </c>
      <c r="AC23" s="156">
        <v>0</v>
      </c>
      <c r="AD23" s="120">
        <f t="shared" si="9"/>
        <v>0</v>
      </c>
      <c r="AE23" s="150">
        <v>0</v>
      </c>
      <c r="AF23" s="120">
        <f t="shared" si="10"/>
        <v>0</v>
      </c>
      <c r="AG23" s="118"/>
      <c r="AH23" s="120">
        <f t="shared" si="11"/>
        <v>0</v>
      </c>
      <c r="AI23" s="118"/>
      <c r="AJ23" s="120">
        <f t="shared" si="12"/>
        <v>0</v>
      </c>
      <c r="AK23" s="118">
        <f>VLOOKUP(B23,'[4]AUGUST '!$B$69:$Y$84,24,0)</f>
        <v>10000</v>
      </c>
      <c r="AL23" s="120">
        <f t="shared" si="13"/>
        <v>5270</v>
      </c>
      <c r="AM23" s="118"/>
      <c r="AN23" s="120">
        <f t="shared" si="14"/>
        <v>0</v>
      </c>
      <c r="AO23" s="118"/>
      <c r="AP23" s="120">
        <f t="shared" si="15"/>
        <v>0</v>
      </c>
      <c r="AQ23" s="118"/>
      <c r="AR23" s="120">
        <f t="shared" si="16"/>
        <v>0</v>
      </c>
      <c r="AS23" s="118"/>
      <c r="AT23" s="120">
        <f t="shared" si="17"/>
        <v>0</v>
      </c>
      <c r="AU23" s="118"/>
      <c r="AV23" s="120">
        <f t="shared" si="18"/>
        <v>0</v>
      </c>
      <c r="AW23" s="118"/>
      <c r="AX23" s="152">
        <f t="shared" si="19"/>
        <v>0</v>
      </c>
      <c r="AY23" s="118"/>
      <c r="AZ23" s="120">
        <f t="shared" si="20"/>
        <v>0</v>
      </c>
      <c r="BA23" s="118"/>
      <c r="BB23" s="120">
        <f t="shared" si="21"/>
        <v>0</v>
      </c>
      <c r="BC23" s="118"/>
      <c r="BD23" s="121">
        <f t="shared" si="22"/>
        <v>0</v>
      </c>
      <c r="BE23" s="154"/>
      <c r="BF23" s="121">
        <f t="shared" si="23"/>
        <v>0</v>
      </c>
    </row>
    <row r="24" spans="1:58" s="122" customFormat="1" ht="27" customHeight="1">
      <c r="A24" s="123">
        <v>14</v>
      </c>
      <c r="B24" s="124">
        <v>9651930026</v>
      </c>
      <c r="C24" s="132" t="s">
        <v>98</v>
      </c>
      <c r="D24" s="123">
        <v>0.50580000000000003</v>
      </c>
      <c r="E24" s="118" t="e">
        <f t="shared" si="0"/>
        <v>#VALUE!</v>
      </c>
      <c r="F24" s="119" t="e">
        <f t="shared" si="24"/>
        <v>#VALUE!</v>
      </c>
      <c r="G24" s="118">
        <v>5000</v>
      </c>
      <c r="H24" s="120">
        <f t="shared" si="25"/>
        <v>2529</v>
      </c>
      <c r="I24" s="118">
        <f>VLOOKUP(B24,'[4]AUGUST '!$B$6:$L$21,11,0)</f>
        <v>5000</v>
      </c>
      <c r="J24" s="120">
        <f t="shared" si="26"/>
        <v>2529</v>
      </c>
      <c r="K24" s="118">
        <v>5000</v>
      </c>
      <c r="L24" s="120">
        <f t="shared" si="27"/>
        <v>2529</v>
      </c>
      <c r="M24" s="118" t="e">
        <f>SUMIF('[4]AUGUST '!$B$6:$N$67,B24,'[4]AUGUST '!$N$6:$N$67)</f>
        <v>#VALUE!</v>
      </c>
      <c r="N24" s="120" t="e">
        <f t="shared" si="1"/>
        <v>#VALUE!</v>
      </c>
      <c r="O24" s="118">
        <f>VLOOKUP(B24,'[4]AUGUST '!$B$22:$O$37,14,0)</f>
        <v>10000</v>
      </c>
      <c r="P24" s="120">
        <f t="shared" si="2"/>
        <v>5058</v>
      </c>
      <c r="Q24" s="118">
        <v>10000</v>
      </c>
      <c r="R24" s="120">
        <f t="shared" si="3"/>
        <v>5058</v>
      </c>
      <c r="S24" s="118">
        <v>0</v>
      </c>
      <c r="T24" s="120">
        <f t="shared" si="4"/>
        <v>0</v>
      </c>
      <c r="U24" s="118">
        <v>0</v>
      </c>
      <c r="V24" s="120">
        <f t="shared" si="5"/>
        <v>0</v>
      </c>
      <c r="W24" s="149">
        <v>0</v>
      </c>
      <c r="X24" s="120">
        <f t="shared" si="6"/>
        <v>0</v>
      </c>
      <c r="Y24" s="118"/>
      <c r="Z24" s="120">
        <f t="shared" si="7"/>
        <v>0</v>
      </c>
      <c r="AA24" s="118">
        <v>0</v>
      </c>
      <c r="AB24" s="120">
        <f t="shared" si="8"/>
        <v>0</v>
      </c>
      <c r="AC24" s="156">
        <v>0</v>
      </c>
      <c r="AD24" s="120">
        <f t="shared" si="9"/>
        <v>0</v>
      </c>
      <c r="AE24" s="150">
        <v>0</v>
      </c>
      <c r="AF24" s="120">
        <f t="shared" si="10"/>
        <v>0</v>
      </c>
      <c r="AG24" s="118"/>
      <c r="AH24" s="120">
        <f t="shared" si="11"/>
        <v>0</v>
      </c>
      <c r="AI24" s="118"/>
      <c r="AJ24" s="120">
        <f t="shared" si="12"/>
        <v>0</v>
      </c>
      <c r="AK24" s="118">
        <f>VLOOKUP(B24,'[4]AUGUST '!$B$69:$Y$84,24,0)</f>
        <v>10000</v>
      </c>
      <c r="AL24" s="120">
        <f t="shared" si="13"/>
        <v>5058</v>
      </c>
      <c r="AM24" s="118"/>
      <c r="AN24" s="120">
        <f t="shared" si="14"/>
        <v>0</v>
      </c>
      <c r="AO24" s="118"/>
      <c r="AP24" s="120">
        <f t="shared" si="15"/>
        <v>0</v>
      </c>
      <c r="AQ24" s="118"/>
      <c r="AR24" s="120">
        <f t="shared" si="16"/>
        <v>0</v>
      </c>
      <c r="AS24" s="118"/>
      <c r="AT24" s="120">
        <f t="shared" si="17"/>
        <v>0</v>
      </c>
      <c r="AU24" s="118"/>
      <c r="AV24" s="120">
        <f t="shared" si="18"/>
        <v>0</v>
      </c>
      <c r="AW24" s="118"/>
      <c r="AX24" s="152">
        <f t="shared" si="19"/>
        <v>0</v>
      </c>
      <c r="AY24" s="118"/>
      <c r="AZ24" s="120">
        <f t="shared" si="20"/>
        <v>0</v>
      </c>
      <c r="BA24" s="118"/>
      <c r="BB24" s="120">
        <f t="shared" si="21"/>
        <v>0</v>
      </c>
      <c r="BC24" s="118"/>
      <c r="BD24" s="121">
        <f t="shared" si="22"/>
        <v>0</v>
      </c>
      <c r="BE24" s="154"/>
      <c r="BF24" s="121">
        <f t="shared" si="23"/>
        <v>0</v>
      </c>
    </row>
    <row r="25" spans="1:58" s="122" customFormat="1" ht="27" customHeight="1">
      <c r="A25" s="123">
        <v>15</v>
      </c>
      <c r="B25" s="124">
        <v>9652930042</v>
      </c>
      <c r="C25" s="132" t="s">
        <v>99</v>
      </c>
      <c r="D25" s="123">
        <v>8.1500000000000003E-2</v>
      </c>
      <c r="E25" s="118" t="e">
        <f t="shared" si="0"/>
        <v>#VALUE!</v>
      </c>
      <c r="F25" s="119" t="e">
        <f t="shared" si="24"/>
        <v>#VALUE!</v>
      </c>
      <c r="G25" s="118">
        <v>5000</v>
      </c>
      <c r="H25" s="120">
        <f t="shared" si="25"/>
        <v>407.5</v>
      </c>
      <c r="I25" s="118">
        <f>VLOOKUP(B25,'[4]AUGUST '!$B$6:$L$21,11,0)</f>
        <v>5000</v>
      </c>
      <c r="J25" s="120">
        <f t="shared" si="26"/>
        <v>407.5</v>
      </c>
      <c r="K25" s="118">
        <v>5000</v>
      </c>
      <c r="L25" s="120">
        <f t="shared" si="27"/>
        <v>407.5</v>
      </c>
      <c r="M25" s="118" t="e">
        <f>SUMIF('[4]AUGUST '!$B$6:$N$67,B25,'[4]AUGUST '!$N$6:$N$67)</f>
        <v>#VALUE!</v>
      </c>
      <c r="N25" s="120" t="e">
        <f t="shared" si="1"/>
        <v>#VALUE!</v>
      </c>
      <c r="O25" s="118">
        <f>VLOOKUP(B25,'[4]AUGUST '!$B$22:$O$37,14,0)</f>
        <v>10000</v>
      </c>
      <c r="P25" s="120">
        <f t="shared" si="2"/>
        <v>815</v>
      </c>
      <c r="Q25" s="118">
        <v>7000</v>
      </c>
      <c r="R25" s="120">
        <f t="shared" si="3"/>
        <v>570.5</v>
      </c>
      <c r="S25" s="118">
        <v>3000</v>
      </c>
      <c r="T25" s="120">
        <f t="shared" si="4"/>
        <v>244.5</v>
      </c>
      <c r="U25" s="118">
        <v>0</v>
      </c>
      <c r="V25" s="120">
        <f t="shared" si="5"/>
        <v>0</v>
      </c>
      <c r="W25" s="149">
        <v>0</v>
      </c>
      <c r="X25" s="120">
        <f t="shared" si="6"/>
        <v>0</v>
      </c>
      <c r="Y25" s="118"/>
      <c r="Z25" s="120">
        <f t="shared" si="7"/>
        <v>0</v>
      </c>
      <c r="AA25" s="118">
        <v>0</v>
      </c>
      <c r="AB25" s="120">
        <f t="shared" si="8"/>
        <v>0</v>
      </c>
      <c r="AC25" s="156">
        <v>0</v>
      </c>
      <c r="AD25" s="120">
        <f t="shared" si="9"/>
        <v>0</v>
      </c>
      <c r="AE25" s="150">
        <v>0</v>
      </c>
      <c r="AF25" s="120">
        <f t="shared" si="10"/>
        <v>0</v>
      </c>
      <c r="AG25" s="118"/>
      <c r="AH25" s="120">
        <f t="shared" si="11"/>
        <v>0</v>
      </c>
      <c r="AI25" s="118"/>
      <c r="AJ25" s="120">
        <f t="shared" si="12"/>
        <v>0</v>
      </c>
      <c r="AK25" s="118">
        <f>VLOOKUP(B25,'[4]AUGUST '!$B$69:$Y$84,24,0)</f>
        <v>10000</v>
      </c>
      <c r="AL25" s="120">
        <f t="shared" si="13"/>
        <v>815</v>
      </c>
      <c r="AM25" s="118"/>
      <c r="AN25" s="120">
        <f t="shared" si="14"/>
        <v>0</v>
      </c>
      <c r="AO25" s="118"/>
      <c r="AP25" s="120">
        <f t="shared" si="15"/>
        <v>0</v>
      </c>
      <c r="AQ25" s="118"/>
      <c r="AR25" s="120">
        <f t="shared" si="16"/>
        <v>0</v>
      </c>
      <c r="AS25" s="118"/>
      <c r="AT25" s="120">
        <f t="shared" si="17"/>
        <v>0</v>
      </c>
      <c r="AU25" s="118"/>
      <c r="AV25" s="120">
        <f t="shared" si="18"/>
        <v>0</v>
      </c>
      <c r="AW25" s="118"/>
      <c r="AX25" s="152">
        <f t="shared" si="19"/>
        <v>0</v>
      </c>
      <c r="AY25" s="118"/>
      <c r="AZ25" s="120">
        <f t="shared" si="20"/>
        <v>0</v>
      </c>
      <c r="BA25" s="118"/>
      <c r="BB25" s="120">
        <f t="shared" si="21"/>
        <v>0</v>
      </c>
      <c r="BC25" s="118"/>
      <c r="BD25" s="121">
        <f t="shared" si="22"/>
        <v>0</v>
      </c>
      <c r="BE25" s="154"/>
      <c r="BF25" s="121">
        <f t="shared" si="23"/>
        <v>0</v>
      </c>
    </row>
    <row r="26" spans="1:58" s="122" customFormat="1" ht="27" customHeight="1">
      <c r="A26" s="123">
        <v>16</v>
      </c>
      <c r="B26" s="124">
        <v>9652930046</v>
      </c>
      <c r="C26" s="132" t="s">
        <v>100</v>
      </c>
      <c r="D26" s="123">
        <v>7.4999999999999997E-2</v>
      </c>
      <c r="E26" s="118" t="e">
        <f t="shared" si="0"/>
        <v>#VALUE!</v>
      </c>
      <c r="F26" s="119" t="e">
        <f t="shared" si="24"/>
        <v>#VALUE!</v>
      </c>
      <c r="G26" s="118">
        <v>5000</v>
      </c>
      <c r="H26" s="120">
        <f t="shared" si="25"/>
        <v>375</v>
      </c>
      <c r="I26" s="118">
        <f>VLOOKUP(B26,'[4]AUGUST '!$B$6:$L$21,11,0)</f>
        <v>5000</v>
      </c>
      <c r="J26" s="120">
        <f t="shared" si="26"/>
        <v>375</v>
      </c>
      <c r="K26" s="118">
        <v>5000</v>
      </c>
      <c r="L26" s="120">
        <f t="shared" si="27"/>
        <v>375</v>
      </c>
      <c r="M26" s="118" t="e">
        <f>SUMIF('[4]AUGUST '!$B$6:$N$67,B26,'[4]AUGUST '!$N$6:$N$67)</f>
        <v>#VALUE!</v>
      </c>
      <c r="N26" s="120" t="e">
        <f t="shared" si="1"/>
        <v>#VALUE!</v>
      </c>
      <c r="O26" s="118">
        <f>VLOOKUP(B26,'[4]AUGUST '!$B$22:$O$37,14,0)</f>
        <v>10000</v>
      </c>
      <c r="P26" s="120">
        <f t="shared" si="2"/>
        <v>750</v>
      </c>
      <c r="Q26" s="118">
        <v>10000</v>
      </c>
      <c r="R26" s="120">
        <f t="shared" si="3"/>
        <v>750</v>
      </c>
      <c r="S26" s="118">
        <v>0</v>
      </c>
      <c r="T26" s="120">
        <f t="shared" si="4"/>
        <v>0</v>
      </c>
      <c r="U26" s="118">
        <v>0</v>
      </c>
      <c r="V26" s="120">
        <f t="shared" si="5"/>
        <v>0</v>
      </c>
      <c r="W26" s="149">
        <v>0</v>
      </c>
      <c r="X26" s="120">
        <f t="shared" si="6"/>
        <v>0</v>
      </c>
      <c r="Y26" s="118"/>
      <c r="Z26" s="120">
        <f t="shared" si="7"/>
        <v>0</v>
      </c>
      <c r="AA26" s="118">
        <v>0</v>
      </c>
      <c r="AB26" s="120">
        <f t="shared" si="8"/>
        <v>0</v>
      </c>
      <c r="AC26" s="156">
        <v>0</v>
      </c>
      <c r="AD26" s="120">
        <f t="shared" si="9"/>
        <v>0</v>
      </c>
      <c r="AE26" s="150">
        <v>0</v>
      </c>
      <c r="AF26" s="120">
        <f t="shared" si="10"/>
        <v>0</v>
      </c>
      <c r="AG26" s="118"/>
      <c r="AH26" s="120">
        <f t="shared" si="11"/>
        <v>0</v>
      </c>
      <c r="AI26" s="118"/>
      <c r="AJ26" s="120">
        <f t="shared" si="12"/>
        <v>0</v>
      </c>
      <c r="AK26" s="118">
        <f>VLOOKUP(B26,'[4]AUGUST '!$B$69:$Y$84,24,0)</f>
        <v>10000</v>
      </c>
      <c r="AL26" s="120">
        <f t="shared" si="13"/>
        <v>750</v>
      </c>
      <c r="AM26" s="118"/>
      <c r="AN26" s="120">
        <f t="shared" si="14"/>
        <v>0</v>
      </c>
      <c r="AO26" s="118"/>
      <c r="AP26" s="120">
        <f t="shared" si="15"/>
        <v>0</v>
      </c>
      <c r="AQ26" s="118"/>
      <c r="AR26" s="120">
        <f t="shared" si="16"/>
        <v>0</v>
      </c>
      <c r="AS26" s="118"/>
      <c r="AT26" s="120">
        <f t="shared" si="17"/>
        <v>0</v>
      </c>
      <c r="AU26" s="118"/>
      <c r="AV26" s="120">
        <f t="shared" si="18"/>
        <v>0</v>
      </c>
      <c r="AW26" s="118"/>
      <c r="AX26" s="152">
        <f t="shared" si="19"/>
        <v>0</v>
      </c>
      <c r="AY26" s="118"/>
      <c r="AZ26" s="120">
        <f t="shared" si="20"/>
        <v>0</v>
      </c>
      <c r="BA26" s="118"/>
      <c r="BB26" s="120">
        <f t="shared" si="21"/>
        <v>0</v>
      </c>
      <c r="BC26" s="118"/>
      <c r="BD26" s="121">
        <f t="shared" si="22"/>
        <v>0</v>
      </c>
      <c r="BE26" s="154"/>
      <c r="BF26" s="121">
        <f t="shared" si="23"/>
        <v>0</v>
      </c>
    </row>
    <row r="27" spans="1:58" s="122" customFormat="1" ht="27" customHeight="1">
      <c r="A27" s="123">
        <v>17</v>
      </c>
      <c r="B27" s="124">
        <v>9124040020</v>
      </c>
      <c r="C27" s="132" t="s">
        <v>101</v>
      </c>
      <c r="D27" s="123">
        <v>0.93630000000000002</v>
      </c>
      <c r="E27" s="118" t="e">
        <f t="shared" si="0"/>
        <v>#VALUE!</v>
      </c>
      <c r="F27" s="119" t="e">
        <f t="shared" si="24"/>
        <v>#VALUE!</v>
      </c>
      <c r="G27" s="118">
        <v>15540</v>
      </c>
      <c r="H27" s="120">
        <f t="shared" si="25"/>
        <v>14550.102000000001</v>
      </c>
      <c r="I27" s="118">
        <f>VLOOKUP(B27,'[4]AUGUST '!$B$6:$L$21,11,0)</f>
        <v>15540</v>
      </c>
      <c r="J27" s="120">
        <f t="shared" si="26"/>
        <v>14550.102000000001</v>
      </c>
      <c r="K27" s="118">
        <v>15540</v>
      </c>
      <c r="L27" s="120">
        <f t="shared" si="27"/>
        <v>14550.102000000001</v>
      </c>
      <c r="M27" s="118" t="e">
        <f>SUMIF('[4]AUGUST '!$B$6:$N$67,B27,'[4]AUGUST '!$N$6:$N$67)</f>
        <v>#VALUE!</v>
      </c>
      <c r="N27" s="120" t="e">
        <f t="shared" si="1"/>
        <v>#VALUE!</v>
      </c>
      <c r="O27" s="118">
        <f>VLOOKUP(B27,'[4]AUGUST '!$B$22:$O$37,14,0)</f>
        <v>15540</v>
      </c>
      <c r="P27" s="120">
        <f t="shared" si="2"/>
        <v>14550.102000000001</v>
      </c>
      <c r="Q27" s="118">
        <v>15540</v>
      </c>
      <c r="R27" s="120">
        <f t="shared" si="3"/>
        <v>14550.102000000001</v>
      </c>
      <c r="S27" s="118">
        <v>15540</v>
      </c>
      <c r="T27" s="120">
        <f t="shared" si="4"/>
        <v>14550.102000000001</v>
      </c>
      <c r="U27" s="118">
        <v>15540</v>
      </c>
      <c r="V27" s="120">
        <f t="shared" si="5"/>
        <v>14550.102000000001</v>
      </c>
      <c r="W27" s="149">
        <v>15540</v>
      </c>
      <c r="X27" s="120">
        <f t="shared" si="6"/>
        <v>14550.102000000001</v>
      </c>
      <c r="Y27" s="118"/>
      <c r="Z27" s="120">
        <f t="shared" si="7"/>
        <v>0</v>
      </c>
      <c r="AA27" s="118">
        <v>15540</v>
      </c>
      <c r="AB27" s="120">
        <f t="shared" si="8"/>
        <v>14550.102000000001</v>
      </c>
      <c r="AC27" s="156">
        <v>15540</v>
      </c>
      <c r="AD27" s="120">
        <f t="shared" si="9"/>
        <v>14550.102000000001</v>
      </c>
      <c r="AE27" s="150">
        <v>15540</v>
      </c>
      <c r="AF27" s="120">
        <f t="shared" si="10"/>
        <v>14550.102000000001</v>
      </c>
      <c r="AG27" s="118"/>
      <c r="AH27" s="120">
        <f t="shared" si="11"/>
        <v>0</v>
      </c>
      <c r="AI27" s="118"/>
      <c r="AJ27" s="120">
        <f t="shared" si="12"/>
        <v>0</v>
      </c>
      <c r="AK27" s="118">
        <f>VLOOKUP(B27,'[4]AUGUST '!$B$69:$Y$84,24,0)</f>
        <v>15540</v>
      </c>
      <c r="AL27" s="120">
        <f t="shared" si="13"/>
        <v>14550.102000000001</v>
      </c>
      <c r="AM27" s="118"/>
      <c r="AN27" s="120">
        <f t="shared" si="14"/>
        <v>0</v>
      </c>
      <c r="AO27" s="118"/>
      <c r="AP27" s="120">
        <f t="shared" si="15"/>
        <v>0</v>
      </c>
      <c r="AQ27" s="118"/>
      <c r="AR27" s="120">
        <f t="shared" si="16"/>
        <v>0</v>
      </c>
      <c r="AS27" s="118"/>
      <c r="AT27" s="120">
        <f t="shared" si="17"/>
        <v>0</v>
      </c>
      <c r="AU27" s="118"/>
      <c r="AV27" s="120">
        <f t="shared" si="18"/>
        <v>0</v>
      </c>
      <c r="AW27" s="118"/>
      <c r="AX27" s="152">
        <f t="shared" si="19"/>
        <v>0</v>
      </c>
      <c r="AY27" s="118"/>
      <c r="AZ27" s="120">
        <f t="shared" si="20"/>
        <v>0</v>
      </c>
      <c r="BA27" s="118"/>
      <c r="BB27" s="120">
        <f t="shared" si="21"/>
        <v>0</v>
      </c>
      <c r="BC27" s="118"/>
      <c r="BD27" s="121">
        <f t="shared" si="22"/>
        <v>0</v>
      </c>
      <c r="BE27" s="154"/>
      <c r="BF27" s="121">
        <f t="shared" si="23"/>
        <v>0</v>
      </c>
    </row>
    <row r="28" spans="1:58" s="122" customFormat="1" ht="27" customHeight="1">
      <c r="A28" s="123">
        <v>18</v>
      </c>
      <c r="B28" s="124">
        <v>9124040035</v>
      </c>
      <c r="C28" s="132" t="s">
        <v>102</v>
      </c>
      <c r="D28" s="123">
        <v>0.14660000000000001</v>
      </c>
      <c r="E28" s="118" t="e">
        <f t="shared" si="0"/>
        <v>#VALUE!</v>
      </c>
      <c r="F28" s="119" t="e">
        <f t="shared" si="24"/>
        <v>#VALUE!</v>
      </c>
      <c r="G28" s="118">
        <v>8000</v>
      </c>
      <c r="H28" s="120">
        <f t="shared" si="25"/>
        <v>1172.8</v>
      </c>
      <c r="I28" s="118">
        <f>VLOOKUP(B28,'[4]AUGUST '!$B$6:$L$21,11,0)</f>
        <v>16000</v>
      </c>
      <c r="J28" s="120">
        <f t="shared" si="26"/>
        <v>2345.6</v>
      </c>
      <c r="K28" s="118">
        <v>16000</v>
      </c>
      <c r="L28" s="120">
        <f t="shared" si="27"/>
        <v>2345.6</v>
      </c>
      <c r="M28" s="118" t="e">
        <f>SUMIF('[4]AUGUST '!$B$6:$N$67,B28,'[4]AUGUST '!$N$6:$N$67)</f>
        <v>#VALUE!</v>
      </c>
      <c r="N28" s="120" t="e">
        <f t="shared" si="1"/>
        <v>#VALUE!</v>
      </c>
      <c r="O28" s="118">
        <f>VLOOKUP(B28,'[4]AUGUST '!$B$22:$O$37,14,0)</f>
        <v>0</v>
      </c>
      <c r="P28" s="120">
        <f t="shared" si="2"/>
        <v>0</v>
      </c>
      <c r="Q28" s="118">
        <v>0</v>
      </c>
      <c r="R28" s="120">
        <f t="shared" si="3"/>
        <v>0</v>
      </c>
      <c r="S28" s="118">
        <v>16000</v>
      </c>
      <c r="T28" s="120">
        <f t="shared" si="4"/>
        <v>2345.6</v>
      </c>
      <c r="U28" s="118">
        <v>16000</v>
      </c>
      <c r="V28" s="120">
        <f t="shared" si="5"/>
        <v>2345.6</v>
      </c>
      <c r="W28" s="149">
        <v>8000</v>
      </c>
      <c r="X28" s="120">
        <f t="shared" si="6"/>
        <v>1172.8</v>
      </c>
      <c r="Y28" s="118"/>
      <c r="Z28" s="120">
        <f t="shared" si="7"/>
        <v>0</v>
      </c>
      <c r="AA28" s="118">
        <v>16000</v>
      </c>
      <c r="AB28" s="120">
        <f t="shared" si="8"/>
        <v>2345.6</v>
      </c>
      <c r="AC28" s="156">
        <v>16000</v>
      </c>
      <c r="AD28" s="120">
        <f t="shared" si="9"/>
        <v>2345.6</v>
      </c>
      <c r="AE28" s="150">
        <v>16000</v>
      </c>
      <c r="AF28" s="120">
        <f t="shared" si="10"/>
        <v>2345.6</v>
      </c>
      <c r="AG28" s="118"/>
      <c r="AH28" s="120">
        <f t="shared" si="11"/>
        <v>0</v>
      </c>
      <c r="AI28" s="118"/>
      <c r="AJ28" s="120">
        <f t="shared" si="12"/>
        <v>0</v>
      </c>
      <c r="AK28" s="118">
        <f>VLOOKUP(B28,'[4]AUGUST '!$B$69:$Y$84,24,0)</f>
        <v>16000</v>
      </c>
      <c r="AL28" s="120">
        <f t="shared" si="13"/>
        <v>2345.6</v>
      </c>
      <c r="AM28" s="118"/>
      <c r="AN28" s="120">
        <f t="shared" si="14"/>
        <v>0</v>
      </c>
      <c r="AO28" s="118"/>
      <c r="AP28" s="120">
        <f t="shared" si="15"/>
        <v>0</v>
      </c>
      <c r="AQ28" s="118"/>
      <c r="AR28" s="120">
        <f t="shared" si="16"/>
        <v>0</v>
      </c>
      <c r="AS28" s="118"/>
      <c r="AT28" s="120">
        <f t="shared" si="17"/>
        <v>0</v>
      </c>
      <c r="AU28" s="118"/>
      <c r="AV28" s="120">
        <f t="shared" si="18"/>
        <v>0</v>
      </c>
      <c r="AW28" s="118"/>
      <c r="AX28" s="152">
        <f t="shared" si="19"/>
        <v>0</v>
      </c>
      <c r="AY28" s="118"/>
      <c r="AZ28" s="120">
        <f t="shared" si="20"/>
        <v>0</v>
      </c>
      <c r="BA28" s="118"/>
      <c r="BB28" s="120">
        <f t="shared" si="21"/>
        <v>0</v>
      </c>
      <c r="BC28" s="118"/>
      <c r="BD28" s="121">
        <f t="shared" si="22"/>
        <v>0</v>
      </c>
      <c r="BE28" s="154"/>
      <c r="BF28" s="121">
        <f t="shared" si="23"/>
        <v>0</v>
      </c>
    </row>
    <row r="29" spans="1:58" s="122" customFormat="1" ht="27" customHeight="1">
      <c r="A29" s="123">
        <v>19</v>
      </c>
      <c r="B29" s="124">
        <v>9124040011</v>
      </c>
      <c r="C29" s="132" t="s">
        <v>102</v>
      </c>
      <c r="D29" s="123">
        <v>0.14729999999999999</v>
      </c>
      <c r="E29" s="118" t="e">
        <f t="shared" si="0"/>
        <v>#VALUE!</v>
      </c>
      <c r="F29" s="119" t="e">
        <f t="shared" si="24"/>
        <v>#VALUE!</v>
      </c>
      <c r="G29" s="118">
        <v>8000</v>
      </c>
      <c r="H29" s="120">
        <f t="shared" si="25"/>
        <v>1178.3999999999999</v>
      </c>
      <c r="I29" s="118">
        <f>VLOOKUP(B29,'[4]AUGUST '!$B$6:$L$21,11,0)</f>
        <v>0</v>
      </c>
      <c r="J29" s="120">
        <f t="shared" si="26"/>
        <v>0</v>
      </c>
      <c r="K29" s="118">
        <v>0</v>
      </c>
      <c r="L29" s="120">
        <f t="shared" si="27"/>
        <v>0</v>
      </c>
      <c r="M29" s="118" t="e">
        <f>SUMIF('[4]AUGUST '!$B$6:$N$67,B29,'[4]AUGUST '!$N$6:$N$67)</f>
        <v>#VALUE!</v>
      </c>
      <c r="N29" s="120" t="e">
        <f t="shared" si="1"/>
        <v>#VALUE!</v>
      </c>
      <c r="O29" s="118">
        <f>VLOOKUP(B29,'[4]AUGUST '!$B$22:$O$37,14,0)</f>
        <v>16000</v>
      </c>
      <c r="P29" s="120">
        <f t="shared" si="2"/>
        <v>2356.7999999999997</v>
      </c>
      <c r="Q29" s="118">
        <v>14750</v>
      </c>
      <c r="R29" s="120">
        <f t="shared" si="3"/>
        <v>2172.6749999999997</v>
      </c>
      <c r="S29" s="118">
        <v>1250</v>
      </c>
      <c r="T29" s="120">
        <f t="shared" si="4"/>
        <v>184.12499999999997</v>
      </c>
      <c r="U29" s="118">
        <v>0</v>
      </c>
      <c r="V29" s="120">
        <f t="shared" si="5"/>
        <v>0</v>
      </c>
      <c r="W29" s="149">
        <v>0</v>
      </c>
      <c r="X29" s="120">
        <f t="shared" si="6"/>
        <v>0</v>
      </c>
      <c r="Y29" s="118"/>
      <c r="Z29" s="120">
        <f t="shared" si="7"/>
        <v>0</v>
      </c>
      <c r="AA29" s="118">
        <v>0</v>
      </c>
      <c r="AB29" s="120">
        <f t="shared" si="8"/>
        <v>0</v>
      </c>
      <c r="AC29" s="156">
        <v>0</v>
      </c>
      <c r="AD29" s="120">
        <f t="shared" si="9"/>
        <v>0</v>
      </c>
      <c r="AE29" s="150">
        <v>0</v>
      </c>
      <c r="AF29" s="120">
        <f t="shared" si="10"/>
        <v>0</v>
      </c>
      <c r="AG29" s="118"/>
      <c r="AH29" s="120">
        <f t="shared" si="11"/>
        <v>0</v>
      </c>
      <c r="AI29" s="118"/>
      <c r="AJ29" s="120">
        <f t="shared" si="12"/>
        <v>0</v>
      </c>
      <c r="AK29" s="118">
        <v>0</v>
      </c>
      <c r="AL29" s="120">
        <f t="shared" si="13"/>
        <v>0</v>
      </c>
      <c r="AM29" s="118"/>
      <c r="AN29" s="120">
        <f t="shared" si="14"/>
        <v>0</v>
      </c>
      <c r="AO29" s="118"/>
      <c r="AP29" s="120">
        <f t="shared" si="15"/>
        <v>0</v>
      </c>
      <c r="AQ29" s="118"/>
      <c r="AR29" s="120">
        <f t="shared" si="16"/>
        <v>0</v>
      </c>
      <c r="AS29" s="118"/>
      <c r="AT29" s="120">
        <f t="shared" si="17"/>
        <v>0</v>
      </c>
      <c r="AU29" s="118"/>
      <c r="AV29" s="120">
        <f t="shared" si="18"/>
        <v>0</v>
      </c>
      <c r="AW29" s="118"/>
      <c r="AX29" s="152">
        <f t="shared" si="19"/>
        <v>0</v>
      </c>
      <c r="AY29" s="118"/>
      <c r="AZ29" s="120">
        <f t="shared" si="20"/>
        <v>0</v>
      </c>
      <c r="BA29" s="118"/>
      <c r="BB29" s="120">
        <f t="shared" si="21"/>
        <v>0</v>
      </c>
      <c r="BC29" s="118"/>
      <c r="BD29" s="121">
        <f t="shared" si="22"/>
        <v>0</v>
      </c>
      <c r="BE29" s="154"/>
      <c r="BF29" s="121">
        <f t="shared" si="23"/>
        <v>0</v>
      </c>
    </row>
    <row r="30" spans="1:58" s="122" customFormat="1" ht="27" customHeight="1">
      <c r="A30" s="123">
        <v>20</v>
      </c>
      <c r="B30" s="124">
        <v>9471930059</v>
      </c>
      <c r="C30" s="132" t="s">
        <v>103</v>
      </c>
      <c r="D30" s="123">
        <v>0.96840000000000004</v>
      </c>
      <c r="E30" s="118" t="e">
        <f t="shared" si="0"/>
        <v>#VALUE!</v>
      </c>
      <c r="F30" s="119" t="e">
        <f t="shared" si="24"/>
        <v>#VALUE!</v>
      </c>
      <c r="G30" s="118">
        <v>15000</v>
      </c>
      <c r="H30" s="120">
        <f t="shared" si="25"/>
        <v>14526</v>
      </c>
      <c r="I30" s="118">
        <f>VLOOKUP(B30,'[4]AUGUST '!$B$6:$L$21,11,0)</f>
        <v>0</v>
      </c>
      <c r="J30" s="120">
        <f t="shared" si="26"/>
        <v>0</v>
      </c>
      <c r="K30" s="118">
        <v>0</v>
      </c>
      <c r="L30" s="120">
        <f t="shared" si="27"/>
        <v>0</v>
      </c>
      <c r="M30" s="118" t="e">
        <f>SUMIF('[4]AUGUST '!$B$6:$N$67,B30,'[4]AUGUST '!$N$6:$N$67)</f>
        <v>#VALUE!</v>
      </c>
      <c r="N30" s="120" t="e">
        <f t="shared" si="1"/>
        <v>#VALUE!</v>
      </c>
      <c r="O30" s="118">
        <f>VLOOKUP(B30,'[4]AUGUST '!$B$22:$O$37,14,0)</f>
        <v>15000</v>
      </c>
      <c r="P30" s="120">
        <f t="shared" si="2"/>
        <v>14526</v>
      </c>
      <c r="Q30" s="118">
        <v>0</v>
      </c>
      <c r="R30" s="120">
        <f t="shared" si="3"/>
        <v>0</v>
      </c>
      <c r="S30" s="118">
        <v>15000</v>
      </c>
      <c r="T30" s="120">
        <f t="shared" si="4"/>
        <v>14526</v>
      </c>
      <c r="U30" s="118">
        <v>15000</v>
      </c>
      <c r="V30" s="120">
        <f>U30*D30</f>
        <v>14526</v>
      </c>
      <c r="W30" s="149">
        <v>30000</v>
      </c>
      <c r="X30" s="120">
        <f t="shared" si="6"/>
        <v>29052</v>
      </c>
      <c r="Y30" s="118"/>
      <c r="Z30" s="120">
        <f t="shared" si="7"/>
        <v>0</v>
      </c>
      <c r="AA30" s="118">
        <v>15000</v>
      </c>
      <c r="AB30" s="120">
        <f t="shared" si="8"/>
        <v>14526</v>
      </c>
      <c r="AC30" s="156">
        <v>15000</v>
      </c>
      <c r="AD30" s="120">
        <f t="shared" si="9"/>
        <v>14526</v>
      </c>
      <c r="AE30" s="150">
        <v>15000</v>
      </c>
      <c r="AF30" s="120">
        <f t="shared" si="10"/>
        <v>14526</v>
      </c>
      <c r="AG30" s="118"/>
      <c r="AH30" s="120">
        <f t="shared" si="11"/>
        <v>0</v>
      </c>
      <c r="AI30" s="118"/>
      <c r="AJ30" s="120">
        <f t="shared" si="12"/>
        <v>0</v>
      </c>
      <c r="AK30" s="118">
        <f>VLOOKUP(B30,'[4]AUGUST '!$B$69:$Y$84,24,0)</f>
        <v>15000</v>
      </c>
      <c r="AL30" s="120">
        <f t="shared" si="13"/>
        <v>14526</v>
      </c>
      <c r="AM30" s="118"/>
      <c r="AN30" s="120">
        <f t="shared" si="14"/>
        <v>0</v>
      </c>
      <c r="AO30" s="118"/>
      <c r="AP30" s="120">
        <f t="shared" si="15"/>
        <v>0</v>
      </c>
      <c r="AQ30" s="118"/>
      <c r="AR30" s="120">
        <f t="shared" si="16"/>
        <v>0</v>
      </c>
      <c r="AS30" s="118"/>
      <c r="AT30" s="120">
        <f t="shared" si="17"/>
        <v>0</v>
      </c>
      <c r="AU30" s="118"/>
      <c r="AV30" s="120">
        <f t="shared" si="18"/>
        <v>0</v>
      </c>
      <c r="AW30" s="118"/>
      <c r="AX30" s="152">
        <f t="shared" si="19"/>
        <v>0</v>
      </c>
      <c r="AY30" s="118"/>
      <c r="AZ30" s="120">
        <f t="shared" si="20"/>
        <v>0</v>
      </c>
      <c r="BA30" s="118"/>
      <c r="BB30" s="120">
        <f t="shared" si="21"/>
        <v>0</v>
      </c>
      <c r="BC30" s="118"/>
      <c r="BD30" s="121">
        <f t="shared" si="22"/>
        <v>0</v>
      </c>
      <c r="BE30" s="154"/>
      <c r="BF30" s="121">
        <f t="shared" si="23"/>
        <v>0</v>
      </c>
    </row>
    <row r="31" spans="1:58" s="122" customFormat="1" ht="27" customHeight="1">
      <c r="A31" s="123">
        <v>21</v>
      </c>
      <c r="B31" s="124">
        <v>9472930030</v>
      </c>
      <c r="C31" s="132" t="s">
        <v>104</v>
      </c>
      <c r="D31" s="123">
        <v>2.0299999999999999E-2</v>
      </c>
      <c r="E31" s="118" t="e">
        <f t="shared" ref="E31" si="28">SUMIF($G$10:$BF$10,"QTY",G31:BF31)</f>
        <v>#VALUE!</v>
      </c>
      <c r="F31" s="119" t="e">
        <f t="shared" ref="F31" si="29">E31*D31</f>
        <v>#VALUE!</v>
      </c>
      <c r="G31" s="118">
        <v>20000</v>
      </c>
      <c r="H31" s="120">
        <f t="shared" ref="H31" si="30">G31*D31</f>
        <v>406</v>
      </c>
      <c r="I31" s="118">
        <f>VLOOKUP(B31,'[4]AUGUST '!$B$6:$L$21,11,0)</f>
        <v>0</v>
      </c>
      <c r="J31" s="120">
        <f t="shared" ref="J31" si="31">I31*D31</f>
        <v>0</v>
      </c>
      <c r="K31" s="118">
        <v>0</v>
      </c>
      <c r="L31" s="120">
        <f t="shared" ref="L31" si="32">K31*D31</f>
        <v>0</v>
      </c>
      <c r="M31" s="118" t="e">
        <f>SUMIF('[4]AUGUST '!$B$6:$N$67,B31,'[4]AUGUST '!$N$6:$N$67)</f>
        <v>#VALUE!</v>
      </c>
      <c r="N31" s="120" t="e">
        <f t="shared" ref="N31" si="33">M31*D31</f>
        <v>#VALUE!</v>
      </c>
      <c r="O31" s="118">
        <f>VLOOKUP(B31,'[4]AUGUST '!$B$22:$O$37,14,0)</f>
        <v>0</v>
      </c>
      <c r="P31" s="120">
        <f t="shared" ref="P31" si="34">O31*D31</f>
        <v>0</v>
      </c>
      <c r="Q31" s="118">
        <v>20000</v>
      </c>
      <c r="R31" s="120">
        <f t="shared" ref="R31" si="35">Q31*D31</f>
        <v>406</v>
      </c>
      <c r="S31" s="118">
        <v>0</v>
      </c>
      <c r="T31" s="120">
        <f t="shared" ref="T31" si="36">S31*D31</f>
        <v>0</v>
      </c>
      <c r="U31" s="118">
        <v>20000</v>
      </c>
      <c r="V31" s="120">
        <f t="shared" ref="V31" si="37">U31*D31</f>
        <v>406</v>
      </c>
      <c r="W31" s="149">
        <v>0</v>
      </c>
      <c r="X31" s="120">
        <f t="shared" ref="X31" si="38">W31*D31</f>
        <v>0</v>
      </c>
      <c r="Y31" s="118"/>
      <c r="Z31" s="120">
        <f t="shared" ref="Z31" si="39">Y31*D31</f>
        <v>0</v>
      </c>
      <c r="AA31" s="118">
        <v>20000</v>
      </c>
      <c r="AB31" s="120">
        <f t="shared" ref="AB31" si="40">AA31*D31</f>
        <v>406</v>
      </c>
      <c r="AC31" s="156">
        <v>0</v>
      </c>
      <c r="AD31" s="120">
        <f t="shared" ref="AD31" si="41">AC31*D31</f>
        <v>0</v>
      </c>
      <c r="AE31" s="150">
        <v>20000</v>
      </c>
      <c r="AF31" s="120">
        <f t="shared" ref="AF31" si="42">AE31*D31</f>
        <v>406</v>
      </c>
      <c r="AG31" s="118"/>
      <c r="AH31" s="120">
        <f t="shared" ref="AH31" si="43">AG31*D31</f>
        <v>0</v>
      </c>
      <c r="AI31" s="118"/>
      <c r="AJ31" s="120">
        <f t="shared" ref="AJ31" si="44">AI31*D31</f>
        <v>0</v>
      </c>
      <c r="AK31" s="118">
        <f>VLOOKUP(B31,'[4]AUGUST '!$B$69:$Y$84,24,0)</f>
        <v>20000</v>
      </c>
      <c r="AL31" s="120">
        <f t="shared" ref="AL31" si="45">AK31*D31</f>
        <v>406</v>
      </c>
      <c r="AM31" s="118"/>
      <c r="AN31" s="120">
        <f t="shared" ref="AN31" si="46">AM31*D31</f>
        <v>0</v>
      </c>
      <c r="AO31" s="118"/>
      <c r="AP31" s="120">
        <f t="shared" ref="AP31" si="47">AO31*D31</f>
        <v>0</v>
      </c>
      <c r="AQ31" s="118"/>
      <c r="AR31" s="120">
        <f t="shared" ref="AR31" si="48">AQ31*D31</f>
        <v>0</v>
      </c>
      <c r="AS31" s="118"/>
      <c r="AT31" s="120">
        <f t="shared" ref="AT31" si="49">AS31*D31</f>
        <v>0</v>
      </c>
      <c r="AU31" s="118"/>
      <c r="AV31" s="120">
        <f t="shared" ref="AV31" si="50">AU31*D31</f>
        <v>0</v>
      </c>
      <c r="AW31" s="118"/>
      <c r="AX31" s="152">
        <f t="shared" ref="AX31" si="51">AW31*D31</f>
        <v>0</v>
      </c>
      <c r="AY31" s="118"/>
      <c r="AZ31" s="120">
        <f t="shared" ref="AZ31" si="52">AY31*D31</f>
        <v>0</v>
      </c>
      <c r="BA31" s="118"/>
      <c r="BB31" s="120">
        <f t="shared" ref="BB31" si="53">BA31*D31</f>
        <v>0</v>
      </c>
      <c r="BC31" s="118"/>
      <c r="BD31" s="121">
        <f t="shared" ref="BD31" si="54">BC31*D31</f>
        <v>0</v>
      </c>
      <c r="BE31" s="154"/>
      <c r="BF31" s="121">
        <f t="shared" ref="BF31" si="55">BE31*D31</f>
        <v>0</v>
      </c>
    </row>
    <row r="32" spans="1:58" s="122" customFormat="1" ht="27" customHeight="1">
      <c r="A32" s="123">
        <v>22</v>
      </c>
      <c r="B32" s="155">
        <v>9122010005</v>
      </c>
      <c r="C32" s="132" t="s">
        <v>110</v>
      </c>
      <c r="D32" s="123">
        <v>2.0299999999999999E-2</v>
      </c>
      <c r="E32" s="118" t="e">
        <f t="shared" si="0"/>
        <v>#VALUE!</v>
      </c>
      <c r="F32" s="119" t="e">
        <f t="shared" si="24"/>
        <v>#VALUE!</v>
      </c>
      <c r="G32" s="118">
        <v>0</v>
      </c>
      <c r="H32" s="120">
        <f t="shared" si="25"/>
        <v>0</v>
      </c>
      <c r="I32" s="118">
        <v>0</v>
      </c>
      <c r="J32" s="120">
        <f t="shared" si="26"/>
        <v>0</v>
      </c>
      <c r="K32" s="118">
        <v>0</v>
      </c>
      <c r="L32" s="120">
        <f t="shared" si="27"/>
        <v>0</v>
      </c>
      <c r="M32" s="118" t="e">
        <f>SUMIF('[4]AUGUST '!$B$6:$N$67,B32,'[4]AUGUST '!$N$6:$N$67)</f>
        <v>#VALUE!</v>
      </c>
      <c r="N32" s="120" t="e">
        <f t="shared" si="1"/>
        <v>#VALUE!</v>
      </c>
      <c r="O32" s="118">
        <f>VLOOKUP(B32,'[4]AUGUST '!$B$22:$O$37,14,0)</f>
        <v>10000</v>
      </c>
      <c r="P32" s="120">
        <f t="shared" si="2"/>
        <v>203</v>
      </c>
      <c r="Q32" s="118">
        <v>0</v>
      </c>
      <c r="R32" s="120">
        <f t="shared" si="3"/>
        <v>0</v>
      </c>
      <c r="S32" s="118">
        <v>10000</v>
      </c>
      <c r="T32" s="120">
        <f t="shared" si="4"/>
        <v>203</v>
      </c>
      <c r="U32" s="118">
        <v>0</v>
      </c>
      <c r="V32" s="120">
        <f t="shared" si="5"/>
        <v>0</v>
      </c>
      <c r="W32" s="149">
        <v>10000</v>
      </c>
      <c r="X32" s="120">
        <f t="shared" si="6"/>
        <v>203</v>
      </c>
      <c r="Y32" s="118"/>
      <c r="Z32" s="120">
        <f t="shared" si="7"/>
        <v>0</v>
      </c>
      <c r="AA32" s="118">
        <v>0</v>
      </c>
      <c r="AB32" s="120">
        <f t="shared" si="8"/>
        <v>0</v>
      </c>
      <c r="AC32" s="156">
        <v>10000</v>
      </c>
      <c r="AD32" s="120">
        <f t="shared" si="9"/>
        <v>203</v>
      </c>
      <c r="AE32" s="150">
        <v>0</v>
      </c>
      <c r="AF32" s="120">
        <f t="shared" si="10"/>
        <v>0</v>
      </c>
      <c r="AG32" s="118"/>
      <c r="AH32" s="120">
        <f t="shared" si="11"/>
        <v>0</v>
      </c>
      <c r="AI32" s="118"/>
      <c r="AJ32" s="120">
        <f t="shared" si="12"/>
        <v>0</v>
      </c>
      <c r="AK32" s="118">
        <v>0</v>
      </c>
      <c r="AL32" s="120">
        <f t="shared" si="13"/>
        <v>0</v>
      </c>
      <c r="AM32" s="118"/>
      <c r="AN32" s="120">
        <f t="shared" si="14"/>
        <v>0</v>
      </c>
      <c r="AO32" s="118"/>
      <c r="AP32" s="120">
        <f t="shared" si="15"/>
        <v>0</v>
      </c>
      <c r="AQ32" s="118"/>
      <c r="AR32" s="120">
        <f t="shared" si="16"/>
        <v>0</v>
      </c>
      <c r="AS32" s="118"/>
      <c r="AT32" s="120">
        <f t="shared" si="17"/>
        <v>0</v>
      </c>
      <c r="AU32" s="118"/>
      <c r="AV32" s="120">
        <f t="shared" si="18"/>
        <v>0</v>
      </c>
      <c r="AW32" s="118"/>
      <c r="AX32" s="152">
        <f t="shared" si="19"/>
        <v>0</v>
      </c>
      <c r="AY32" s="118"/>
      <c r="AZ32" s="120">
        <f t="shared" si="20"/>
        <v>0</v>
      </c>
      <c r="BA32" s="118"/>
      <c r="BB32" s="120">
        <f t="shared" si="21"/>
        <v>0</v>
      </c>
      <c r="BC32" s="118"/>
      <c r="BD32" s="121">
        <f t="shared" si="22"/>
        <v>0</v>
      </c>
      <c r="BE32" s="154"/>
      <c r="BF32" s="121">
        <f t="shared" si="23"/>
        <v>0</v>
      </c>
    </row>
    <row r="33" spans="1:58" s="50" customFormat="1" ht="39.75" customHeight="1">
      <c r="A33" s="179" t="s">
        <v>3</v>
      </c>
      <c r="B33" s="180"/>
      <c r="C33" s="180"/>
      <c r="D33" s="181"/>
      <c r="E33" s="133" t="e">
        <f>SUM(E11:E32)</f>
        <v>#VALUE!</v>
      </c>
      <c r="F33" s="134" t="e">
        <f>SUM(F11:F32)</f>
        <v>#VALUE!</v>
      </c>
      <c r="G33" s="125">
        <f>SUM(G11:G32)</f>
        <v>124620</v>
      </c>
      <c r="H33" s="126">
        <f>SUM(H11:H32)</f>
        <v>56229.606000000007</v>
      </c>
      <c r="I33" s="125">
        <f t="shared" ref="I33:AO33" si="56">SUM(I11:I32)</f>
        <v>99620</v>
      </c>
      <c r="J33" s="126">
        <f>SUM(J11:J32)</f>
        <v>41495.006000000001</v>
      </c>
      <c r="K33" s="125">
        <f t="shared" si="56"/>
        <v>109620</v>
      </c>
      <c r="L33" s="126">
        <f>SUM(L11:L32)</f>
        <v>44513.506000000001</v>
      </c>
      <c r="M33" s="125" t="e">
        <f t="shared" si="56"/>
        <v>#VALUE!</v>
      </c>
      <c r="N33" s="126" t="e">
        <f>SUM(N11:N32)</f>
        <v>#VALUE!</v>
      </c>
      <c r="O33" s="125">
        <f>SUM(O11:O32)</f>
        <v>145620</v>
      </c>
      <c r="P33" s="126">
        <f>SUM(P11:P32)</f>
        <v>62148.106000000007</v>
      </c>
      <c r="Q33" s="125">
        <f t="shared" si="56"/>
        <v>105370</v>
      </c>
      <c r="R33" s="126">
        <f>SUM(R11:R32)</f>
        <v>41304.581000000006</v>
      </c>
      <c r="S33" s="125">
        <f t="shared" si="56"/>
        <v>98870</v>
      </c>
      <c r="T33" s="126">
        <f>SUM(T11:T32)</f>
        <v>44986.631000000001</v>
      </c>
      <c r="U33" s="125">
        <f t="shared" si="56"/>
        <v>124620</v>
      </c>
      <c r="V33" s="126">
        <f>SUM(V11:V32)</f>
        <v>53384.506000000001</v>
      </c>
      <c r="W33" s="125">
        <f t="shared" si="56"/>
        <v>101620</v>
      </c>
      <c r="X33" s="126">
        <f>SUM(X11:X32)</f>
        <v>63427.706000000006</v>
      </c>
      <c r="Y33" s="125">
        <f t="shared" si="56"/>
        <v>0</v>
      </c>
      <c r="Z33" s="126">
        <f>SUM(Z11:Z32)</f>
        <v>0</v>
      </c>
      <c r="AA33" s="125">
        <f t="shared" si="56"/>
        <v>164620</v>
      </c>
      <c r="AB33" s="126">
        <f>SUM(AB11:AB32)</f>
        <v>62414.006000000001</v>
      </c>
      <c r="AC33" s="125">
        <f t="shared" si="56"/>
        <v>121620</v>
      </c>
      <c r="AD33" s="126">
        <f>SUM(AD11:AD32)</f>
        <v>51948.305999999997</v>
      </c>
      <c r="AE33" s="125">
        <f t="shared" si="56"/>
        <v>137620</v>
      </c>
      <c r="AF33" s="126">
        <f>SUM(AF11:AF32)</f>
        <v>55252.705999999998</v>
      </c>
      <c r="AG33" s="125">
        <f t="shared" si="56"/>
        <v>0</v>
      </c>
      <c r="AH33" s="126">
        <f>SUM(AH11:AH32)</f>
        <v>0</v>
      </c>
      <c r="AI33" s="125">
        <f t="shared" si="56"/>
        <v>0</v>
      </c>
      <c r="AJ33" s="126">
        <f>SUM(AJ11:AJ32)</f>
        <v>0</v>
      </c>
      <c r="AK33" s="125" t="e">
        <f t="shared" si="56"/>
        <v>#N/A</v>
      </c>
      <c r="AL33" s="126" t="e">
        <f>SUM(AL11:AL32)</f>
        <v>#N/A</v>
      </c>
      <c r="AM33" s="125">
        <f t="shared" si="56"/>
        <v>0</v>
      </c>
      <c r="AN33" s="126">
        <f>SUM(AN11:AN32)</f>
        <v>0</v>
      </c>
      <c r="AO33" s="125">
        <f t="shared" si="56"/>
        <v>0</v>
      </c>
      <c r="AP33" s="126">
        <f>SUM(AP11:AP32)</f>
        <v>0</v>
      </c>
      <c r="AQ33" s="125">
        <f t="shared" ref="AQ33:BC33" si="57">SUM(AQ11:AQ32)</f>
        <v>0</v>
      </c>
      <c r="AR33" s="126">
        <f>SUM(AR11:AR32)</f>
        <v>0</v>
      </c>
      <c r="AS33" s="125">
        <f t="shared" si="57"/>
        <v>0</v>
      </c>
      <c r="AT33" s="126">
        <f>SUM(AT11:AT32)</f>
        <v>0</v>
      </c>
      <c r="AU33" s="125">
        <f t="shared" si="57"/>
        <v>0</v>
      </c>
      <c r="AV33" s="126">
        <f>SUM(AV11:AV32)</f>
        <v>0</v>
      </c>
      <c r="AW33" s="125">
        <f>SUM(AW11:AW32)</f>
        <v>0</v>
      </c>
      <c r="AX33" s="153">
        <f>SUM(AX11:AX32)</f>
        <v>0</v>
      </c>
      <c r="AY33" s="125">
        <f t="shared" si="57"/>
        <v>0</v>
      </c>
      <c r="AZ33" s="126">
        <f>SUM(AZ11:AZ32)</f>
        <v>0</v>
      </c>
      <c r="BA33" s="125">
        <f t="shared" si="57"/>
        <v>0</v>
      </c>
      <c r="BB33" s="126">
        <f>SUM(BB11:BB32)</f>
        <v>0</v>
      </c>
      <c r="BC33" s="125">
        <f t="shared" si="57"/>
        <v>0</v>
      </c>
      <c r="BD33" s="127">
        <f>SUM(BD11:BD32)</f>
        <v>0</v>
      </c>
      <c r="BE33" s="125">
        <f>SUM(BE11:BE32)</f>
        <v>0</v>
      </c>
      <c r="BF33" s="127">
        <f>SUM(BF11:BF32)</f>
        <v>0</v>
      </c>
    </row>
    <row r="34" spans="1:58">
      <c r="E34" s="106"/>
    </row>
  </sheetData>
  <autoFilter ref="A10:BF33"/>
  <mergeCells count="28">
    <mergeCell ref="B1:K5"/>
    <mergeCell ref="AM9:AN9"/>
    <mergeCell ref="AO9:AP9"/>
    <mergeCell ref="AQ9:AR9"/>
    <mergeCell ref="AS9:AT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AY9:AZ9"/>
    <mergeCell ref="BA9:BB9"/>
    <mergeCell ref="BC9:BD9"/>
    <mergeCell ref="BE9:BF9"/>
    <mergeCell ref="A33:D33"/>
    <mergeCell ref="AU9:AV9"/>
    <mergeCell ref="AW9:AX9"/>
    <mergeCell ref="Y9:Z9"/>
    <mergeCell ref="G9:H9"/>
    <mergeCell ref="I9:J9"/>
    <mergeCell ref="K9:L9"/>
    <mergeCell ref="M9:N9"/>
  </mergeCells>
  <pageMargins left="0.27559055118110198" right="0.196850393700787" top="0.43307086614173201" bottom="0.39370078740157499" header="0.31496062992126" footer="0.31496062992126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39"/>
  <sheetViews>
    <sheetView view="pageBreakPreview" topLeftCell="A7" zoomScale="73" zoomScaleNormal="82" zoomScaleSheetLayoutView="73" workbookViewId="0">
      <selection activeCell="V9" sqref="V9"/>
    </sheetView>
  </sheetViews>
  <sheetFormatPr defaultRowHeight="15"/>
  <cols>
    <col min="1" max="1" width="4.21875" customWidth="1"/>
    <col min="2" max="2" width="11.77734375" customWidth="1"/>
    <col min="3" max="3" width="24.44140625" customWidth="1"/>
    <col min="4" max="4" width="9.88671875" customWidth="1"/>
    <col min="5" max="5" width="12.109375" customWidth="1"/>
    <col min="6" max="6" width="13.44140625" customWidth="1"/>
    <col min="7" max="7" width="10" customWidth="1"/>
    <col min="8" max="8" width="10.44140625" style="110" customWidth="1"/>
    <col min="9" max="9" width="10.33203125" customWidth="1"/>
    <col min="10" max="10" width="10.77734375" style="110" customWidth="1"/>
    <col min="11" max="13" width="10" customWidth="1"/>
    <col min="14" max="14" width="10.6640625" style="110" customWidth="1"/>
    <col min="15" max="17" width="10" customWidth="1"/>
    <col min="18" max="18" width="10.77734375" style="110" customWidth="1"/>
    <col min="19" max="19" width="10" customWidth="1"/>
    <col min="20" max="20" width="10.44140625" style="110" customWidth="1"/>
    <col min="21" max="27" width="10" customWidth="1"/>
    <col min="28" max="28" width="10.6640625" style="110" customWidth="1"/>
    <col min="29" max="31" width="10" customWidth="1"/>
    <col min="32" max="32" width="10.77734375" style="110" customWidth="1"/>
    <col min="33" max="41" width="10" customWidth="1"/>
    <col min="42" max="42" width="10.6640625" style="110" customWidth="1"/>
    <col min="43" max="45" width="10" customWidth="1"/>
    <col min="46" max="46" width="10.44140625" style="110" customWidth="1"/>
    <col min="47" max="47" width="9.88671875" customWidth="1"/>
    <col min="48" max="55" width="9.77734375" customWidth="1"/>
    <col min="56" max="56" width="11" style="110" customWidth="1"/>
    <col min="57" max="58" width="9.77734375" hidden="1" customWidth="1"/>
    <col min="59" max="59" width="9.77734375" customWidth="1"/>
    <col min="60" max="60" width="10.88671875" style="110" customWidth="1"/>
    <col min="61" max="62" width="9.77734375" customWidth="1"/>
    <col min="63" max="66" width="9.77734375" style="135" customWidth="1"/>
    <col min="67" max="68" width="9" style="135"/>
  </cols>
  <sheetData>
    <row r="1" spans="1:68" ht="42" customHeight="1">
      <c r="A1" s="38"/>
      <c r="B1" s="185" t="s">
        <v>108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</row>
    <row r="2" spans="1:68" ht="42" customHeight="1">
      <c r="A2" s="38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</row>
    <row r="3" spans="1:68" ht="42" customHeight="1">
      <c r="A3" s="38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</row>
    <row r="4" spans="1:68" ht="42" customHeight="1"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</row>
    <row r="5" spans="1:68" ht="42" customHeight="1"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</row>
    <row r="6" spans="1:68" ht="42" customHeight="1"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</row>
    <row r="7" spans="1:68" ht="42" customHeight="1"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</row>
    <row r="8" spans="1:68" ht="42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</row>
    <row r="9" spans="1:68" s="4" customFormat="1" ht="32.25" customHeight="1">
      <c r="B9" s="41"/>
      <c r="C9" s="42"/>
      <c r="H9" s="109"/>
      <c r="J9" s="109"/>
      <c r="N9" s="109"/>
      <c r="R9" s="109"/>
      <c r="T9" s="109"/>
      <c r="AB9" s="109"/>
      <c r="AF9" s="109"/>
      <c r="AP9" s="109"/>
      <c r="AT9" s="109"/>
      <c r="BD9" s="109"/>
      <c r="BH9" s="109"/>
      <c r="BK9" s="136"/>
      <c r="BL9" s="136"/>
      <c r="BM9" s="136"/>
      <c r="BN9" s="136"/>
      <c r="BO9" s="136"/>
      <c r="BP9" s="136"/>
    </row>
    <row r="10" spans="1:68" s="4" customFormat="1" ht="36" customHeight="1">
      <c r="B10" s="41"/>
      <c r="C10" s="42"/>
      <c r="H10" s="109"/>
      <c r="J10" s="109"/>
      <c r="N10" s="109"/>
      <c r="R10" s="109"/>
      <c r="T10" s="109"/>
      <c r="AB10" s="109"/>
      <c r="AF10" s="109"/>
      <c r="AP10" s="109"/>
      <c r="AT10" s="109"/>
      <c r="BD10" s="109"/>
      <c r="BH10" s="109"/>
      <c r="BK10" s="136"/>
      <c r="BL10" s="136"/>
      <c r="BM10" s="136"/>
      <c r="BN10" s="136"/>
      <c r="BO10" s="136"/>
      <c r="BP10" s="136"/>
    </row>
    <row r="11" spans="1:68" ht="71.25" customHeight="1">
      <c r="A11" s="184" t="s">
        <v>49</v>
      </c>
      <c r="B11" s="184" t="s">
        <v>50</v>
      </c>
      <c r="C11" s="184" t="s">
        <v>51</v>
      </c>
      <c r="D11" s="184" t="s">
        <v>52</v>
      </c>
      <c r="E11" s="184" t="s">
        <v>53</v>
      </c>
      <c r="F11" s="184" t="s">
        <v>54</v>
      </c>
      <c r="G11" s="183">
        <v>41334</v>
      </c>
      <c r="H11" s="183"/>
      <c r="I11" s="183">
        <v>41335</v>
      </c>
      <c r="J11" s="183"/>
      <c r="K11" s="183">
        <v>41336</v>
      </c>
      <c r="L11" s="183"/>
      <c r="M11" s="183">
        <v>41337</v>
      </c>
      <c r="N11" s="183"/>
      <c r="O11" s="183">
        <v>41338</v>
      </c>
      <c r="P11" s="183"/>
      <c r="Q11" s="183">
        <v>41339</v>
      </c>
      <c r="R11" s="183"/>
      <c r="S11" s="183">
        <v>41340</v>
      </c>
      <c r="T11" s="183"/>
      <c r="U11" s="183">
        <v>41341</v>
      </c>
      <c r="V11" s="183"/>
      <c r="W11" s="183">
        <v>41342</v>
      </c>
      <c r="X11" s="183"/>
      <c r="Y11" s="183">
        <v>41343</v>
      </c>
      <c r="Z11" s="183"/>
      <c r="AA11" s="183">
        <v>41344</v>
      </c>
      <c r="AB11" s="183"/>
      <c r="AC11" s="183">
        <v>41345</v>
      </c>
      <c r="AD11" s="183"/>
      <c r="AE11" s="183">
        <v>41346</v>
      </c>
      <c r="AF11" s="183"/>
      <c r="AG11" s="183">
        <v>41347</v>
      </c>
      <c r="AH11" s="183"/>
      <c r="AI11" s="183">
        <v>41348</v>
      </c>
      <c r="AJ11" s="183"/>
      <c r="AK11" s="183">
        <v>41349</v>
      </c>
      <c r="AL11" s="183"/>
      <c r="AM11" s="183">
        <v>41350</v>
      </c>
      <c r="AN11" s="183"/>
      <c r="AO11" s="183">
        <v>41351</v>
      </c>
      <c r="AP11" s="183"/>
      <c r="AQ11" s="183">
        <v>41352</v>
      </c>
      <c r="AR11" s="183"/>
      <c r="AS11" s="183">
        <v>41353</v>
      </c>
      <c r="AT11" s="183"/>
      <c r="AU11" s="183">
        <v>41354</v>
      </c>
      <c r="AV11" s="183"/>
      <c r="AW11" s="183">
        <v>41355</v>
      </c>
      <c r="AX11" s="183"/>
      <c r="AY11" s="183">
        <v>41356</v>
      </c>
      <c r="AZ11" s="183"/>
      <c r="BA11" s="183">
        <v>41357</v>
      </c>
      <c r="BB11" s="183"/>
      <c r="BC11" s="183">
        <v>41358</v>
      </c>
      <c r="BD11" s="183"/>
      <c r="BE11" s="183">
        <v>41359</v>
      </c>
      <c r="BF11" s="183"/>
      <c r="BG11" s="183">
        <v>41360</v>
      </c>
      <c r="BH11" s="183"/>
      <c r="BI11" s="183">
        <v>41361</v>
      </c>
      <c r="BJ11" s="183"/>
      <c r="BK11" s="183">
        <v>41362</v>
      </c>
      <c r="BL11" s="183"/>
      <c r="BM11" s="183">
        <v>41363</v>
      </c>
      <c r="BN11" s="183"/>
      <c r="BO11" s="183">
        <v>41364</v>
      </c>
      <c r="BP11" s="183"/>
    </row>
    <row r="12" spans="1:68" s="115" customFormat="1" ht="77.25" customHeight="1" thickBot="1">
      <c r="A12" s="184"/>
      <c r="B12" s="184"/>
      <c r="C12" s="184"/>
      <c r="D12" s="184"/>
      <c r="E12" s="184"/>
      <c r="F12" s="184"/>
      <c r="G12" s="113" t="s">
        <v>82</v>
      </c>
      <c r="H12" s="114" t="s">
        <v>105</v>
      </c>
      <c r="I12" s="113" t="s">
        <v>82</v>
      </c>
      <c r="J12" s="114" t="s">
        <v>105</v>
      </c>
      <c r="K12" s="113" t="s">
        <v>82</v>
      </c>
      <c r="L12" s="113" t="s">
        <v>105</v>
      </c>
      <c r="M12" s="113" t="s">
        <v>82</v>
      </c>
      <c r="N12" s="114" t="s">
        <v>105</v>
      </c>
      <c r="O12" s="113" t="s">
        <v>82</v>
      </c>
      <c r="P12" s="113" t="s">
        <v>105</v>
      </c>
      <c r="Q12" s="113" t="s">
        <v>82</v>
      </c>
      <c r="R12" s="114" t="s">
        <v>105</v>
      </c>
      <c r="S12" s="113" t="s">
        <v>82</v>
      </c>
      <c r="T12" s="114" t="s">
        <v>105</v>
      </c>
      <c r="U12" s="113" t="s">
        <v>82</v>
      </c>
      <c r="V12" s="113" t="s">
        <v>105</v>
      </c>
      <c r="W12" s="113" t="s">
        <v>82</v>
      </c>
      <c r="X12" s="113" t="s">
        <v>105</v>
      </c>
      <c r="Y12" s="113" t="s">
        <v>82</v>
      </c>
      <c r="Z12" s="113" t="s">
        <v>105</v>
      </c>
      <c r="AA12" s="113" t="s">
        <v>82</v>
      </c>
      <c r="AB12" s="114" t="s">
        <v>105</v>
      </c>
      <c r="AC12" s="113" t="s">
        <v>82</v>
      </c>
      <c r="AD12" s="113" t="s">
        <v>105</v>
      </c>
      <c r="AE12" s="113" t="s">
        <v>82</v>
      </c>
      <c r="AF12" s="114" t="s">
        <v>105</v>
      </c>
      <c r="AG12" s="113" t="s">
        <v>82</v>
      </c>
      <c r="AH12" s="113" t="s">
        <v>105</v>
      </c>
      <c r="AI12" s="113" t="s">
        <v>82</v>
      </c>
      <c r="AJ12" s="113" t="s">
        <v>105</v>
      </c>
      <c r="AK12" s="113" t="s">
        <v>82</v>
      </c>
      <c r="AL12" s="113" t="s">
        <v>105</v>
      </c>
      <c r="AM12" s="113" t="s">
        <v>82</v>
      </c>
      <c r="AN12" s="113" t="s">
        <v>105</v>
      </c>
      <c r="AO12" s="113" t="s">
        <v>82</v>
      </c>
      <c r="AP12" s="114" t="s">
        <v>105</v>
      </c>
      <c r="AQ12" s="113" t="s">
        <v>82</v>
      </c>
      <c r="AR12" s="113" t="s">
        <v>105</v>
      </c>
      <c r="AS12" s="113" t="s">
        <v>82</v>
      </c>
      <c r="AT12" s="114" t="s">
        <v>105</v>
      </c>
      <c r="AU12" s="113" t="s">
        <v>82</v>
      </c>
      <c r="AV12" s="113" t="s">
        <v>105</v>
      </c>
      <c r="AW12" s="113" t="s">
        <v>82</v>
      </c>
      <c r="AX12" s="113" t="s">
        <v>105</v>
      </c>
      <c r="AY12" s="113" t="s">
        <v>82</v>
      </c>
      <c r="AZ12" s="113" t="s">
        <v>105</v>
      </c>
      <c r="BA12" s="113" t="s">
        <v>82</v>
      </c>
      <c r="BB12" s="113" t="s">
        <v>105</v>
      </c>
      <c r="BC12" s="113" t="s">
        <v>82</v>
      </c>
      <c r="BD12" s="114" t="s">
        <v>105</v>
      </c>
      <c r="BE12" s="113" t="s">
        <v>82</v>
      </c>
      <c r="BF12" s="113" t="s">
        <v>105</v>
      </c>
      <c r="BG12" s="113" t="s">
        <v>82</v>
      </c>
      <c r="BH12" s="114" t="s">
        <v>105</v>
      </c>
      <c r="BI12" s="140" t="s">
        <v>82</v>
      </c>
      <c r="BJ12" s="140" t="s">
        <v>105</v>
      </c>
      <c r="BK12" s="140" t="s">
        <v>82</v>
      </c>
      <c r="BL12" s="140" t="s">
        <v>105</v>
      </c>
      <c r="BM12" s="140" t="s">
        <v>82</v>
      </c>
      <c r="BN12" s="140" t="s">
        <v>105</v>
      </c>
      <c r="BO12" s="140" t="s">
        <v>82</v>
      </c>
      <c r="BP12" s="140" t="s">
        <v>105</v>
      </c>
    </row>
    <row r="13" spans="1:68" s="122" customFormat="1" ht="74.25" customHeight="1" thickTop="1">
      <c r="A13" s="116">
        <v>1</v>
      </c>
      <c r="B13" s="117">
        <v>9352931030</v>
      </c>
      <c r="C13" s="131" t="s">
        <v>85</v>
      </c>
      <c r="D13" s="116">
        <v>2.0899999999999998E-2</v>
      </c>
      <c r="E13" s="118">
        <f>SUMIF($G$12:$BP$12,"QTY",G13:BP13)</f>
        <v>114000</v>
      </c>
      <c r="F13" s="119">
        <f t="shared" ref="F13:F33" si="0">E13*D13</f>
        <v>2382.6</v>
      </c>
      <c r="G13" s="118">
        <v>40000</v>
      </c>
      <c r="H13" s="120">
        <f t="shared" ref="H13:H33" si="1">G13*D13</f>
        <v>835.99999999999989</v>
      </c>
      <c r="I13" s="118"/>
      <c r="J13" s="120">
        <f>I13*D13</f>
        <v>0</v>
      </c>
      <c r="K13" s="118"/>
      <c r="L13" s="121">
        <f t="shared" ref="L13:L33" si="2">K13*D13</f>
        <v>0</v>
      </c>
      <c r="M13" s="118">
        <v>30000</v>
      </c>
      <c r="N13" s="120">
        <f t="shared" ref="N13:N33" si="3">M13*D13</f>
        <v>627</v>
      </c>
      <c r="O13" s="118"/>
      <c r="P13" s="121">
        <f t="shared" ref="P13:P33" si="4">O13*D13</f>
        <v>0</v>
      </c>
      <c r="Q13" s="118"/>
      <c r="R13" s="120">
        <f t="shared" ref="R13:R33" si="5">Q13*D13</f>
        <v>0</v>
      </c>
      <c r="S13" s="118">
        <v>30000</v>
      </c>
      <c r="T13" s="120">
        <f t="shared" ref="T13:T33" si="6">S13*D13</f>
        <v>627</v>
      </c>
      <c r="U13" s="118"/>
      <c r="V13" s="121">
        <f t="shared" ref="V13:V33" si="7">U13*D13</f>
        <v>0</v>
      </c>
      <c r="W13" s="118"/>
      <c r="X13" s="118"/>
      <c r="Y13" s="118"/>
      <c r="Z13" s="121">
        <f t="shared" ref="Z13:Z33" si="8">Y13*D13</f>
        <v>0</v>
      </c>
      <c r="AA13" s="118">
        <v>14000</v>
      </c>
      <c r="AB13" s="120">
        <f t="shared" ref="AB13:AB33" si="9">AA13*D13</f>
        <v>292.59999999999997</v>
      </c>
      <c r="AC13" s="118"/>
      <c r="AD13" s="121">
        <f t="shared" ref="AD13:AD33" si="10">AC13*D13</f>
        <v>0</v>
      </c>
      <c r="AE13" s="118">
        <v>0</v>
      </c>
      <c r="AF13" s="120">
        <f t="shared" ref="AF13:AF33" si="11">AE13*D13</f>
        <v>0</v>
      </c>
      <c r="AG13" s="118"/>
      <c r="AH13" s="121">
        <f t="shared" ref="AH13:AH33" si="12">AG13*D13</f>
        <v>0</v>
      </c>
      <c r="AI13" s="118"/>
      <c r="AJ13" s="121">
        <f t="shared" ref="AJ13:AJ33" si="13">AI13*D13</f>
        <v>0</v>
      </c>
      <c r="AK13" s="118"/>
      <c r="AL13" s="121">
        <f t="shared" ref="AL13:AL33" si="14">AK13*D13</f>
        <v>0</v>
      </c>
      <c r="AM13" s="118"/>
      <c r="AN13" s="121">
        <f t="shared" ref="AN13:AN33" si="15">AM13*D13</f>
        <v>0</v>
      </c>
      <c r="AO13" s="118">
        <v>0</v>
      </c>
      <c r="AP13" s="120">
        <f t="shared" ref="AP13:AP33" si="16">AO13*D13</f>
        <v>0</v>
      </c>
      <c r="AQ13" s="118"/>
      <c r="AR13" s="121">
        <f t="shared" ref="AR13:AR33" si="17">AQ13*D13</f>
        <v>0</v>
      </c>
      <c r="AS13" s="118">
        <v>0</v>
      </c>
      <c r="AT13" s="120">
        <f t="shared" ref="AT13:AT33" si="18">AS13*D13</f>
        <v>0</v>
      </c>
      <c r="AU13" s="118"/>
      <c r="AV13" s="121">
        <f>AU13*D13</f>
        <v>0</v>
      </c>
      <c r="AW13" s="118"/>
      <c r="AX13" s="121">
        <f>AW13*D13</f>
        <v>0</v>
      </c>
      <c r="AY13" s="118"/>
      <c r="AZ13" s="121">
        <f>AY13*D13</f>
        <v>0</v>
      </c>
      <c r="BA13" s="118"/>
      <c r="BB13" s="121">
        <f>BA13*D13</f>
        <v>0</v>
      </c>
      <c r="BC13" s="118">
        <v>0</v>
      </c>
      <c r="BD13" s="120">
        <f>BC13*D13</f>
        <v>0</v>
      </c>
      <c r="BE13" s="118"/>
      <c r="BF13" s="121">
        <f>BE13*D13</f>
        <v>0</v>
      </c>
      <c r="BG13" s="118">
        <v>0</v>
      </c>
      <c r="BH13" s="120">
        <f>BG13*D13</f>
        <v>0</v>
      </c>
      <c r="BI13" s="118"/>
      <c r="BJ13" s="141">
        <f>BI13*D13</f>
        <v>0</v>
      </c>
      <c r="BK13" s="95"/>
      <c r="BL13" s="95"/>
      <c r="BM13" s="95"/>
      <c r="BN13" s="95"/>
      <c r="BO13" s="128"/>
      <c r="BP13" s="128"/>
    </row>
    <row r="14" spans="1:68" s="122" customFormat="1" ht="74.25" customHeight="1">
      <c r="A14" s="123">
        <v>2</v>
      </c>
      <c r="B14" s="124">
        <v>9425040105</v>
      </c>
      <c r="C14" s="132" t="s">
        <v>86</v>
      </c>
      <c r="D14" s="116">
        <v>2.0899999999999998E-2</v>
      </c>
      <c r="E14" s="118">
        <f t="shared" ref="E14:E33" si="19">SUMIF($G$12:$BP$12,"QTY",G14:BP14)</f>
        <v>160000</v>
      </c>
      <c r="F14" s="119">
        <f t="shared" si="0"/>
        <v>3343.9999999999995</v>
      </c>
      <c r="G14" s="118">
        <v>28000</v>
      </c>
      <c r="H14" s="120">
        <f t="shared" si="1"/>
        <v>585.19999999999993</v>
      </c>
      <c r="I14" s="118"/>
      <c r="J14" s="120">
        <f t="shared" ref="J14:J33" si="20">I14*D14</f>
        <v>0</v>
      </c>
      <c r="K14" s="95"/>
      <c r="L14" s="121">
        <f t="shared" si="2"/>
        <v>0</v>
      </c>
      <c r="M14" s="118">
        <v>10000</v>
      </c>
      <c r="N14" s="120">
        <f t="shared" si="3"/>
        <v>208.99999999999997</v>
      </c>
      <c r="O14" s="95"/>
      <c r="P14" s="121">
        <f t="shared" si="4"/>
        <v>0</v>
      </c>
      <c r="Q14" s="118"/>
      <c r="R14" s="120">
        <f t="shared" si="5"/>
        <v>0</v>
      </c>
      <c r="S14" s="118">
        <v>20000</v>
      </c>
      <c r="T14" s="120">
        <f t="shared" si="6"/>
        <v>417.99999999999994</v>
      </c>
      <c r="U14" s="95"/>
      <c r="V14" s="121">
        <f t="shared" si="7"/>
        <v>0</v>
      </c>
      <c r="W14" s="95"/>
      <c r="X14" s="95"/>
      <c r="Y14" s="95"/>
      <c r="Z14" s="121">
        <f t="shared" si="8"/>
        <v>0</v>
      </c>
      <c r="AA14" s="118">
        <v>0</v>
      </c>
      <c r="AB14" s="120">
        <f t="shared" si="9"/>
        <v>0</v>
      </c>
      <c r="AC14" s="95"/>
      <c r="AD14" s="121">
        <f t="shared" si="10"/>
        <v>0</v>
      </c>
      <c r="AE14" s="118">
        <v>10000</v>
      </c>
      <c r="AF14" s="120">
        <f t="shared" si="11"/>
        <v>208.99999999999997</v>
      </c>
      <c r="AG14" s="118"/>
      <c r="AH14" s="121">
        <f t="shared" si="12"/>
        <v>0</v>
      </c>
      <c r="AI14" s="118"/>
      <c r="AJ14" s="121">
        <f t="shared" si="13"/>
        <v>0</v>
      </c>
      <c r="AK14" s="118"/>
      <c r="AL14" s="121">
        <f t="shared" si="14"/>
        <v>0</v>
      </c>
      <c r="AM14" s="118"/>
      <c r="AN14" s="121">
        <f t="shared" si="15"/>
        <v>0</v>
      </c>
      <c r="AO14" s="118">
        <v>30000</v>
      </c>
      <c r="AP14" s="120">
        <f t="shared" si="16"/>
        <v>627</v>
      </c>
      <c r="AQ14" s="118"/>
      <c r="AR14" s="121">
        <f t="shared" si="17"/>
        <v>0</v>
      </c>
      <c r="AS14" s="118">
        <v>20000</v>
      </c>
      <c r="AT14" s="120">
        <f t="shared" si="18"/>
        <v>417.99999999999994</v>
      </c>
      <c r="AU14" s="95"/>
      <c r="AV14" s="121">
        <f t="shared" ref="AV14:AV33" si="21">AU14*D14</f>
        <v>0</v>
      </c>
      <c r="AW14" s="95"/>
      <c r="AX14" s="121">
        <f t="shared" ref="AX14:AX33" si="22">AW14*D14</f>
        <v>0</v>
      </c>
      <c r="AY14" s="95"/>
      <c r="AZ14" s="121">
        <f t="shared" ref="AZ14:AZ33" si="23">AY14*D14</f>
        <v>0</v>
      </c>
      <c r="BA14" s="95"/>
      <c r="BB14" s="121">
        <f t="shared" ref="BB14:BB33" si="24">BA14*D14</f>
        <v>0</v>
      </c>
      <c r="BC14" s="118">
        <v>22000</v>
      </c>
      <c r="BD14" s="120">
        <f t="shared" ref="BD14:BD33" si="25">BC14*D14</f>
        <v>459.79999999999995</v>
      </c>
      <c r="BE14" s="95"/>
      <c r="BF14" s="121">
        <f t="shared" ref="BF14:BF33" si="26">BE14*D14</f>
        <v>0</v>
      </c>
      <c r="BG14" s="118">
        <v>20000</v>
      </c>
      <c r="BH14" s="120">
        <f t="shared" ref="BH14:BH33" si="27">BG14*D14</f>
        <v>417.99999999999994</v>
      </c>
      <c r="BI14" s="95"/>
      <c r="BJ14" s="141">
        <f t="shared" ref="BJ14:BJ33" si="28">BI14*D14</f>
        <v>0</v>
      </c>
      <c r="BK14" s="95"/>
      <c r="BL14" s="95"/>
      <c r="BM14" s="95"/>
      <c r="BN14" s="95"/>
      <c r="BO14" s="128"/>
      <c r="BP14" s="128"/>
    </row>
    <row r="15" spans="1:68" s="122" customFormat="1" ht="74.25" customHeight="1">
      <c r="A15" s="123">
        <v>3</v>
      </c>
      <c r="B15" s="124">
        <v>9662930010</v>
      </c>
      <c r="C15" s="132" t="s">
        <v>87</v>
      </c>
      <c r="D15" s="116">
        <v>0.55630000000000002</v>
      </c>
      <c r="E15" s="118">
        <f t="shared" si="19"/>
        <v>276630</v>
      </c>
      <c r="F15" s="119">
        <f t="shared" si="0"/>
        <v>153889.269</v>
      </c>
      <c r="G15" s="118">
        <v>28000</v>
      </c>
      <c r="H15" s="120">
        <f t="shared" si="1"/>
        <v>15576.4</v>
      </c>
      <c r="I15" s="118"/>
      <c r="J15" s="120">
        <f t="shared" si="20"/>
        <v>0</v>
      </c>
      <c r="K15" s="95"/>
      <c r="L15" s="121">
        <f t="shared" si="2"/>
        <v>0</v>
      </c>
      <c r="M15" s="118">
        <v>30000</v>
      </c>
      <c r="N15" s="120">
        <f t="shared" si="3"/>
        <v>16689</v>
      </c>
      <c r="O15" s="95"/>
      <c r="P15" s="121">
        <f t="shared" si="4"/>
        <v>0</v>
      </c>
      <c r="Q15" s="118"/>
      <c r="R15" s="120">
        <f t="shared" si="5"/>
        <v>0</v>
      </c>
      <c r="S15" s="118">
        <v>38000</v>
      </c>
      <c r="T15" s="120">
        <f t="shared" si="6"/>
        <v>21139.4</v>
      </c>
      <c r="U15" s="95"/>
      <c r="V15" s="121">
        <f t="shared" si="7"/>
        <v>0</v>
      </c>
      <c r="W15" s="95"/>
      <c r="X15" s="95"/>
      <c r="Y15" s="95"/>
      <c r="Z15" s="121">
        <f t="shared" si="8"/>
        <v>0</v>
      </c>
      <c r="AA15" s="118">
        <v>22000</v>
      </c>
      <c r="AB15" s="120">
        <f t="shared" si="9"/>
        <v>12238.6</v>
      </c>
      <c r="AC15" s="95"/>
      <c r="AD15" s="121">
        <f t="shared" si="10"/>
        <v>0</v>
      </c>
      <c r="AE15" s="118">
        <v>25000</v>
      </c>
      <c r="AF15" s="120">
        <f t="shared" si="11"/>
        <v>13907.5</v>
      </c>
      <c r="AG15" s="118"/>
      <c r="AH15" s="121">
        <f t="shared" si="12"/>
        <v>0</v>
      </c>
      <c r="AI15" s="118"/>
      <c r="AJ15" s="121">
        <f t="shared" si="13"/>
        <v>0</v>
      </c>
      <c r="AK15" s="118"/>
      <c r="AL15" s="121">
        <f t="shared" si="14"/>
        <v>0</v>
      </c>
      <c r="AM15" s="118"/>
      <c r="AN15" s="121">
        <f t="shared" si="15"/>
        <v>0</v>
      </c>
      <c r="AO15" s="118">
        <v>40000</v>
      </c>
      <c r="AP15" s="120">
        <f t="shared" si="16"/>
        <v>22252</v>
      </c>
      <c r="AQ15" s="118"/>
      <c r="AR15" s="121">
        <f t="shared" si="17"/>
        <v>0</v>
      </c>
      <c r="AS15" s="118">
        <v>28000</v>
      </c>
      <c r="AT15" s="120">
        <f t="shared" si="18"/>
        <v>15576.4</v>
      </c>
      <c r="AU15" s="95"/>
      <c r="AV15" s="121">
        <f t="shared" si="21"/>
        <v>0</v>
      </c>
      <c r="AW15" s="95"/>
      <c r="AX15" s="121">
        <f t="shared" si="22"/>
        <v>0</v>
      </c>
      <c r="AY15" s="95"/>
      <c r="AZ15" s="121">
        <f t="shared" si="23"/>
        <v>0</v>
      </c>
      <c r="BA15" s="95"/>
      <c r="BB15" s="121">
        <f t="shared" si="24"/>
        <v>0</v>
      </c>
      <c r="BC15" s="118">
        <v>21230</v>
      </c>
      <c r="BD15" s="120">
        <f t="shared" si="25"/>
        <v>11810.249</v>
      </c>
      <c r="BE15" s="95"/>
      <c r="BF15" s="121">
        <f t="shared" si="26"/>
        <v>0</v>
      </c>
      <c r="BG15" s="118">
        <v>44400</v>
      </c>
      <c r="BH15" s="120">
        <f t="shared" si="27"/>
        <v>24699.72</v>
      </c>
      <c r="BI15" s="95"/>
      <c r="BJ15" s="141">
        <f t="shared" si="28"/>
        <v>0</v>
      </c>
      <c r="BK15" s="95"/>
      <c r="BL15" s="95"/>
      <c r="BM15" s="95"/>
      <c r="BN15" s="95"/>
      <c r="BO15" s="128"/>
      <c r="BP15" s="128"/>
    </row>
    <row r="16" spans="1:68" s="122" customFormat="1" ht="74.25" customHeight="1">
      <c r="A16" s="123">
        <v>4</v>
      </c>
      <c r="B16" s="124">
        <v>9591930012</v>
      </c>
      <c r="C16" s="132" t="s">
        <v>88</v>
      </c>
      <c r="D16" s="116">
        <v>0.96630000000000005</v>
      </c>
      <c r="E16" s="118">
        <f t="shared" si="19"/>
        <v>165794</v>
      </c>
      <c r="F16" s="119">
        <f t="shared" si="0"/>
        <v>160206.74220000001</v>
      </c>
      <c r="G16" s="118">
        <v>16310</v>
      </c>
      <c r="H16" s="120">
        <f t="shared" si="1"/>
        <v>15760.353000000001</v>
      </c>
      <c r="I16" s="118"/>
      <c r="J16" s="120">
        <f t="shared" si="20"/>
        <v>0</v>
      </c>
      <c r="K16" s="95"/>
      <c r="L16" s="121">
        <f t="shared" si="2"/>
        <v>0</v>
      </c>
      <c r="M16" s="118">
        <v>8040</v>
      </c>
      <c r="N16" s="120">
        <f t="shared" si="3"/>
        <v>7769.0520000000006</v>
      </c>
      <c r="O16" s="95"/>
      <c r="P16" s="121">
        <f t="shared" si="4"/>
        <v>0</v>
      </c>
      <c r="Q16" s="118"/>
      <c r="R16" s="120">
        <f t="shared" si="5"/>
        <v>0</v>
      </c>
      <c r="S16" s="118">
        <v>22560</v>
      </c>
      <c r="T16" s="120">
        <f t="shared" si="6"/>
        <v>21799.728000000003</v>
      </c>
      <c r="U16" s="95"/>
      <c r="V16" s="121">
        <f t="shared" si="7"/>
        <v>0</v>
      </c>
      <c r="W16" s="95"/>
      <c r="X16" s="95"/>
      <c r="Y16" s="95"/>
      <c r="Z16" s="121">
        <f t="shared" si="8"/>
        <v>0</v>
      </c>
      <c r="AA16" s="118">
        <v>20820</v>
      </c>
      <c r="AB16" s="120">
        <f t="shared" si="9"/>
        <v>20118.366000000002</v>
      </c>
      <c r="AC16" s="95"/>
      <c r="AD16" s="121">
        <f t="shared" si="10"/>
        <v>0</v>
      </c>
      <c r="AE16" s="118">
        <v>23640</v>
      </c>
      <c r="AF16" s="120">
        <f t="shared" si="11"/>
        <v>22843.332000000002</v>
      </c>
      <c r="AG16" s="118"/>
      <c r="AH16" s="121">
        <f t="shared" si="12"/>
        <v>0</v>
      </c>
      <c r="AI16" s="118"/>
      <c r="AJ16" s="121">
        <f t="shared" si="13"/>
        <v>0</v>
      </c>
      <c r="AK16" s="118"/>
      <c r="AL16" s="121">
        <f t="shared" si="14"/>
        <v>0</v>
      </c>
      <c r="AM16" s="118"/>
      <c r="AN16" s="121">
        <f t="shared" si="15"/>
        <v>0</v>
      </c>
      <c r="AO16" s="118">
        <v>25074</v>
      </c>
      <c r="AP16" s="120">
        <f t="shared" si="16"/>
        <v>24229.0062</v>
      </c>
      <c r="AQ16" s="118"/>
      <c r="AR16" s="121">
        <f t="shared" si="17"/>
        <v>0</v>
      </c>
      <c r="AS16" s="118">
        <v>21150</v>
      </c>
      <c r="AT16" s="120">
        <f t="shared" si="18"/>
        <v>20437.245000000003</v>
      </c>
      <c r="AU16" s="95"/>
      <c r="AV16" s="121">
        <f t="shared" si="21"/>
        <v>0</v>
      </c>
      <c r="AW16" s="95"/>
      <c r="AX16" s="121">
        <f t="shared" si="22"/>
        <v>0</v>
      </c>
      <c r="AY16" s="95"/>
      <c r="AZ16" s="121">
        <f t="shared" si="23"/>
        <v>0</v>
      </c>
      <c r="BA16" s="95"/>
      <c r="BB16" s="121">
        <f t="shared" si="24"/>
        <v>0</v>
      </c>
      <c r="BC16" s="118">
        <v>6960</v>
      </c>
      <c r="BD16" s="120">
        <f t="shared" si="25"/>
        <v>6725.4480000000003</v>
      </c>
      <c r="BE16" s="95"/>
      <c r="BF16" s="121">
        <f t="shared" si="26"/>
        <v>0</v>
      </c>
      <c r="BG16" s="118">
        <v>21240</v>
      </c>
      <c r="BH16" s="120">
        <f t="shared" si="27"/>
        <v>20524.212</v>
      </c>
      <c r="BI16" s="95"/>
      <c r="BJ16" s="141">
        <f t="shared" si="28"/>
        <v>0</v>
      </c>
      <c r="BK16" s="95"/>
      <c r="BL16" s="95"/>
      <c r="BM16" s="95"/>
      <c r="BN16" s="95"/>
      <c r="BO16" s="128"/>
      <c r="BP16" s="128"/>
    </row>
    <row r="17" spans="1:68" s="122" customFormat="1" ht="74.25" customHeight="1">
      <c r="A17" s="123">
        <v>5</v>
      </c>
      <c r="B17" s="124">
        <v>9145020111</v>
      </c>
      <c r="C17" s="132" t="s">
        <v>89</v>
      </c>
      <c r="D17" s="116">
        <v>1.0208999999999999</v>
      </c>
      <c r="E17" s="118">
        <f t="shared" si="19"/>
        <v>1530</v>
      </c>
      <c r="F17" s="119">
        <f t="shared" si="0"/>
        <v>1561.9769999999999</v>
      </c>
      <c r="G17" s="118">
        <v>1450</v>
      </c>
      <c r="H17" s="120">
        <f t="shared" si="1"/>
        <v>1480.3049999999998</v>
      </c>
      <c r="I17" s="118"/>
      <c r="J17" s="120">
        <f t="shared" si="20"/>
        <v>0</v>
      </c>
      <c r="K17" s="95"/>
      <c r="L17" s="121">
        <f t="shared" si="2"/>
        <v>0</v>
      </c>
      <c r="M17" s="118">
        <v>50</v>
      </c>
      <c r="N17" s="120">
        <f t="shared" si="3"/>
        <v>51.044999999999995</v>
      </c>
      <c r="O17" s="95"/>
      <c r="P17" s="121">
        <f t="shared" si="4"/>
        <v>0</v>
      </c>
      <c r="Q17" s="118"/>
      <c r="R17" s="120">
        <f t="shared" si="5"/>
        <v>0</v>
      </c>
      <c r="S17" s="118">
        <v>0</v>
      </c>
      <c r="T17" s="120">
        <f t="shared" si="6"/>
        <v>0</v>
      </c>
      <c r="U17" s="95"/>
      <c r="V17" s="121">
        <f t="shared" si="7"/>
        <v>0</v>
      </c>
      <c r="W17" s="95"/>
      <c r="X17" s="95"/>
      <c r="Y17" s="95"/>
      <c r="Z17" s="121">
        <f t="shared" si="8"/>
        <v>0</v>
      </c>
      <c r="AA17" s="118">
        <v>0</v>
      </c>
      <c r="AB17" s="120">
        <f t="shared" si="9"/>
        <v>0</v>
      </c>
      <c r="AC17" s="95"/>
      <c r="AD17" s="121">
        <f t="shared" si="10"/>
        <v>0</v>
      </c>
      <c r="AE17" s="118">
        <v>0</v>
      </c>
      <c r="AF17" s="120">
        <f t="shared" si="11"/>
        <v>0</v>
      </c>
      <c r="AG17" s="118"/>
      <c r="AH17" s="121">
        <f t="shared" si="12"/>
        <v>0</v>
      </c>
      <c r="AI17" s="118"/>
      <c r="AJ17" s="121">
        <f t="shared" si="13"/>
        <v>0</v>
      </c>
      <c r="AK17" s="118"/>
      <c r="AL17" s="121">
        <f t="shared" si="14"/>
        <v>0</v>
      </c>
      <c r="AM17" s="118"/>
      <c r="AN17" s="121">
        <f t="shared" si="15"/>
        <v>0</v>
      </c>
      <c r="AO17" s="118">
        <v>0</v>
      </c>
      <c r="AP17" s="120">
        <f t="shared" si="16"/>
        <v>0</v>
      </c>
      <c r="AQ17" s="118"/>
      <c r="AR17" s="121">
        <f t="shared" si="17"/>
        <v>0</v>
      </c>
      <c r="AS17" s="118">
        <v>0</v>
      </c>
      <c r="AT17" s="120">
        <f t="shared" si="18"/>
        <v>0</v>
      </c>
      <c r="AU17" s="95"/>
      <c r="AV17" s="121">
        <f t="shared" si="21"/>
        <v>0</v>
      </c>
      <c r="AW17" s="95"/>
      <c r="AX17" s="121">
        <f t="shared" si="22"/>
        <v>0</v>
      </c>
      <c r="AY17" s="95"/>
      <c r="AZ17" s="121">
        <f t="shared" si="23"/>
        <v>0</v>
      </c>
      <c r="BA17" s="95"/>
      <c r="BB17" s="121">
        <f t="shared" si="24"/>
        <v>0</v>
      </c>
      <c r="BC17" s="118">
        <v>30</v>
      </c>
      <c r="BD17" s="120">
        <f t="shared" si="25"/>
        <v>30.626999999999999</v>
      </c>
      <c r="BE17" s="95"/>
      <c r="BF17" s="121">
        <f t="shared" si="26"/>
        <v>0</v>
      </c>
      <c r="BG17" s="118">
        <v>0</v>
      </c>
      <c r="BH17" s="120">
        <f t="shared" si="27"/>
        <v>0</v>
      </c>
      <c r="BI17" s="95"/>
      <c r="BJ17" s="141">
        <f t="shared" si="28"/>
        <v>0</v>
      </c>
      <c r="BK17" s="95"/>
      <c r="BL17" s="95"/>
      <c r="BM17" s="95"/>
      <c r="BN17" s="95"/>
      <c r="BO17" s="128"/>
      <c r="BP17" s="128"/>
    </row>
    <row r="18" spans="1:68" s="122" customFormat="1" ht="74.25" customHeight="1">
      <c r="A18" s="123">
        <v>6</v>
      </c>
      <c r="B18" s="124">
        <v>9145020057</v>
      </c>
      <c r="C18" s="132" t="s">
        <v>90</v>
      </c>
      <c r="D18" s="116">
        <v>1.0118</v>
      </c>
      <c r="E18" s="118">
        <f t="shared" si="19"/>
        <v>35710</v>
      </c>
      <c r="F18" s="119">
        <f t="shared" si="0"/>
        <v>36131.378000000004</v>
      </c>
      <c r="G18" s="118">
        <v>2400</v>
      </c>
      <c r="H18" s="120">
        <f t="shared" si="1"/>
        <v>2428.3200000000002</v>
      </c>
      <c r="I18" s="118"/>
      <c r="J18" s="120">
        <f t="shared" si="20"/>
        <v>0</v>
      </c>
      <c r="K18" s="95"/>
      <c r="L18" s="121">
        <f t="shared" si="2"/>
        <v>0</v>
      </c>
      <c r="M18" s="118">
        <v>13200</v>
      </c>
      <c r="N18" s="120">
        <f t="shared" si="3"/>
        <v>13355.76</v>
      </c>
      <c r="O18" s="95"/>
      <c r="P18" s="121">
        <f t="shared" si="4"/>
        <v>0</v>
      </c>
      <c r="Q18" s="118"/>
      <c r="R18" s="120">
        <f t="shared" si="5"/>
        <v>0</v>
      </c>
      <c r="S18" s="118">
        <v>6000</v>
      </c>
      <c r="T18" s="120">
        <f t="shared" si="6"/>
        <v>6070.8</v>
      </c>
      <c r="U18" s="95"/>
      <c r="V18" s="121">
        <f t="shared" si="7"/>
        <v>0</v>
      </c>
      <c r="W18" s="95"/>
      <c r="X18" s="95"/>
      <c r="Y18" s="95"/>
      <c r="Z18" s="121">
        <f t="shared" si="8"/>
        <v>0</v>
      </c>
      <c r="AA18" s="118">
        <v>3600</v>
      </c>
      <c r="AB18" s="120">
        <f t="shared" si="9"/>
        <v>3642.48</v>
      </c>
      <c r="AC18" s="95"/>
      <c r="AD18" s="121">
        <f t="shared" si="10"/>
        <v>0</v>
      </c>
      <c r="AE18" s="118">
        <v>2400</v>
      </c>
      <c r="AF18" s="120">
        <f t="shared" si="11"/>
        <v>2428.3200000000002</v>
      </c>
      <c r="AG18" s="118"/>
      <c r="AH18" s="121">
        <f t="shared" si="12"/>
        <v>0</v>
      </c>
      <c r="AI18" s="118"/>
      <c r="AJ18" s="121">
        <f t="shared" si="13"/>
        <v>0</v>
      </c>
      <c r="AK18" s="118"/>
      <c r="AL18" s="121">
        <f t="shared" si="14"/>
        <v>0</v>
      </c>
      <c r="AM18" s="118"/>
      <c r="AN18" s="121">
        <f t="shared" si="15"/>
        <v>0</v>
      </c>
      <c r="AO18" s="118">
        <v>0</v>
      </c>
      <c r="AP18" s="120">
        <f t="shared" si="16"/>
        <v>0</v>
      </c>
      <c r="AQ18" s="118"/>
      <c r="AR18" s="121">
        <f t="shared" si="17"/>
        <v>0</v>
      </c>
      <c r="AS18" s="118">
        <v>0</v>
      </c>
      <c r="AT18" s="120">
        <f t="shared" si="18"/>
        <v>0</v>
      </c>
      <c r="AU18" s="95"/>
      <c r="AV18" s="121">
        <f t="shared" si="21"/>
        <v>0</v>
      </c>
      <c r="AW18" s="95"/>
      <c r="AX18" s="121">
        <f t="shared" si="22"/>
        <v>0</v>
      </c>
      <c r="AY18" s="95"/>
      <c r="AZ18" s="121">
        <f t="shared" si="23"/>
        <v>0</v>
      </c>
      <c r="BA18" s="95"/>
      <c r="BB18" s="121">
        <f t="shared" si="24"/>
        <v>0</v>
      </c>
      <c r="BC18" s="118">
        <v>8110</v>
      </c>
      <c r="BD18" s="120">
        <f t="shared" si="25"/>
        <v>8205.6980000000003</v>
      </c>
      <c r="BE18" s="95"/>
      <c r="BF18" s="121">
        <f t="shared" si="26"/>
        <v>0</v>
      </c>
      <c r="BG18" s="118">
        <v>0</v>
      </c>
      <c r="BH18" s="120">
        <f t="shared" si="27"/>
        <v>0</v>
      </c>
      <c r="BI18" s="95"/>
      <c r="BJ18" s="141">
        <f t="shared" si="28"/>
        <v>0</v>
      </c>
      <c r="BK18" s="95"/>
      <c r="BL18" s="95"/>
      <c r="BM18" s="95"/>
      <c r="BN18" s="95"/>
      <c r="BO18" s="128"/>
      <c r="BP18" s="128"/>
    </row>
    <row r="19" spans="1:68" s="122" customFormat="1" ht="74.25" customHeight="1">
      <c r="A19" s="123">
        <v>7</v>
      </c>
      <c r="B19" s="124">
        <v>9124010052</v>
      </c>
      <c r="C19" s="132" t="s">
        <v>91</v>
      </c>
      <c r="D19" s="116">
        <v>0.55640000000000001</v>
      </c>
      <c r="E19" s="118">
        <f t="shared" si="19"/>
        <v>133000</v>
      </c>
      <c r="F19" s="119">
        <f t="shared" si="0"/>
        <v>74001.2</v>
      </c>
      <c r="G19" s="118">
        <v>23000</v>
      </c>
      <c r="H19" s="120">
        <f t="shared" si="1"/>
        <v>12797.2</v>
      </c>
      <c r="I19" s="118"/>
      <c r="J19" s="120">
        <f t="shared" si="20"/>
        <v>0</v>
      </c>
      <c r="K19" s="95"/>
      <c r="L19" s="121">
        <f t="shared" si="2"/>
        <v>0</v>
      </c>
      <c r="M19" s="118">
        <v>0</v>
      </c>
      <c r="N19" s="120">
        <f t="shared" si="3"/>
        <v>0</v>
      </c>
      <c r="O19" s="95"/>
      <c r="P19" s="121">
        <f t="shared" si="4"/>
        <v>0</v>
      </c>
      <c r="Q19" s="118"/>
      <c r="R19" s="120">
        <f t="shared" si="5"/>
        <v>0</v>
      </c>
      <c r="S19" s="118">
        <v>0</v>
      </c>
      <c r="T19" s="120">
        <f t="shared" si="6"/>
        <v>0</v>
      </c>
      <c r="U19" s="95"/>
      <c r="V19" s="121">
        <f t="shared" si="7"/>
        <v>0</v>
      </c>
      <c r="W19" s="95"/>
      <c r="X19" s="95"/>
      <c r="Y19" s="95"/>
      <c r="Z19" s="121">
        <f t="shared" si="8"/>
        <v>0</v>
      </c>
      <c r="AA19" s="118">
        <v>22000</v>
      </c>
      <c r="AB19" s="120">
        <f t="shared" si="9"/>
        <v>12240.8</v>
      </c>
      <c r="AC19" s="95"/>
      <c r="AD19" s="121">
        <f t="shared" si="10"/>
        <v>0</v>
      </c>
      <c r="AE19" s="118">
        <v>32000</v>
      </c>
      <c r="AF19" s="120">
        <f t="shared" si="11"/>
        <v>17804.8</v>
      </c>
      <c r="AG19" s="118"/>
      <c r="AH19" s="121">
        <f t="shared" si="12"/>
        <v>0</v>
      </c>
      <c r="AI19" s="118"/>
      <c r="AJ19" s="121">
        <f t="shared" si="13"/>
        <v>0</v>
      </c>
      <c r="AK19" s="118"/>
      <c r="AL19" s="121">
        <f t="shared" si="14"/>
        <v>0</v>
      </c>
      <c r="AM19" s="118"/>
      <c r="AN19" s="121">
        <f t="shared" si="15"/>
        <v>0</v>
      </c>
      <c r="AO19" s="118">
        <v>0</v>
      </c>
      <c r="AP19" s="120">
        <f t="shared" si="16"/>
        <v>0</v>
      </c>
      <c r="AQ19" s="118"/>
      <c r="AR19" s="121">
        <f t="shared" si="17"/>
        <v>0</v>
      </c>
      <c r="AS19" s="118">
        <v>36000</v>
      </c>
      <c r="AT19" s="120">
        <f t="shared" si="18"/>
        <v>20030.400000000001</v>
      </c>
      <c r="AU19" s="95"/>
      <c r="AV19" s="121">
        <f t="shared" si="21"/>
        <v>0</v>
      </c>
      <c r="AW19" s="95"/>
      <c r="AX19" s="121">
        <f t="shared" si="22"/>
        <v>0</v>
      </c>
      <c r="AY19" s="95"/>
      <c r="AZ19" s="121">
        <f t="shared" si="23"/>
        <v>0</v>
      </c>
      <c r="BA19" s="95"/>
      <c r="BB19" s="121">
        <f t="shared" si="24"/>
        <v>0</v>
      </c>
      <c r="BC19" s="118">
        <v>0</v>
      </c>
      <c r="BD19" s="120">
        <f t="shared" si="25"/>
        <v>0</v>
      </c>
      <c r="BE19" s="95"/>
      <c r="BF19" s="121">
        <f t="shared" si="26"/>
        <v>0</v>
      </c>
      <c r="BG19" s="118">
        <v>20000</v>
      </c>
      <c r="BH19" s="120">
        <f t="shared" si="27"/>
        <v>11128</v>
      </c>
      <c r="BI19" s="95"/>
      <c r="BJ19" s="141">
        <f t="shared" si="28"/>
        <v>0</v>
      </c>
      <c r="BK19" s="95"/>
      <c r="BL19" s="95"/>
      <c r="BM19" s="95"/>
      <c r="BN19" s="95"/>
      <c r="BO19" s="128"/>
      <c r="BP19" s="128"/>
    </row>
    <row r="20" spans="1:68" s="122" customFormat="1" ht="74.25" customHeight="1">
      <c r="A20" s="123">
        <v>8</v>
      </c>
      <c r="B20" s="124">
        <v>9124010068</v>
      </c>
      <c r="C20" s="132" t="s">
        <v>92</v>
      </c>
      <c r="D20" s="116">
        <v>0.53449999999999998</v>
      </c>
      <c r="E20" s="118">
        <f t="shared" si="19"/>
        <v>55000</v>
      </c>
      <c r="F20" s="119">
        <f t="shared" si="0"/>
        <v>29397.5</v>
      </c>
      <c r="G20" s="118">
        <v>5000</v>
      </c>
      <c r="H20" s="120">
        <f t="shared" si="1"/>
        <v>2672.5</v>
      </c>
      <c r="I20" s="118"/>
      <c r="J20" s="120">
        <f t="shared" si="20"/>
        <v>0</v>
      </c>
      <c r="K20" s="95"/>
      <c r="L20" s="121">
        <f t="shared" si="2"/>
        <v>0</v>
      </c>
      <c r="M20" s="118">
        <v>9000</v>
      </c>
      <c r="N20" s="120">
        <f t="shared" si="3"/>
        <v>4810.5</v>
      </c>
      <c r="O20" s="95"/>
      <c r="P20" s="121">
        <f t="shared" si="4"/>
        <v>0</v>
      </c>
      <c r="Q20" s="118"/>
      <c r="R20" s="120">
        <f t="shared" si="5"/>
        <v>0</v>
      </c>
      <c r="S20" s="118">
        <v>0</v>
      </c>
      <c r="T20" s="120">
        <f t="shared" si="6"/>
        <v>0</v>
      </c>
      <c r="U20" s="95"/>
      <c r="V20" s="121">
        <f t="shared" si="7"/>
        <v>0</v>
      </c>
      <c r="W20" s="95"/>
      <c r="X20" s="95"/>
      <c r="Y20" s="95"/>
      <c r="Z20" s="121">
        <f t="shared" si="8"/>
        <v>0</v>
      </c>
      <c r="AA20" s="118">
        <v>9000</v>
      </c>
      <c r="AB20" s="120">
        <f t="shared" si="9"/>
        <v>4810.5</v>
      </c>
      <c r="AC20" s="95"/>
      <c r="AD20" s="121">
        <f t="shared" si="10"/>
        <v>0</v>
      </c>
      <c r="AE20" s="118">
        <v>32000</v>
      </c>
      <c r="AF20" s="120">
        <f t="shared" si="11"/>
        <v>17104</v>
      </c>
      <c r="AG20" s="118"/>
      <c r="AH20" s="121">
        <f t="shared" si="12"/>
        <v>0</v>
      </c>
      <c r="AI20" s="118"/>
      <c r="AJ20" s="121">
        <f t="shared" si="13"/>
        <v>0</v>
      </c>
      <c r="AK20" s="118"/>
      <c r="AL20" s="121">
        <f t="shared" si="14"/>
        <v>0</v>
      </c>
      <c r="AM20" s="118"/>
      <c r="AN20" s="121">
        <f t="shared" si="15"/>
        <v>0</v>
      </c>
      <c r="AO20" s="118">
        <v>0</v>
      </c>
      <c r="AP20" s="120">
        <f t="shared" si="16"/>
        <v>0</v>
      </c>
      <c r="AQ20" s="118"/>
      <c r="AR20" s="121">
        <f t="shared" si="17"/>
        <v>0</v>
      </c>
      <c r="AS20" s="118">
        <v>0</v>
      </c>
      <c r="AT20" s="120">
        <f t="shared" si="18"/>
        <v>0</v>
      </c>
      <c r="AU20" s="95"/>
      <c r="AV20" s="121">
        <f t="shared" si="21"/>
        <v>0</v>
      </c>
      <c r="AW20" s="95"/>
      <c r="AX20" s="121">
        <f t="shared" si="22"/>
        <v>0</v>
      </c>
      <c r="AY20" s="95"/>
      <c r="AZ20" s="121">
        <f t="shared" si="23"/>
        <v>0</v>
      </c>
      <c r="BA20" s="95"/>
      <c r="BB20" s="121">
        <f t="shared" si="24"/>
        <v>0</v>
      </c>
      <c r="BC20" s="118">
        <v>0</v>
      </c>
      <c r="BD20" s="120">
        <f t="shared" si="25"/>
        <v>0</v>
      </c>
      <c r="BE20" s="95"/>
      <c r="BF20" s="121">
        <f t="shared" si="26"/>
        <v>0</v>
      </c>
      <c r="BG20" s="118">
        <v>0</v>
      </c>
      <c r="BH20" s="120">
        <f t="shared" si="27"/>
        <v>0</v>
      </c>
      <c r="BI20" s="95"/>
      <c r="BJ20" s="141">
        <f t="shared" si="28"/>
        <v>0</v>
      </c>
      <c r="BK20" s="95"/>
      <c r="BL20" s="95"/>
      <c r="BM20" s="95"/>
      <c r="BN20" s="95"/>
      <c r="BO20" s="128"/>
      <c r="BP20" s="128"/>
    </row>
    <row r="21" spans="1:68" s="122" customFormat="1" ht="74.25" customHeight="1">
      <c r="A21" s="123">
        <v>9</v>
      </c>
      <c r="B21" s="124">
        <v>9124010054</v>
      </c>
      <c r="C21" s="132" t="s">
        <v>93</v>
      </c>
      <c r="D21" s="116">
        <v>7.9100000000000004E-2</v>
      </c>
      <c r="E21" s="118">
        <f t="shared" si="19"/>
        <v>133000</v>
      </c>
      <c r="F21" s="119">
        <f t="shared" si="0"/>
        <v>10520.300000000001</v>
      </c>
      <c r="G21" s="118">
        <v>23000</v>
      </c>
      <c r="H21" s="120">
        <f t="shared" si="1"/>
        <v>1819.3000000000002</v>
      </c>
      <c r="I21" s="118"/>
      <c r="J21" s="120">
        <f t="shared" si="20"/>
        <v>0</v>
      </c>
      <c r="K21" s="95"/>
      <c r="L21" s="121">
        <f t="shared" si="2"/>
        <v>0</v>
      </c>
      <c r="M21" s="118">
        <v>0</v>
      </c>
      <c r="N21" s="120">
        <f t="shared" si="3"/>
        <v>0</v>
      </c>
      <c r="O21" s="95"/>
      <c r="P21" s="121">
        <f t="shared" si="4"/>
        <v>0</v>
      </c>
      <c r="Q21" s="118"/>
      <c r="R21" s="120">
        <f t="shared" si="5"/>
        <v>0</v>
      </c>
      <c r="S21" s="118">
        <v>0</v>
      </c>
      <c r="T21" s="120">
        <f t="shared" si="6"/>
        <v>0</v>
      </c>
      <c r="U21" s="95"/>
      <c r="V21" s="121">
        <f t="shared" si="7"/>
        <v>0</v>
      </c>
      <c r="W21" s="95"/>
      <c r="X21" s="95"/>
      <c r="Y21" s="95"/>
      <c r="Z21" s="121">
        <f t="shared" si="8"/>
        <v>0</v>
      </c>
      <c r="AA21" s="118">
        <v>22000</v>
      </c>
      <c r="AB21" s="120">
        <f t="shared" si="9"/>
        <v>1740.2</v>
      </c>
      <c r="AC21" s="95"/>
      <c r="AD21" s="121">
        <f t="shared" si="10"/>
        <v>0</v>
      </c>
      <c r="AE21" s="118">
        <v>32000</v>
      </c>
      <c r="AF21" s="120">
        <f t="shared" si="11"/>
        <v>2531.2000000000003</v>
      </c>
      <c r="AG21" s="118"/>
      <c r="AH21" s="121">
        <f t="shared" si="12"/>
        <v>0</v>
      </c>
      <c r="AI21" s="118"/>
      <c r="AJ21" s="121">
        <f t="shared" si="13"/>
        <v>0</v>
      </c>
      <c r="AK21" s="95"/>
      <c r="AL21" s="121">
        <f t="shared" si="14"/>
        <v>0</v>
      </c>
      <c r="AM21" s="118"/>
      <c r="AN21" s="121">
        <f t="shared" si="15"/>
        <v>0</v>
      </c>
      <c r="AO21" s="118">
        <v>0</v>
      </c>
      <c r="AP21" s="120">
        <f t="shared" si="16"/>
        <v>0</v>
      </c>
      <c r="AQ21" s="118"/>
      <c r="AR21" s="121">
        <f t="shared" si="17"/>
        <v>0</v>
      </c>
      <c r="AS21" s="118">
        <v>36000</v>
      </c>
      <c r="AT21" s="120">
        <f t="shared" si="18"/>
        <v>2847.6</v>
      </c>
      <c r="AU21" s="95"/>
      <c r="AV21" s="121">
        <f t="shared" si="21"/>
        <v>0</v>
      </c>
      <c r="AW21" s="95"/>
      <c r="AX21" s="121">
        <f t="shared" si="22"/>
        <v>0</v>
      </c>
      <c r="AY21" s="95"/>
      <c r="AZ21" s="121">
        <f t="shared" si="23"/>
        <v>0</v>
      </c>
      <c r="BA21" s="95"/>
      <c r="BB21" s="121">
        <f t="shared" si="24"/>
        <v>0</v>
      </c>
      <c r="BC21" s="118">
        <v>0</v>
      </c>
      <c r="BD21" s="120">
        <f t="shared" si="25"/>
        <v>0</v>
      </c>
      <c r="BE21" s="95"/>
      <c r="BF21" s="121">
        <f t="shared" si="26"/>
        <v>0</v>
      </c>
      <c r="BG21" s="118">
        <v>20000</v>
      </c>
      <c r="BH21" s="120">
        <f t="shared" si="27"/>
        <v>1582</v>
      </c>
      <c r="BI21" s="95"/>
      <c r="BJ21" s="141">
        <f t="shared" si="28"/>
        <v>0</v>
      </c>
      <c r="BK21" s="95"/>
      <c r="BL21" s="95"/>
      <c r="BM21" s="95"/>
      <c r="BN21" s="95"/>
      <c r="BO21" s="128"/>
      <c r="BP21" s="128"/>
    </row>
    <row r="22" spans="1:68" s="122" customFormat="1" ht="74.25" customHeight="1">
      <c r="A22" s="123">
        <v>10</v>
      </c>
      <c r="B22" s="124">
        <v>9652930043</v>
      </c>
      <c r="C22" s="132" t="s">
        <v>94</v>
      </c>
      <c r="D22" s="116">
        <v>7.7299999999999994E-2</v>
      </c>
      <c r="E22" s="118">
        <f t="shared" si="19"/>
        <v>50250</v>
      </c>
      <c r="F22" s="119">
        <f t="shared" si="0"/>
        <v>3884.3249999999998</v>
      </c>
      <c r="G22" s="118">
        <v>5000</v>
      </c>
      <c r="H22" s="120">
        <f t="shared" si="1"/>
        <v>386.49999999999994</v>
      </c>
      <c r="I22" s="118"/>
      <c r="J22" s="120">
        <f t="shared" si="20"/>
        <v>0</v>
      </c>
      <c r="K22" s="95"/>
      <c r="L22" s="121">
        <f t="shared" si="2"/>
        <v>0</v>
      </c>
      <c r="M22" s="118">
        <v>9000</v>
      </c>
      <c r="N22" s="120">
        <f t="shared" si="3"/>
        <v>695.69999999999993</v>
      </c>
      <c r="O22" s="95"/>
      <c r="P22" s="121">
        <f t="shared" si="4"/>
        <v>0</v>
      </c>
      <c r="Q22" s="118"/>
      <c r="R22" s="120">
        <f t="shared" si="5"/>
        <v>0</v>
      </c>
      <c r="S22" s="118">
        <v>0</v>
      </c>
      <c r="T22" s="120">
        <f t="shared" si="6"/>
        <v>0</v>
      </c>
      <c r="U22" s="95"/>
      <c r="V22" s="121">
        <f t="shared" si="7"/>
        <v>0</v>
      </c>
      <c r="W22" s="95"/>
      <c r="X22" s="95"/>
      <c r="Y22" s="95"/>
      <c r="Z22" s="121">
        <f t="shared" si="8"/>
        <v>0</v>
      </c>
      <c r="AA22" s="118">
        <v>9000</v>
      </c>
      <c r="AB22" s="120">
        <f t="shared" si="9"/>
        <v>695.69999999999993</v>
      </c>
      <c r="AC22" s="95"/>
      <c r="AD22" s="121">
        <f t="shared" si="10"/>
        <v>0</v>
      </c>
      <c r="AE22" s="118">
        <v>27000</v>
      </c>
      <c r="AF22" s="120">
        <f t="shared" si="11"/>
        <v>2087.1</v>
      </c>
      <c r="AG22" s="118"/>
      <c r="AH22" s="121">
        <f t="shared" si="12"/>
        <v>0</v>
      </c>
      <c r="AI22" s="118"/>
      <c r="AJ22" s="121">
        <f t="shared" si="13"/>
        <v>0</v>
      </c>
      <c r="AK22" s="95"/>
      <c r="AL22" s="121">
        <f t="shared" si="14"/>
        <v>0</v>
      </c>
      <c r="AM22" s="118"/>
      <c r="AN22" s="121">
        <f t="shared" si="15"/>
        <v>0</v>
      </c>
      <c r="AO22" s="118">
        <v>250</v>
      </c>
      <c r="AP22" s="120">
        <f t="shared" si="16"/>
        <v>19.324999999999999</v>
      </c>
      <c r="AQ22" s="118"/>
      <c r="AR22" s="121">
        <f t="shared" si="17"/>
        <v>0</v>
      </c>
      <c r="AS22" s="118">
        <v>0</v>
      </c>
      <c r="AT22" s="120">
        <f t="shared" si="18"/>
        <v>0</v>
      </c>
      <c r="AU22" s="95"/>
      <c r="AV22" s="121">
        <f t="shared" si="21"/>
        <v>0</v>
      </c>
      <c r="AW22" s="95"/>
      <c r="AX22" s="121">
        <f t="shared" si="22"/>
        <v>0</v>
      </c>
      <c r="AY22" s="95"/>
      <c r="AZ22" s="121">
        <f t="shared" si="23"/>
        <v>0</v>
      </c>
      <c r="BA22" s="95"/>
      <c r="BB22" s="121">
        <f t="shared" si="24"/>
        <v>0</v>
      </c>
      <c r="BC22" s="118">
        <v>0</v>
      </c>
      <c r="BD22" s="120">
        <f t="shared" si="25"/>
        <v>0</v>
      </c>
      <c r="BE22" s="95"/>
      <c r="BF22" s="121">
        <f t="shared" si="26"/>
        <v>0</v>
      </c>
      <c r="BG22" s="118">
        <v>0</v>
      </c>
      <c r="BH22" s="120">
        <f t="shared" si="27"/>
        <v>0</v>
      </c>
      <c r="BI22" s="95"/>
      <c r="BJ22" s="141">
        <f t="shared" si="28"/>
        <v>0</v>
      </c>
      <c r="BK22" s="95"/>
      <c r="BL22" s="95"/>
      <c r="BM22" s="95"/>
      <c r="BN22" s="95"/>
      <c r="BO22" s="128"/>
      <c r="BP22" s="128"/>
    </row>
    <row r="23" spans="1:68" s="122" customFormat="1" ht="74.25" customHeight="1">
      <c r="A23" s="123">
        <v>11</v>
      </c>
      <c r="B23" s="124">
        <v>9124010058</v>
      </c>
      <c r="C23" s="132" t="s">
        <v>95</v>
      </c>
      <c r="D23" s="116">
        <v>0.53449999999999998</v>
      </c>
      <c r="E23" s="118">
        <f t="shared" si="19"/>
        <v>88500</v>
      </c>
      <c r="F23" s="119">
        <f t="shared" si="0"/>
        <v>47303.25</v>
      </c>
      <c r="G23" s="118">
        <v>23000</v>
      </c>
      <c r="H23" s="120">
        <f t="shared" si="1"/>
        <v>12293.5</v>
      </c>
      <c r="I23" s="118"/>
      <c r="J23" s="120">
        <f t="shared" si="20"/>
        <v>0</v>
      </c>
      <c r="K23" s="95"/>
      <c r="L23" s="121">
        <f t="shared" si="2"/>
        <v>0</v>
      </c>
      <c r="M23" s="118">
        <v>0</v>
      </c>
      <c r="N23" s="120">
        <f t="shared" si="3"/>
        <v>0</v>
      </c>
      <c r="O23" s="95"/>
      <c r="P23" s="121">
        <f t="shared" si="4"/>
        <v>0</v>
      </c>
      <c r="Q23" s="118"/>
      <c r="R23" s="120">
        <f t="shared" si="5"/>
        <v>0</v>
      </c>
      <c r="S23" s="118">
        <v>0</v>
      </c>
      <c r="T23" s="120">
        <f t="shared" si="6"/>
        <v>0</v>
      </c>
      <c r="U23" s="95"/>
      <c r="V23" s="121">
        <f t="shared" si="7"/>
        <v>0</v>
      </c>
      <c r="W23" s="95"/>
      <c r="X23" s="95"/>
      <c r="Y23" s="95"/>
      <c r="Z23" s="121">
        <f t="shared" si="8"/>
        <v>0</v>
      </c>
      <c r="AA23" s="118">
        <v>9500</v>
      </c>
      <c r="AB23" s="120">
        <f t="shared" si="9"/>
        <v>5077.75</v>
      </c>
      <c r="AC23" s="95"/>
      <c r="AD23" s="121">
        <f t="shared" si="10"/>
        <v>0</v>
      </c>
      <c r="AE23" s="118">
        <v>0</v>
      </c>
      <c r="AF23" s="120">
        <f t="shared" si="11"/>
        <v>0</v>
      </c>
      <c r="AG23" s="118"/>
      <c r="AH23" s="121">
        <f t="shared" si="12"/>
        <v>0</v>
      </c>
      <c r="AI23" s="118"/>
      <c r="AJ23" s="121">
        <f t="shared" si="13"/>
        <v>0</v>
      </c>
      <c r="AK23" s="95"/>
      <c r="AL23" s="121">
        <f t="shared" si="14"/>
        <v>0</v>
      </c>
      <c r="AM23" s="118"/>
      <c r="AN23" s="121">
        <f t="shared" si="15"/>
        <v>0</v>
      </c>
      <c r="AO23" s="118">
        <v>0</v>
      </c>
      <c r="AP23" s="120">
        <f t="shared" si="16"/>
        <v>0</v>
      </c>
      <c r="AQ23" s="118"/>
      <c r="AR23" s="121">
        <f t="shared" si="17"/>
        <v>0</v>
      </c>
      <c r="AS23" s="118">
        <v>36000</v>
      </c>
      <c r="AT23" s="120">
        <f t="shared" si="18"/>
        <v>19242</v>
      </c>
      <c r="AU23" s="95"/>
      <c r="AV23" s="121">
        <f t="shared" si="21"/>
        <v>0</v>
      </c>
      <c r="AW23" s="95"/>
      <c r="AX23" s="121">
        <f t="shared" si="22"/>
        <v>0</v>
      </c>
      <c r="AY23" s="95"/>
      <c r="AZ23" s="121">
        <f t="shared" si="23"/>
        <v>0</v>
      </c>
      <c r="BA23" s="95"/>
      <c r="BB23" s="121">
        <f t="shared" si="24"/>
        <v>0</v>
      </c>
      <c r="BC23" s="118">
        <v>0</v>
      </c>
      <c r="BD23" s="120">
        <f t="shared" si="25"/>
        <v>0</v>
      </c>
      <c r="BE23" s="95"/>
      <c r="BF23" s="121">
        <f t="shared" si="26"/>
        <v>0</v>
      </c>
      <c r="BG23" s="118">
        <v>20000</v>
      </c>
      <c r="BH23" s="120">
        <f t="shared" si="27"/>
        <v>10690</v>
      </c>
      <c r="BI23" s="95"/>
      <c r="BJ23" s="141">
        <f t="shared" si="28"/>
        <v>0</v>
      </c>
      <c r="BK23" s="95"/>
      <c r="BL23" s="95"/>
      <c r="BM23" s="95"/>
      <c r="BN23" s="95"/>
      <c r="BO23" s="128"/>
      <c r="BP23" s="128"/>
    </row>
    <row r="24" spans="1:68" s="122" customFormat="1" ht="74.25" customHeight="1">
      <c r="A24" s="123">
        <v>12</v>
      </c>
      <c r="B24" s="124">
        <v>9124010060</v>
      </c>
      <c r="C24" s="132" t="s">
        <v>96</v>
      </c>
      <c r="D24" s="116">
        <v>7.7299999999999994E-2</v>
      </c>
      <c r="E24" s="118">
        <f t="shared" si="19"/>
        <v>88500</v>
      </c>
      <c r="F24" s="119">
        <f t="shared" si="0"/>
        <v>6841.0499999999993</v>
      </c>
      <c r="G24" s="118">
        <v>23000</v>
      </c>
      <c r="H24" s="120">
        <f t="shared" si="1"/>
        <v>1777.8999999999999</v>
      </c>
      <c r="I24" s="118"/>
      <c r="J24" s="120">
        <f t="shared" si="20"/>
        <v>0</v>
      </c>
      <c r="K24" s="95"/>
      <c r="L24" s="121">
        <f t="shared" si="2"/>
        <v>0</v>
      </c>
      <c r="M24" s="118">
        <v>0</v>
      </c>
      <c r="N24" s="120">
        <f t="shared" si="3"/>
        <v>0</v>
      </c>
      <c r="O24" s="95"/>
      <c r="P24" s="121">
        <f t="shared" si="4"/>
        <v>0</v>
      </c>
      <c r="Q24" s="118"/>
      <c r="R24" s="120">
        <f t="shared" si="5"/>
        <v>0</v>
      </c>
      <c r="S24" s="118">
        <v>0</v>
      </c>
      <c r="T24" s="120">
        <f t="shared" si="6"/>
        <v>0</v>
      </c>
      <c r="U24" s="95"/>
      <c r="V24" s="121">
        <f t="shared" si="7"/>
        <v>0</v>
      </c>
      <c r="W24" s="95"/>
      <c r="X24" s="95"/>
      <c r="Y24" s="95"/>
      <c r="Z24" s="121">
        <f t="shared" si="8"/>
        <v>0</v>
      </c>
      <c r="AA24" s="118">
        <v>9500</v>
      </c>
      <c r="AB24" s="120">
        <f t="shared" si="9"/>
        <v>734.34999999999991</v>
      </c>
      <c r="AC24" s="95"/>
      <c r="AD24" s="121">
        <f t="shared" si="10"/>
        <v>0</v>
      </c>
      <c r="AE24" s="118">
        <v>0</v>
      </c>
      <c r="AF24" s="120">
        <f t="shared" si="11"/>
        <v>0</v>
      </c>
      <c r="AG24" s="118"/>
      <c r="AH24" s="121">
        <f t="shared" si="12"/>
        <v>0</v>
      </c>
      <c r="AI24" s="118"/>
      <c r="AJ24" s="121">
        <f t="shared" si="13"/>
        <v>0</v>
      </c>
      <c r="AK24" s="95"/>
      <c r="AL24" s="121">
        <f t="shared" si="14"/>
        <v>0</v>
      </c>
      <c r="AM24" s="118"/>
      <c r="AN24" s="121">
        <f t="shared" si="15"/>
        <v>0</v>
      </c>
      <c r="AO24" s="118">
        <v>0</v>
      </c>
      <c r="AP24" s="120">
        <f t="shared" si="16"/>
        <v>0</v>
      </c>
      <c r="AQ24" s="118"/>
      <c r="AR24" s="121">
        <f t="shared" si="17"/>
        <v>0</v>
      </c>
      <c r="AS24" s="118">
        <v>36000</v>
      </c>
      <c r="AT24" s="120">
        <f t="shared" si="18"/>
        <v>2782.7999999999997</v>
      </c>
      <c r="AU24" s="95"/>
      <c r="AV24" s="121">
        <f t="shared" si="21"/>
        <v>0</v>
      </c>
      <c r="AW24" s="95"/>
      <c r="AX24" s="121">
        <f t="shared" si="22"/>
        <v>0</v>
      </c>
      <c r="AY24" s="95"/>
      <c r="AZ24" s="121">
        <f t="shared" si="23"/>
        <v>0</v>
      </c>
      <c r="BA24" s="95"/>
      <c r="BB24" s="121">
        <f t="shared" si="24"/>
        <v>0</v>
      </c>
      <c r="BC24" s="118">
        <v>0</v>
      </c>
      <c r="BD24" s="120">
        <f t="shared" si="25"/>
        <v>0</v>
      </c>
      <c r="BE24" s="95"/>
      <c r="BF24" s="121">
        <f t="shared" si="26"/>
        <v>0</v>
      </c>
      <c r="BG24" s="118">
        <v>20000</v>
      </c>
      <c r="BH24" s="120">
        <f t="shared" si="27"/>
        <v>1545.9999999999998</v>
      </c>
      <c r="BI24" s="95"/>
      <c r="BJ24" s="141">
        <f t="shared" si="28"/>
        <v>0</v>
      </c>
      <c r="BK24" s="95"/>
      <c r="BL24" s="95"/>
      <c r="BM24" s="95"/>
      <c r="BN24" s="95"/>
      <c r="BO24" s="128"/>
      <c r="BP24" s="128"/>
    </row>
    <row r="25" spans="1:68" s="122" customFormat="1" ht="74.25" customHeight="1">
      <c r="A25" s="123">
        <v>13</v>
      </c>
      <c r="B25" s="124">
        <v>9651930022</v>
      </c>
      <c r="C25" s="132" t="s">
        <v>97</v>
      </c>
      <c r="D25" s="116">
        <v>0.55640000000000001</v>
      </c>
      <c r="E25" s="118">
        <f t="shared" si="19"/>
        <v>102000</v>
      </c>
      <c r="F25" s="119">
        <f t="shared" si="0"/>
        <v>56752.800000000003</v>
      </c>
      <c r="G25" s="118">
        <v>0</v>
      </c>
      <c r="H25" s="120">
        <f t="shared" si="1"/>
        <v>0</v>
      </c>
      <c r="I25" s="118"/>
      <c r="J25" s="120">
        <f t="shared" si="20"/>
        <v>0</v>
      </c>
      <c r="K25" s="95"/>
      <c r="L25" s="121">
        <f t="shared" si="2"/>
        <v>0</v>
      </c>
      <c r="M25" s="118">
        <v>23000</v>
      </c>
      <c r="N25" s="120">
        <f t="shared" si="3"/>
        <v>12797.2</v>
      </c>
      <c r="O25" s="95"/>
      <c r="P25" s="121">
        <f t="shared" si="4"/>
        <v>0</v>
      </c>
      <c r="Q25" s="118"/>
      <c r="R25" s="120">
        <f t="shared" si="5"/>
        <v>0</v>
      </c>
      <c r="S25" s="118">
        <v>32000</v>
      </c>
      <c r="T25" s="120">
        <f t="shared" si="6"/>
        <v>17804.8</v>
      </c>
      <c r="U25" s="95"/>
      <c r="V25" s="121">
        <f t="shared" si="7"/>
        <v>0</v>
      </c>
      <c r="W25" s="95"/>
      <c r="X25" s="95"/>
      <c r="Y25" s="95"/>
      <c r="Z25" s="121">
        <f t="shared" si="8"/>
        <v>0</v>
      </c>
      <c r="AA25" s="118">
        <v>0</v>
      </c>
      <c r="AB25" s="120">
        <f t="shared" si="9"/>
        <v>0</v>
      </c>
      <c r="AC25" s="95"/>
      <c r="AD25" s="121">
        <f t="shared" si="10"/>
        <v>0</v>
      </c>
      <c r="AE25" s="118">
        <v>0</v>
      </c>
      <c r="AF25" s="120">
        <f t="shared" si="11"/>
        <v>0</v>
      </c>
      <c r="AG25" s="118"/>
      <c r="AH25" s="121">
        <f t="shared" si="12"/>
        <v>0</v>
      </c>
      <c r="AI25" s="118"/>
      <c r="AJ25" s="121">
        <f t="shared" si="13"/>
        <v>0</v>
      </c>
      <c r="AK25" s="95"/>
      <c r="AL25" s="121">
        <f t="shared" si="14"/>
        <v>0</v>
      </c>
      <c r="AM25" s="118"/>
      <c r="AN25" s="121">
        <f t="shared" si="15"/>
        <v>0</v>
      </c>
      <c r="AO25" s="118">
        <v>15000</v>
      </c>
      <c r="AP25" s="120">
        <f t="shared" si="16"/>
        <v>8346</v>
      </c>
      <c r="AQ25" s="118"/>
      <c r="AR25" s="121">
        <f t="shared" si="17"/>
        <v>0</v>
      </c>
      <c r="AS25" s="118">
        <v>5000</v>
      </c>
      <c r="AT25" s="120">
        <f t="shared" si="18"/>
        <v>2782</v>
      </c>
      <c r="AU25" s="95"/>
      <c r="AV25" s="121">
        <f t="shared" si="21"/>
        <v>0</v>
      </c>
      <c r="AW25" s="95"/>
      <c r="AX25" s="121">
        <f t="shared" si="22"/>
        <v>0</v>
      </c>
      <c r="AY25" s="95"/>
      <c r="AZ25" s="121">
        <f t="shared" si="23"/>
        <v>0</v>
      </c>
      <c r="BA25" s="95"/>
      <c r="BB25" s="121">
        <f t="shared" si="24"/>
        <v>0</v>
      </c>
      <c r="BC25" s="118">
        <v>27000</v>
      </c>
      <c r="BD25" s="120">
        <f t="shared" si="25"/>
        <v>15022.8</v>
      </c>
      <c r="BE25" s="95"/>
      <c r="BF25" s="121">
        <f t="shared" si="26"/>
        <v>0</v>
      </c>
      <c r="BG25" s="118">
        <v>0</v>
      </c>
      <c r="BH25" s="120">
        <f t="shared" si="27"/>
        <v>0</v>
      </c>
      <c r="BI25" s="95"/>
      <c r="BJ25" s="141">
        <f t="shared" si="28"/>
        <v>0</v>
      </c>
      <c r="BK25" s="95"/>
      <c r="BL25" s="95"/>
      <c r="BM25" s="95"/>
      <c r="BN25" s="95"/>
      <c r="BO25" s="128"/>
      <c r="BP25" s="128"/>
    </row>
    <row r="26" spans="1:68" s="122" customFormat="1" ht="74.25" customHeight="1">
      <c r="A26" s="123">
        <v>14</v>
      </c>
      <c r="B26" s="124">
        <v>9651930026</v>
      </c>
      <c r="C26" s="132" t="s">
        <v>98</v>
      </c>
      <c r="D26" s="116">
        <v>0.53449999999999998</v>
      </c>
      <c r="E26" s="118">
        <f t="shared" si="19"/>
        <v>102000</v>
      </c>
      <c r="F26" s="119">
        <f t="shared" si="0"/>
        <v>54519</v>
      </c>
      <c r="G26" s="118">
        <v>0</v>
      </c>
      <c r="H26" s="120">
        <f t="shared" si="1"/>
        <v>0</v>
      </c>
      <c r="I26" s="118"/>
      <c r="J26" s="120">
        <f t="shared" si="20"/>
        <v>0</v>
      </c>
      <c r="K26" s="95"/>
      <c r="L26" s="121">
        <f t="shared" si="2"/>
        <v>0</v>
      </c>
      <c r="M26" s="118">
        <v>23000</v>
      </c>
      <c r="N26" s="120">
        <f t="shared" si="3"/>
        <v>12293.5</v>
      </c>
      <c r="O26" s="95"/>
      <c r="P26" s="121">
        <f t="shared" si="4"/>
        <v>0</v>
      </c>
      <c r="Q26" s="118"/>
      <c r="R26" s="120">
        <f t="shared" si="5"/>
        <v>0</v>
      </c>
      <c r="S26" s="118">
        <v>32000</v>
      </c>
      <c r="T26" s="120">
        <f t="shared" si="6"/>
        <v>17104</v>
      </c>
      <c r="U26" s="95"/>
      <c r="V26" s="121">
        <f t="shared" si="7"/>
        <v>0</v>
      </c>
      <c r="W26" s="95"/>
      <c r="X26" s="95"/>
      <c r="Y26" s="95"/>
      <c r="Z26" s="121">
        <f t="shared" si="8"/>
        <v>0</v>
      </c>
      <c r="AA26" s="118">
        <v>0</v>
      </c>
      <c r="AB26" s="120">
        <f t="shared" si="9"/>
        <v>0</v>
      </c>
      <c r="AC26" s="95"/>
      <c r="AD26" s="121">
        <f t="shared" si="10"/>
        <v>0</v>
      </c>
      <c r="AE26" s="118">
        <v>0</v>
      </c>
      <c r="AF26" s="120">
        <f t="shared" si="11"/>
        <v>0</v>
      </c>
      <c r="AG26" s="118"/>
      <c r="AH26" s="121">
        <f t="shared" si="12"/>
        <v>0</v>
      </c>
      <c r="AI26" s="118"/>
      <c r="AJ26" s="121">
        <f t="shared" si="13"/>
        <v>0</v>
      </c>
      <c r="AK26" s="95"/>
      <c r="AL26" s="121">
        <f t="shared" si="14"/>
        <v>0</v>
      </c>
      <c r="AM26" s="118"/>
      <c r="AN26" s="121">
        <f t="shared" si="15"/>
        <v>0</v>
      </c>
      <c r="AO26" s="118">
        <v>15000</v>
      </c>
      <c r="AP26" s="120">
        <f t="shared" si="16"/>
        <v>8017.5</v>
      </c>
      <c r="AQ26" s="118"/>
      <c r="AR26" s="121">
        <f t="shared" si="17"/>
        <v>0</v>
      </c>
      <c r="AS26" s="118">
        <v>5000</v>
      </c>
      <c r="AT26" s="120">
        <f t="shared" si="18"/>
        <v>2672.5</v>
      </c>
      <c r="AU26" s="95"/>
      <c r="AV26" s="121">
        <f t="shared" si="21"/>
        <v>0</v>
      </c>
      <c r="AW26" s="95"/>
      <c r="AX26" s="121">
        <f t="shared" si="22"/>
        <v>0</v>
      </c>
      <c r="AY26" s="95"/>
      <c r="AZ26" s="121">
        <f t="shared" si="23"/>
        <v>0</v>
      </c>
      <c r="BA26" s="95"/>
      <c r="BB26" s="121">
        <f t="shared" si="24"/>
        <v>0</v>
      </c>
      <c r="BC26" s="118">
        <v>27000</v>
      </c>
      <c r="BD26" s="120">
        <f t="shared" si="25"/>
        <v>14431.5</v>
      </c>
      <c r="BE26" s="95"/>
      <c r="BF26" s="121">
        <f t="shared" si="26"/>
        <v>0</v>
      </c>
      <c r="BG26" s="118">
        <v>0</v>
      </c>
      <c r="BH26" s="120">
        <f t="shared" si="27"/>
        <v>0</v>
      </c>
      <c r="BI26" s="95"/>
      <c r="BJ26" s="141">
        <f t="shared" si="28"/>
        <v>0</v>
      </c>
      <c r="BK26" s="95"/>
      <c r="BL26" s="95"/>
      <c r="BM26" s="95"/>
      <c r="BN26" s="95"/>
      <c r="BO26" s="128"/>
      <c r="BP26" s="128"/>
    </row>
    <row r="27" spans="1:68" s="122" customFormat="1" ht="74.25" customHeight="1">
      <c r="A27" s="123">
        <v>15</v>
      </c>
      <c r="B27" s="124">
        <v>9652930042</v>
      </c>
      <c r="C27" s="132" t="s">
        <v>99</v>
      </c>
      <c r="D27" s="116">
        <v>8.4000000000000005E-2</v>
      </c>
      <c r="E27" s="118">
        <f t="shared" si="19"/>
        <v>102200</v>
      </c>
      <c r="F27" s="119">
        <f t="shared" si="0"/>
        <v>8584.8000000000011</v>
      </c>
      <c r="G27" s="118">
        <v>0</v>
      </c>
      <c r="H27" s="120">
        <f t="shared" si="1"/>
        <v>0</v>
      </c>
      <c r="I27" s="118"/>
      <c r="J27" s="120">
        <f t="shared" si="20"/>
        <v>0</v>
      </c>
      <c r="K27" s="95"/>
      <c r="L27" s="121">
        <f t="shared" si="2"/>
        <v>0</v>
      </c>
      <c r="M27" s="118">
        <v>23000</v>
      </c>
      <c r="N27" s="120">
        <f t="shared" si="3"/>
        <v>1932.0000000000002</v>
      </c>
      <c r="O27" s="95"/>
      <c r="P27" s="121">
        <f t="shared" si="4"/>
        <v>0</v>
      </c>
      <c r="Q27" s="118"/>
      <c r="R27" s="120">
        <f t="shared" si="5"/>
        <v>0</v>
      </c>
      <c r="S27" s="118">
        <v>32000</v>
      </c>
      <c r="T27" s="120">
        <f t="shared" si="6"/>
        <v>2688</v>
      </c>
      <c r="U27" s="95"/>
      <c r="V27" s="121">
        <f t="shared" si="7"/>
        <v>0</v>
      </c>
      <c r="W27" s="95"/>
      <c r="X27" s="95"/>
      <c r="Y27" s="95"/>
      <c r="Z27" s="121">
        <f t="shared" si="8"/>
        <v>0</v>
      </c>
      <c r="AA27" s="118">
        <v>0</v>
      </c>
      <c r="AB27" s="120">
        <f t="shared" si="9"/>
        <v>0</v>
      </c>
      <c r="AC27" s="95"/>
      <c r="AD27" s="121">
        <f t="shared" si="10"/>
        <v>0</v>
      </c>
      <c r="AE27" s="118">
        <v>0</v>
      </c>
      <c r="AF27" s="120">
        <f t="shared" si="11"/>
        <v>0</v>
      </c>
      <c r="AG27" s="118"/>
      <c r="AH27" s="121">
        <f t="shared" si="12"/>
        <v>0</v>
      </c>
      <c r="AI27" s="118"/>
      <c r="AJ27" s="121">
        <f t="shared" si="13"/>
        <v>0</v>
      </c>
      <c r="AK27" s="95"/>
      <c r="AL27" s="121">
        <f t="shared" si="14"/>
        <v>0</v>
      </c>
      <c r="AM27" s="118"/>
      <c r="AN27" s="121">
        <f t="shared" si="15"/>
        <v>0</v>
      </c>
      <c r="AO27" s="118">
        <v>15000</v>
      </c>
      <c r="AP27" s="120">
        <f t="shared" si="16"/>
        <v>1260</v>
      </c>
      <c r="AQ27" s="118"/>
      <c r="AR27" s="121">
        <f t="shared" si="17"/>
        <v>0</v>
      </c>
      <c r="AS27" s="118">
        <v>5000</v>
      </c>
      <c r="AT27" s="120">
        <f t="shared" si="18"/>
        <v>420</v>
      </c>
      <c r="AU27" s="95"/>
      <c r="AV27" s="121">
        <f t="shared" si="21"/>
        <v>0</v>
      </c>
      <c r="AW27" s="95"/>
      <c r="AX27" s="121">
        <f t="shared" si="22"/>
        <v>0</v>
      </c>
      <c r="AY27" s="95"/>
      <c r="AZ27" s="121">
        <f t="shared" si="23"/>
        <v>0</v>
      </c>
      <c r="BA27" s="95"/>
      <c r="BB27" s="121">
        <f t="shared" si="24"/>
        <v>0</v>
      </c>
      <c r="BC27" s="118">
        <v>27200</v>
      </c>
      <c r="BD27" s="120">
        <f t="shared" si="25"/>
        <v>2284.8000000000002</v>
      </c>
      <c r="BE27" s="95"/>
      <c r="BF27" s="121">
        <f t="shared" si="26"/>
        <v>0</v>
      </c>
      <c r="BG27" s="118">
        <v>0</v>
      </c>
      <c r="BH27" s="120">
        <f t="shared" si="27"/>
        <v>0</v>
      </c>
      <c r="BI27" s="95"/>
      <c r="BJ27" s="141">
        <f t="shared" si="28"/>
        <v>0</v>
      </c>
      <c r="BK27" s="95"/>
      <c r="BL27" s="95"/>
      <c r="BM27" s="95"/>
      <c r="BN27" s="95"/>
      <c r="BO27" s="128"/>
      <c r="BP27" s="128"/>
    </row>
    <row r="28" spans="1:68" s="122" customFormat="1" ht="74.25" customHeight="1">
      <c r="A28" s="123">
        <v>16</v>
      </c>
      <c r="B28" s="124">
        <v>9652930046</v>
      </c>
      <c r="C28" s="132" t="s">
        <v>100</v>
      </c>
      <c r="D28" s="116">
        <v>7.7299999999999994E-2</v>
      </c>
      <c r="E28" s="118">
        <f t="shared" si="19"/>
        <v>102250</v>
      </c>
      <c r="F28" s="119">
        <f t="shared" si="0"/>
        <v>7903.9249999999993</v>
      </c>
      <c r="G28" s="118">
        <v>0</v>
      </c>
      <c r="H28" s="120">
        <f t="shared" si="1"/>
        <v>0</v>
      </c>
      <c r="I28" s="118"/>
      <c r="J28" s="120">
        <f t="shared" si="20"/>
        <v>0</v>
      </c>
      <c r="K28" s="95"/>
      <c r="L28" s="121">
        <f t="shared" si="2"/>
        <v>0</v>
      </c>
      <c r="M28" s="118">
        <v>23000</v>
      </c>
      <c r="N28" s="120">
        <f t="shared" si="3"/>
        <v>1777.8999999999999</v>
      </c>
      <c r="O28" s="95"/>
      <c r="P28" s="121">
        <f t="shared" si="4"/>
        <v>0</v>
      </c>
      <c r="Q28" s="118"/>
      <c r="R28" s="120">
        <f t="shared" si="5"/>
        <v>0</v>
      </c>
      <c r="S28" s="118">
        <v>32000</v>
      </c>
      <c r="T28" s="120">
        <f t="shared" si="6"/>
        <v>2473.6</v>
      </c>
      <c r="U28" s="95"/>
      <c r="V28" s="121">
        <f t="shared" si="7"/>
        <v>0</v>
      </c>
      <c r="W28" s="95"/>
      <c r="X28" s="95"/>
      <c r="Y28" s="95"/>
      <c r="Z28" s="121">
        <f t="shared" si="8"/>
        <v>0</v>
      </c>
      <c r="AA28" s="118">
        <v>0</v>
      </c>
      <c r="AB28" s="120">
        <f t="shared" si="9"/>
        <v>0</v>
      </c>
      <c r="AC28" s="95"/>
      <c r="AD28" s="121">
        <f t="shared" si="10"/>
        <v>0</v>
      </c>
      <c r="AE28" s="118">
        <v>0</v>
      </c>
      <c r="AF28" s="120">
        <f t="shared" si="11"/>
        <v>0</v>
      </c>
      <c r="AG28" s="118"/>
      <c r="AH28" s="121">
        <f t="shared" si="12"/>
        <v>0</v>
      </c>
      <c r="AI28" s="118"/>
      <c r="AJ28" s="121">
        <f t="shared" si="13"/>
        <v>0</v>
      </c>
      <c r="AK28" s="95"/>
      <c r="AL28" s="121">
        <f t="shared" si="14"/>
        <v>0</v>
      </c>
      <c r="AM28" s="118"/>
      <c r="AN28" s="121">
        <f t="shared" si="15"/>
        <v>0</v>
      </c>
      <c r="AO28" s="118">
        <v>15000</v>
      </c>
      <c r="AP28" s="120">
        <f t="shared" si="16"/>
        <v>1159.5</v>
      </c>
      <c r="AQ28" s="118"/>
      <c r="AR28" s="121">
        <f t="shared" si="17"/>
        <v>0</v>
      </c>
      <c r="AS28" s="118">
        <v>5000</v>
      </c>
      <c r="AT28" s="120">
        <f t="shared" si="18"/>
        <v>386.49999999999994</v>
      </c>
      <c r="AU28" s="95"/>
      <c r="AV28" s="121">
        <f t="shared" si="21"/>
        <v>0</v>
      </c>
      <c r="AW28" s="95"/>
      <c r="AX28" s="121">
        <f t="shared" si="22"/>
        <v>0</v>
      </c>
      <c r="AY28" s="95"/>
      <c r="AZ28" s="121">
        <f t="shared" si="23"/>
        <v>0</v>
      </c>
      <c r="BA28" s="95"/>
      <c r="BB28" s="121">
        <f t="shared" si="24"/>
        <v>0</v>
      </c>
      <c r="BC28" s="118">
        <v>27250</v>
      </c>
      <c r="BD28" s="120">
        <f t="shared" si="25"/>
        <v>2106.4249999999997</v>
      </c>
      <c r="BE28" s="95"/>
      <c r="BF28" s="121">
        <f t="shared" si="26"/>
        <v>0</v>
      </c>
      <c r="BG28" s="118">
        <v>0</v>
      </c>
      <c r="BH28" s="120">
        <f t="shared" si="27"/>
        <v>0</v>
      </c>
      <c r="BI28" s="95"/>
      <c r="BJ28" s="141">
        <f t="shared" si="28"/>
        <v>0</v>
      </c>
      <c r="BK28" s="95"/>
      <c r="BL28" s="95"/>
      <c r="BM28" s="95"/>
      <c r="BN28" s="95"/>
      <c r="BO28" s="128"/>
      <c r="BP28" s="128"/>
    </row>
    <row r="29" spans="1:68" s="122" customFormat="1" ht="74.25" customHeight="1">
      <c r="A29" s="123">
        <v>17</v>
      </c>
      <c r="B29" s="124">
        <v>9124040020</v>
      </c>
      <c r="C29" s="132" t="s">
        <v>101</v>
      </c>
      <c r="D29" s="116">
        <v>1.0208999999999999</v>
      </c>
      <c r="E29" s="118">
        <f t="shared" si="19"/>
        <v>419067</v>
      </c>
      <c r="F29" s="119">
        <f t="shared" si="0"/>
        <v>427825.50029999996</v>
      </c>
      <c r="G29" s="118">
        <v>33540</v>
      </c>
      <c r="H29" s="120">
        <f t="shared" si="1"/>
        <v>34240.985999999997</v>
      </c>
      <c r="I29" s="118"/>
      <c r="J29" s="120">
        <f t="shared" si="20"/>
        <v>0</v>
      </c>
      <c r="K29" s="95"/>
      <c r="L29" s="121">
        <f t="shared" si="2"/>
        <v>0</v>
      </c>
      <c r="M29" s="118">
        <v>46620</v>
      </c>
      <c r="N29" s="120">
        <f t="shared" si="3"/>
        <v>47594.357999999993</v>
      </c>
      <c r="O29" s="95"/>
      <c r="P29" s="121">
        <f t="shared" si="4"/>
        <v>0</v>
      </c>
      <c r="Q29" s="118"/>
      <c r="R29" s="120">
        <f t="shared" si="5"/>
        <v>0</v>
      </c>
      <c r="S29" s="118">
        <v>45360</v>
      </c>
      <c r="T29" s="120">
        <f t="shared" si="6"/>
        <v>46308.023999999998</v>
      </c>
      <c r="U29" s="95"/>
      <c r="V29" s="121">
        <f t="shared" si="7"/>
        <v>0</v>
      </c>
      <c r="W29" s="95"/>
      <c r="X29" s="95"/>
      <c r="Y29" s="95"/>
      <c r="Z29" s="121">
        <f t="shared" si="8"/>
        <v>0</v>
      </c>
      <c r="AA29" s="118">
        <v>46620</v>
      </c>
      <c r="AB29" s="120">
        <f t="shared" si="9"/>
        <v>47594.357999999993</v>
      </c>
      <c r="AC29" s="95"/>
      <c r="AD29" s="121">
        <f t="shared" si="10"/>
        <v>0</v>
      </c>
      <c r="AE29" s="118">
        <v>58620</v>
      </c>
      <c r="AF29" s="120">
        <f t="shared" si="11"/>
        <v>59845.157999999996</v>
      </c>
      <c r="AG29" s="118"/>
      <c r="AH29" s="121">
        <f t="shared" si="12"/>
        <v>0</v>
      </c>
      <c r="AI29" s="118"/>
      <c r="AJ29" s="121">
        <f t="shared" si="13"/>
        <v>0</v>
      </c>
      <c r="AK29" s="95"/>
      <c r="AL29" s="121">
        <f t="shared" si="14"/>
        <v>0</v>
      </c>
      <c r="AM29" s="118"/>
      <c r="AN29" s="121">
        <f t="shared" si="15"/>
        <v>0</v>
      </c>
      <c r="AO29" s="118">
        <v>62160</v>
      </c>
      <c r="AP29" s="120">
        <f t="shared" si="16"/>
        <v>63459.143999999993</v>
      </c>
      <c r="AQ29" s="118"/>
      <c r="AR29" s="121">
        <f t="shared" si="17"/>
        <v>0</v>
      </c>
      <c r="AS29" s="118">
        <v>27027</v>
      </c>
      <c r="AT29" s="120">
        <f t="shared" si="18"/>
        <v>27591.864299999997</v>
      </c>
      <c r="AU29" s="95"/>
      <c r="AV29" s="121">
        <f t="shared" si="21"/>
        <v>0</v>
      </c>
      <c r="AW29" s="95"/>
      <c r="AX29" s="121">
        <f t="shared" si="22"/>
        <v>0</v>
      </c>
      <c r="AY29" s="95"/>
      <c r="AZ29" s="121">
        <f t="shared" si="23"/>
        <v>0</v>
      </c>
      <c r="BA29" s="95"/>
      <c r="BB29" s="121">
        <f t="shared" si="24"/>
        <v>0</v>
      </c>
      <c r="BC29" s="118">
        <v>52500</v>
      </c>
      <c r="BD29" s="120">
        <f t="shared" si="25"/>
        <v>53597.249999999993</v>
      </c>
      <c r="BE29" s="95"/>
      <c r="BF29" s="121">
        <f t="shared" si="26"/>
        <v>0</v>
      </c>
      <c r="BG29" s="118">
        <v>46620</v>
      </c>
      <c r="BH29" s="120">
        <f t="shared" si="27"/>
        <v>47594.357999999993</v>
      </c>
      <c r="BI29" s="95"/>
      <c r="BJ29" s="141">
        <f t="shared" si="28"/>
        <v>0</v>
      </c>
      <c r="BK29" s="95"/>
      <c r="BL29" s="95"/>
      <c r="BM29" s="95"/>
      <c r="BN29" s="95"/>
      <c r="BO29" s="128"/>
      <c r="BP29" s="128"/>
    </row>
    <row r="30" spans="1:68" s="122" customFormat="1" ht="74.25" customHeight="1">
      <c r="A30" s="123">
        <v>18</v>
      </c>
      <c r="B30" s="124">
        <v>9124040035</v>
      </c>
      <c r="C30" s="132" t="s">
        <v>102</v>
      </c>
      <c r="D30" s="116">
        <v>0.15110000000000001</v>
      </c>
      <c r="E30" s="118">
        <f t="shared" si="19"/>
        <v>291983</v>
      </c>
      <c r="F30" s="119">
        <f t="shared" si="0"/>
        <v>44118.631300000001</v>
      </c>
      <c r="G30" s="118">
        <v>17500</v>
      </c>
      <c r="H30" s="120">
        <f t="shared" si="1"/>
        <v>2644.25</v>
      </c>
      <c r="I30" s="118"/>
      <c r="J30" s="120">
        <f t="shared" si="20"/>
        <v>0</v>
      </c>
      <c r="K30" s="95"/>
      <c r="L30" s="121">
        <f t="shared" si="2"/>
        <v>0</v>
      </c>
      <c r="M30" s="118">
        <v>24000</v>
      </c>
      <c r="N30" s="120">
        <f t="shared" si="3"/>
        <v>3626.4</v>
      </c>
      <c r="O30" s="95"/>
      <c r="P30" s="121">
        <f t="shared" si="4"/>
        <v>0</v>
      </c>
      <c r="Q30" s="118"/>
      <c r="R30" s="120">
        <f t="shared" si="5"/>
        <v>0</v>
      </c>
      <c r="S30" s="118">
        <v>48000</v>
      </c>
      <c r="T30" s="120">
        <f t="shared" si="6"/>
        <v>7252.8</v>
      </c>
      <c r="U30" s="95"/>
      <c r="V30" s="121">
        <f t="shared" si="7"/>
        <v>0</v>
      </c>
      <c r="W30" s="95"/>
      <c r="X30" s="95"/>
      <c r="Y30" s="95"/>
      <c r="Z30" s="121">
        <f t="shared" si="8"/>
        <v>0</v>
      </c>
      <c r="AA30" s="118">
        <v>48000</v>
      </c>
      <c r="AB30" s="120">
        <f t="shared" si="9"/>
        <v>7252.8</v>
      </c>
      <c r="AC30" s="95"/>
      <c r="AD30" s="121">
        <f t="shared" si="10"/>
        <v>0</v>
      </c>
      <c r="AE30" s="118">
        <v>30000</v>
      </c>
      <c r="AF30" s="120">
        <f t="shared" si="11"/>
        <v>4533</v>
      </c>
      <c r="AG30" s="118"/>
      <c r="AH30" s="121">
        <f t="shared" si="12"/>
        <v>0</v>
      </c>
      <c r="AI30" s="118"/>
      <c r="AJ30" s="121">
        <f t="shared" si="13"/>
        <v>0</v>
      </c>
      <c r="AK30" s="95"/>
      <c r="AL30" s="121">
        <f t="shared" si="14"/>
        <v>0</v>
      </c>
      <c r="AM30" s="118"/>
      <c r="AN30" s="121">
        <f t="shared" si="15"/>
        <v>0</v>
      </c>
      <c r="AO30" s="118">
        <v>56000</v>
      </c>
      <c r="AP30" s="120">
        <f t="shared" si="16"/>
        <v>8461.6</v>
      </c>
      <c r="AQ30" s="118"/>
      <c r="AR30" s="121">
        <f t="shared" si="17"/>
        <v>0</v>
      </c>
      <c r="AS30" s="118">
        <v>11233</v>
      </c>
      <c r="AT30" s="120">
        <f t="shared" si="18"/>
        <v>1697.3063000000002</v>
      </c>
      <c r="AU30" s="95"/>
      <c r="AV30" s="121">
        <f t="shared" si="21"/>
        <v>0</v>
      </c>
      <c r="AW30" s="95"/>
      <c r="AX30" s="121">
        <f t="shared" si="22"/>
        <v>0</v>
      </c>
      <c r="AY30" s="95"/>
      <c r="AZ30" s="121">
        <f t="shared" si="23"/>
        <v>0</v>
      </c>
      <c r="BA30" s="95"/>
      <c r="BB30" s="121">
        <f t="shared" si="24"/>
        <v>0</v>
      </c>
      <c r="BC30" s="118">
        <v>33250</v>
      </c>
      <c r="BD30" s="120">
        <f t="shared" si="25"/>
        <v>5024.0750000000007</v>
      </c>
      <c r="BE30" s="95"/>
      <c r="BF30" s="121">
        <f t="shared" si="26"/>
        <v>0</v>
      </c>
      <c r="BG30" s="118">
        <v>24000</v>
      </c>
      <c r="BH30" s="120">
        <f t="shared" si="27"/>
        <v>3626.4</v>
      </c>
      <c r="BI30" s="95"/>
      <c r="BJ30" s="141">
        <f t="shared" si="28"/>
        <v>0</v>
      </c>
      <c r="BK30" s="95"/>
      <c r="BL30" s="95"/>
      <c r="BM30" s="95"/>
      <c r="BN30" s="95"/>
      <c r="BO30" s="128"/>
      <c r="BP30" s="128"/>
    </row>
    <row r="31" spans="1:68" s="122" customFormat="1" ht="74.25" customHeight="1">
      <c r="A31" s="123">
        <v>19</v>
      </c>
      <c r="B31" s="124">
        <v>9124040011</v>
      </c>
      <c r="C31" s="132" t="s">
        <v>102</v>
      </c>
      <c r="D31" s="116">
        <v>0.15110000000000001</v>
      </c>
      <c r="E31" s="118">
        <f t="shared" si="19"/>
        <v>132860</v>
      </c>
      <c r="F31" s="119">
        <f t="shared" si="0"/>
        <v>20075.146000000001</v>
      </c>
      <c r="G31" s="118">
        <v>20000</v>
      </c>
      <c r="H31" s="120">
        <f t="shared" si="1"/>
        <v>3022.0000000000005</v>
      </c>
      <c r="I31" s="118"/>
      <c r="J31" s="120">
        <f t="shared" si="20"/>
        <v>0</v>
      </c>
      <c r="K31" s="95"/>
      <c r="L31" s="121">
        <f t="shared" si="2"/>
        <v>0</v>
      </c>
      <c r="M31" s="118">
        <v>24000</v>
      </c>
      <c r="N31" s="120">
        <f t="shared" si="3"/>
        <v>3626.4</v>
      </c>
      <c r="O31" s="95"/>
      <c r="P31" s="121">
        <f t="shared" si="4"/>
        <v>0</v>
      </c>
      <c r="Q31" s="118"/>
      <c r="R31" s="120">
        <f t="shared" si="5"/>
        <v>0</v>
      </c>
      <c r="S31" s="118">
        <v>8000</v>
      </c>
      <c r="T31" s="120">
        <f t="shared" si="6"/>
        <v>1208.8000000000002</v>
      </c>
      <c r="U31" s="95"/>
      <c r="V31" s="121">
        <f t="shared" si="7"/>
        <v>0</v>
      </c>
      <c r="W31" s="95"/>
      <c r="X31" s="95"/>
      <c r="Y31" s="95"/>
      <c r="Z31" s="121">
        <f t="shared" si="8"/>
        <v>0</v>
      </c>
      <c r="AA31" s="118">
        <v>1160</v>
      </c>
      <c r="AB31" s="120">
        <f t="shared" si="9"/>
        <v>175.27600000000001</v>
      </c>
      <c r="AC31" s="95"/>
      <c r="AD31" s="121">
        <f t="shared" si="10"/>
        <v>0</v>
      </c>
      <c r="AE31" s="118">
        <v>30000</v>
      </c>
      <c r="AF31" s="120">
        <f t="shared" si="11"/>
        <v>4533</v>
      </c>
      <c r="AG31" s="118"/>
      <c r="AH31" s="121">
        <f t="shared" si="12"/>
        <v>0</v>
      </c>
      <c r="AI31" s="118"/>
      <c r="AJ31" s="121">
        <f t="shared" si="13"/>
        <v>0</v>
      </c>
      <c r="AK31" s="95"/>
      <c r="AL31" s="121">
        <f t="shared" si="14"/>
        <v>0</v>
      </c>
      <c r="AM31" s="118"/>
      <c r="AN31" s="121">
        <f t="shared" si="15"/>
        <v>0</v>
      </c>
      <c r="AO31" s="118">
        <v>8000</v>
      </c>
      <c r="AP31" s="120">
        <f t="shared" si="16"/>
        <v>1208.8000000000002</v>
      </c>
      <c r="AQ31" s="118"/>
      <c r="AR31" s="121">
        <f t="shared" si="17"/>
        <v>0</v>
      </c>
      <c r="AS31" s="118">
        <v>25700</v>
      </c>
      <c r="AT31" s="120">
        <f t="shared" si="18"/>
        <v>3883.2700000000004</v>
      </c>
      <c r="AU31" s="95"/>
      <c r="AV31" s="121">
        <f t="shared" si="21"/>
        <v>0</v>
      </c>
      <c r="AW31" s="95"/>
      <c r="AX31" s="121">
        <f t="shared" si="22"/>
        <v>0</v>
      </c>
      <c r="AY31" s="95"/>
      <c r="AZ31" s="121">
        <f t="shared" si="23"/>
        <v>0</v>
      </c>
      <c r="BA31" s="95"/>
      <c r="BB31" s="121">
        <f t="shared" si="24"/>
        <v>0</v>
      </c>
      <c r="BC31" s="118">
        <v>0</v>
      </c>
      <c r="BD31" s="120">
        <f t="shared" si="25"/>
        <v>0</v>
      </c>
      <c r="BE31" s="95"/>
      <c r="BF31" s="121">
        <f t="shared" si="26"/>
        <v>0</v>
      </c>
      <c r="BG31" s="118">
        <v>16000</v>
      </c>
      <c r="BH31" s="120">
        <f t="shared" si="27"/>
        <v>2417.6000000000004</v>
      </c>
      <c r="BI31" s="95"/>
      <c r="BJ31" s="141">
        <f t="shared" si="28"/>
        <v>0</v>
      </c>
      <c r="BK31" s="95"/>
      <c r="BL31" s="95"/>
      <c r="BM31" s="95"/>
      <c r="BN31" s="95"/>
      <c r="BO31" s="128"/>
      <c r="BP31" s="128"/>
    </row>
    <row r="32" spans="1:68" s="122" customFormat="1" ht="74.25" customHeight="1">
      <c r="A32" s="123">
        <v>20</v>
      </c>
      <c r="B32" s="124">
        <v>9471930059</v>
      </c>
      <c r="C32" s="132" t="s">
        <v>103</v>
      </c>
      <c r="D32" s="116">
        <v>0.99839999999999995</v>
      </c>
      <c r="E32" s="118">
        <f t="shared" si="19"/>
        <v>388280</v>
      </c>
      <c r="F32" s="119">
        <f t="shared" si="0"/>
        <v>387658.75199999998</v>
      </c>
      <c r="G32" s="118">
        <v>38000</v>
      </c>
      <c r="H32" s="120">
        <f t="shared" si="1"/>
        <v>37939.199999999997</v>
      </c>
      <c r="I32" s="118"/>
      <c r="J32" s="120">
        <f t="shared" si="20"/>
        <v>0</v>
      </c>
      <c r="K32" s="95"/>
      <c r="L32" s="121">
        <f t="shared" si="2"/>
        <v>0</v>
      </c>
      <c r="M32" s="118">
        <v>45000</v>
      </c>
      <c r="N32" s="120">
        <f t="shared" si="3"/>
        <v>44928</v>
      </c>
      <c r="O32" s="95"/>
      <c r="P32" s="121">
        <f t="shared" si="4"/>
        <v>0</v>
      </c>
      <c r="Q32" s="118"/>
      <c r="R32" s="120">
        <f t="shared" si="5"/>
        <v>0</v>
      </c>
      <c r="S32" s="118">
        <v>45000</v>
      </c>
      <c r="T32" s="120">
        <f t="shared" si="6"/>
        <v>44928</v>
      </c>
      <c r="U32" s="95"/>
      <c r="V32" s="121">
        <f t="shared" si="7"/>
        <v>0</v>
      </c>
      <c r="W32" s="95"/>
      <c r="X32" s="95"/>
      <c r="Y32" s="95"/>
      <c r="Z32" s="121">
        <f t="shared" si="8"/>
        <v>0</v>
      </c>
      <c r="AA32" s="118">
        <v>45000</v>
      </c>
      <c r="AB32" s="120">
        <f t="shared" si="9"/>
        <v>44928</v>
      </c>
      <c r="AC32" s="95"/>
      <c r="AD32" s="121">
        <f t="shared" si="10"/>
        <v>0</v>
      </c>
      <c r="AE32" s="118">
        <v>40000</v>
      </c>
      <c r="AF32" s="120">
        <f t="shared" si="11"/>
        <v>39936</v>
      </c>
      <c r="AG32" s="118"/>
      <c r="AH32" s="121">
        <f t="shared" si="12"/>
        <v>0</v>
      </c>
      <c r="AI32" s="118"/>
      <c r="AJ32" s="121">
        <f t="shared" si="13"/>
        <v>0</v>
      </c>
      <c r="AK32" s="95"/>
      <c r="AL32" s="121">
        <f t="shared" si="14"/>
        <v>0</v>
      </c>
      <c r="AM32" s="118"/>
      <c r="AN32" s="121">
        <f t="shared" si="15"/>
        <v>0</v>
      </c>
      <c r="AO32" s="118">
        <v>60000</v>
      </c>
      <c r="AP32" s="120">
        <f t="shared" si="16"/>
        <v>59904</v>
      </c>
      <c r="AQ32" s="118"/>
      <c r="AR32" s="121">
        <f t="shared" si="17"/>
        <v>0</v>
      </c>
      <c r="AS32" s="118">
        <v>25580</v>
      </c>
      <c r="AT32" s="120">
        <f t="shared" si="18"/>
        <v>25539.072</v>
      </c>
      <c r="AU32" s="95"/>
      <c r="AV32" s="121">
        <f t="shared" si="21"/>
        <v>0</v>
      </c>
      <c r="AW32" s="95"/>
      <c r="AX32" s="121">
        <f t="shared" si="22"/>
        <v>0</v>
      </c>
      <c r="AY32" s="95"/>
      <c r="AZ32" s="121">
        <f t="shared" si="23"/>
        <v>0</v>
      </c>
      <c r="BA32" s="95"/>
      <c r="BB32" s="121">
        <f t="shared" si="24"/>
        <v>0</v>
      </c>
      <c r="BC32" s="118">
        <v>44700</v>
      </c>
      <c r="BD32" s="120">
        <f t="shared" si="25"/>
        <v>44628.479999999996</v>
      </c>
      <c r="BE32" s="95"/>
      <c r="BF32" s="121">
        <f t="shared" si="26"/>
        <v>0</v>
      </c>
      <c r="BG32" s="118">
        <v>45000</v>
      </c>
      <c r="BH32" s="120">
        <f t="shared" si="27"/>
        <v>44928</v>
      </c>
      <c r="BI32" s="95"/>
      <c r="BJ32" s="141">
        <f t="shared" si="28"/>
        <v>0</v>
      </c>
      <c r="BK32" s="95"/>
      <c r="BL32" s="95"/>
      <c r="BM32" s="95"/>
      <c r="BN32" s="95"/>
      <c r="BO32" s="128"/>
      <c r="BP32" s="128"/>
    </row>
    <row r="33" spans="1:68" s="122" customFormat="1" ht="74.25" customHeight="1">
      <c r="A33" s="123">
        <v>21</v>
      </c>
      <c r="B33" s="124">
        <v>9472930030</v>
      </c>
      <c r="C33" s="132" t="s">
        <v>104</v>
      </c>
      <c r="D33" s="116">
        <v>2.0899999999999998E-2</v>
      </c>
      <c r="E33" s="118">
        <f t="shared" si="19"/>
        <v>380000</v>
      </c>
      <c r="F33" s="119">
        <f t="shared" si="0"/>
        <v>7941.9999999999991</v>
      </c>
      <c r="G33" s="118">
        <v>30000</v>
      </c>
      <c r="H33" s="120">
        <f t="shared" si="1"/>
        <v>627</v>
      </c>
      <c r="I33" s="118"/>
      <c r="J33" s="120">
        <f t="shared" si="20"/>
        <v>0</v>
      </c>
      <c r="K33" s="95"/>
      <c r="L33" s="121">
        <f t="shared" si="2"/>
        <v>0</v>
      </c>
      <c r="M33" s="118">
        <v>40000</v>
      </c>
      <c r="N33" s="120">
        <f t="shared" si="3"/>
        <v>835.99999999999989</v>
      </c>
      <c r="O33" s="95"/>
      <c r="P33" s="121">
        <f t="shared" si="4"/>
        <v>0</v>
      </c>
      <c r="Q33" s="118"/>
      <c r="R33" s="120">
        <f t="shared" si="5"/>
        <v>0</v>
      </c>
      <c r="S33" s="118">
        <v>40000</v>
      </c>
      <c r="T33" s="120">
        <f t="shared" si="6"/>
        <v>835.99999999999989</v>
      </c>
      <c r="U33" s="95"/>
      <c r="V33" s="121">
        <f t="shared" si="7"/>
        <v>0</v>
      </c>
      <c r="W33" s="95"/>
      <c r="X33" s="95"/>
      <c r="Y33" s="95"/>
      <c r="Z33" s="121">
        <f t="shared" si="8"/>
        <v>0</v>
      </c>
      <c r="AA33" s="118">
        <v>40000</v>
      </c>
      <c r="AB33" s="120">
        <f t="shared" si="9"/>
        <v>835.99999999999989</v>
      </c>
      <c r="AC33" s="95"/>
      <c r="AD33" s="121">
        <f t="shared" si="10"/>
        <v>0</v>
      </c>
      <c r="AE33" s="118">
        <v>40000</v>
      </c>
      <c r="AF33" s="120">
        <f t="shared" si="11"/>
        <v>835.99999999999989</v>
      </c>
      <c r="AG33" s="118"/>
      <c r="AH33" s="121">
        <f t="shared" si="12"/>
        <v>0</v>
      </c>
      <c r="AI33" s="118"/>
      <c r="AJ33" s="121">
        <f t="shared" si="13"/>
        <v>0</v>
      </c>
      <c r="AK33" s="95"/>
      <c r="AL33" s="121">
        <f t="shared" si="14"/>
        <v>0</v>
      </c>
      <c r="AM33" s="118"/>
      <c r="AN33" s="121">
        <f t="shared" si="15"/>
        <v>0</v>
      </c>
      <c r="AO33" s="118">
        <v>60000</v>
      </c>
      <c r="AP33" s="120">
        <f t="shared" si="16"/>
        <v>1254</v>
      </c>
      <c r="AQ33" s="118"/>
      <c r="AR33" s="121">
        <f t="shared" si="17"/>
        <v>0</v>
      </c>
      <c r="AS33" s="118">
        <v>40000</v>
      </c>
      <c r="AT33" s="120">
        <f t="shared" si="18"/>
        <v>835.99999999999989</v>
      </c>
      <c r="AU33" s="95"/>
      <c r="AV33" s="121">
        <f t="shared" si="21"/>
        <v>0</v>
      </c>
      <c r="AW33" s="95"/>
      <c r="AX33" s="121">
        <f t="shared" si="22"/>
        <v>0</v>
      </c>
      <c r="AY33" s="95"/>
      <c r="AZ33" s="121">
        <f t="shared" si="23"/>
        <v>0</v>
      </c>
      <c r="BA33" s="95"/>
      <c r="BB33" s="121">
        <f t="shared" si="24"/>
        <v>0</v>
      </c>
      <c r="BC33" s="118">
        <v>40000</v>
      </c>
      <c r="BD33" s="120">
        <f t="shared" si="25"/>
        <v>835.99999999999989</v>
      </c>
      <c r="BE33" s="95"/>
      <c r="BF33" s="121">
        <f t="shared" si="26"/>
        <v>0</v>
      </c>
      <c r="BG33" s="118">
        <v>50000</v>
      </c>
      <c r="BH33" s="120">
        <f t="shared" si="27"/>
        <v>1045</v>
      </c>
      <c r="BI33" s="95"/>
      <c r="BJ33" s="141">
        <f t="shared" si="28"/>
        <v>0</v>
      </c>
      <c r="BK33" s="95"/>
      <c r="BL33" s="95"/>
      <c r="BM33" s="95"/>
      <c r="BN33" s="95"/>
      <c r="BO33" s="128"/>
      <c r="BP33" s="128"/>
    </row>
    <row r="34" spans="1:68" s="50" customFormat="1" ht="76.5" customHeight="1">
      <c r="A34" s="179" t="s">
        <v>3</v>
      </c>
      <c r="B34" s="180"/>
      <c r="C34" s="180"/>
      <c r="D34" s="181"/>
      <c r="E34" s="133">
        <f>SUM(E13:E33)</f>
        <v>3322554</v>
      </c>
      <c r="F34" s="134">
        <f>SUM(F13:F33)</f>
        <v>1544844.1458000001</v>
      </c>
      <c r="G34" s="125">
        <f>SUM(G13:G33)</f>
        <v>357200</v>
      </c>
      <c r="H34" s="126">
        <f>SUM(H13:H33)</f>
        <v>146886.91399999999</v>
      </c>
      <c r="I34" s="125">
        <f t="shared" ref="I34:AQ34" si="29">SUM(I13:I33)</f>
        <v>0</v>
      </c>
      <c r="J34" s="129">
        <f>SUM(J13:J33)</f>
        <v>0</v>
      </c>
      <c r="K34" s="125">
        <f t="shared" si="29"/>
        <v>0</v>
      </c>
      <c r="L34" s="127">
        <f>SUM(L13:L33)</f>
        <v>0</v>
      </c>
      <c r="M34" s="125">
        <f t="shared" si="29"/>
        <v>380910</v>
      </c>
      <c r="N34" s="126">
        <f>SUM(N13:N33)</f>
        <v>173618.81499999997</v>
      </c>
      <c r="O34" s="125">
        <f t="shared" si="29"/>
        <v>0</v>
      </c>
      <c r="P34" s="127">
        <f>SUM(P13:P33)</f>
        <v>0</v>
      </c>
      <c r="Q34" s="125">
        <f t="shared" si="29"/>
        <v>0</v>
      </c>
      <c r="R34" s="126">
        <f>SUM(R13:R33)</f>
        <v>0</v>
      </c>
      <c r="S34" s="125">
        <f t="shared" si="29"/>
        <v>430920</v>
      </c>
      <c r="T34" s="126">
        <f>SUM(T13:T33)</f>
        <v>190658.95199999999</v>
      </c>
      <c r="U34" s="125">
        <f t="shared" si="29"/>
        <v>0</v>
      </c>
      <c r="V34" s="127">
        <f>SUM(V13:V33)</f>
        <v>0</v>
      </c>
      <c r="W34" s="125">
        <f t="shared" si="29"/>
        <v>0</v>
      </c>
      <c r="X34" s="125"/>
      <c r="Y34" s="125">
        <f t="shared" si="29"/>
        <v>0</v>
      </c>
      <c r="Z34" s="127">
        <f>SUM(Z13:Z33)</f>
        <v>0</v>
      </c>
      <c r="AA34" s="125">
        <f t="shared" si="29"/>
        <v>322200</v>
      </c>
      <c r="AB34" s="126">
        <f>SUM(AB13:AB33)</f>
        <v>162377.78</v>
      </c>
      <c r="AC34" s="125">
        <f t="shared" si="29"/>
        <v>0</v>
      </c>
      <c r="AD34" s="127">
        <f>SUM(AD13:AD33)</f>
        <v>0</v>
      </c>
      <c r="AE34" s="125">
        <f t="shared" si="29"/>
        <v>382660</v>
      </c>
      <c r="AF34" s="126">
        <f>SUM(AF13:AF33)</f>
        <v>188598.41</v>
      </c>
      <c r="AG34" s="125">
        <f t="shared" si="29"/>
        <v>0</v>
      </c>
      <c r="AH34" s="127">
        <f>SUM(AH13:AH33)</f>
        <v>0</v>
      </c>
      <c r="AI34" s="125">
        <f t="shared" si="29"/>
        <v>0</v>
      </c>
      <c r="AJ34" s="127">
        <f>SUM(AJ13:AJ33)</f>
        <v>0</v>
      </c>
      <c r="AK34" s="125">
        <f t="shared" si="29"/>
        <v>0</v>
      </c>
      <c r="AL34" s="127">
        <f>SUM(AL13:AL33)</f>
        <v>0</v>
      </c>
      <c r="AM34" s="125">
        <f t="shared" si="29"/>
        <v>0</v>
      </c>
      <c r="AN34" s="127">
        <f>SUM(AN13:AN33)</f>
        <v>0</v>
      </c>
      <c r="AO34" s="125">
        <f t="shared" si="29"/>
        <v>401484</v>
      </c>
      <c r="AP34" s="126">
        <f>SUM(AP13:AP33)</f>
        <v>200197.87519999998</v>
      </c>
      <c r="AQ34" s="125">
        <f t="shared" si="29"/>
        <v>0</v>
      </c>
      <c r="AR34" s="127">
        <f>SUM(AR13:AR33)</f>
        <v>0</v>
      </c>
      <c r="AS34" s="125">
        <f t="shared" ref="AS34:BI34" si="30">SUM(AS13:AS33)</f>
        <v>362690</v>
      </c>
      <c r="AT34" s="126">
        <f>SUM(AT13:AT33)</f>
        <v>147142.95760000002</v>
      </c>
      <c r="AU34" s="125">
        <f t="shared" ref="AU34:AV34" si="31">SUM(AU13:AU33)</f>
        <v>0</v>
      </c>
      <c r="AV34" s="127">
        <f t="shared" si="31"/>
        <v>0</v>
      </c>
      <c r="AW34" s="125">
        <f t="shared" si="30"/>
        <v>0</v>
      </c>
      <c r="AX34" s="127">
        <f>SUM(AX13:AX33)</f>
        <v>0</v>
      </c>
      <c r="AY34" s="125">
        <f t="shared" si="30"/>
        <v>0</v>
      </c>
      <c r="AZ34" s="127">
        <f>SUM(AZ13:AZ33)</f>
        <v>0</v>
      </c>
      <c r="BA34" s="125">
        <f t="shared" si="30"/>
        <v>0</v>
      </c>
      <c r="BB34" s="127">
        <f>SUM(BB13:BB33)</f>
        <v>0</v>
      </c>
      <c r="BC34" s="125">
        <f t="shared" si="30"/>
        <v>337230</v>
      </c>
      <c r="BD34" s="126">
        <f>SUM(BD13:BD33)</f>
        <v>165163.152</v>
      </c>
      <c r="BE34" s="125">
        <f t="shared" si="30"/>
        <v>0</v>
      </c>
      <c r="BF34" s="127">
        <f>SUM(BF13:BF33)</f>
        <v>0</v>
      </c>
      <c r="BG34" s="125">
        <f t="shared" si="30"/>
        <v>347260</v>
      </c>
      <c r="BH34" s="126">
        <f>SUM(BH13:BH33)</f>
        <v>170199.28999999998</v>
      </c>
      <c r="BI34" s="125">
        <f t="shared" si="30"/>
        <v>0</v>
      </c>
      <c r="BJ34" s="125">
        <f>SUM(BJ13:BJ33)</f>
        <v>0</v>
      </c>
      <c r="BK34" s="125"/>
      <c r="BL34" s="125"/>
      <c r="BM34" s="125"/>
      <c r="BN34" s="125"/>
      <c r="BO34" s="130"/>
      <c r="BP34" s="130"/>
    </row>
    <row r="36" spans="1:68">
      <c r="E36" s="106"/>
    </row>
    <row r="39" spans="1:68">
      <c r="G39" s="106"/>
    </row>
  </sheetData>
  <mergeCells count="39">
    <mergeCell ref="B1:AB7"/>
    <mergeCell ref="AE11:AF11"/>
    <mergeCell ref="AG11:AH11"/>
    <mergeCell ref="B11:B12"/>
    <mergeCell ref="AA11:AB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BO11:BP11"/>
    <mergeCell ref="A34:D34"/>
    <mergeCell ref="BA11:BB11"/>
    <mergeCell ref="BC11:BD11"/>
    <mergeCell ref="BE11:BF11"/>
    <mergeCell ref="BG11:BH11"/>
    <mergeCell ref="BI11:BJ11"/>
    <mergeCell ref="BK11:BL11"/>
    <mergeCell ref="AO11:AP11"/>
    <mergeCell ref="AQ11:AR11"/>
    <mergeCell ref="AS11:AT11"/>
    <mergeCell ref="AU11:AV11"/>
    <mergeCell ref="AW11:AX11"/>
    <mergeCell ref="F11:F12"/>
    <mergeCell ref="A11:A12"/>
    <mergeCell ref="D11:D12"/>
    <mergeCell ref="BM11:BN11"/>
    <mergeCell ref="AI11:AJ11"/>
    <mergeCell ref="C11:C12"/>
    <mergeCell ref="AY11:AZ11"/>
    <mergeCell ref="AC11:AD11"/>
    <mergeCell ref="AK11:AL11"/>
    <mergeCell ref="AM11:AN11"/>
    <mergeCell ref="Y11:Z11"/>
    <mergeCell ref="E11:E12"/>
  </mergeCells>
  <pageMargins left="0.27559055118110237" right="0.19685039370078741" top="0.43307086614173229" bottom="0.39370078740157483" header="0.31496062992125984" footer="0.31496062992125984"/>
  <pageSetup paperSize="8" scale="2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P37"/>
  <sheetViews>
    <sheetView topLeftCell="A7" workbookViewId="0">
      <pane xSplit="6" ySplit="4" topLeftCell="G27" activePane="bottomRight" state="frozen"/>
      <selection activeCell="A7" sqref="A7"/>
      <selection pane="topRight" activeCell="G7" sqref="G7"/>
      <selection pane="bottomLeft" activeCell="A11" sqref="A11"/>
      <selection pane="bottomRight" activeCell="F28" sqref="F28"/>
    </sheetView>
  </sheetViews>
  <sheetFormatPr defaultRowHeight="15"/>
  <cols>
    <col min="1" max="1" width="4.21875" customWidth="1"/>
    <col min="2" max="2" width="11.77734375" customWidth="1"/>
    <col min="3" max="3" width="25.6640625" customWidth="1"/>
    <col min="4" max="4" width="8.6640625" customWidth="1"/>
    <col min="5" max="5" width="11.21875" customWidth="1"/>
    <col min="6" max="6" width="12.21875" customWidth="1"/>
    <col min="7" max="7" width="10" customWidth="1"/>
    <col min="8" max="8" width="10.44140625" style="110" customWidth="1"/>
    <col min="9" max="9" width="10.33203125" hidden="1" customWidth="1"/>
    <col min="10" max="10" width="10.77734375" style="110" hidden="1" customWidth="1"/>
    <col min="11" max="12" width="10" hidden="1" customWidth="1"/>
    <col min="13" max="13" width="10" customWidth="1"/>
    <col min="14" max="14" width="10.6640625" style="110" customWidth="1"/>
    <col min="15" max="17" width="10" hidden="1" customWidth="1"/>
    <col min="18" max="18" width="10.77734375" style="110" hidden="1" customWidth="1"/>
    <col min="19" max="19" width="10" hidden="1" customWidth="1"/>
    <col min="20" max="20" width="10.44140625" style="110" hidden="1" customWidth="1"/>
    <col min="21" max="21" width="10" customWidth="1"/>
    <col min="22" max="22" width="10.77734375" style="110" customWidth="1"/>
    <col min="23" max="24" width="10" hidden="1" customWidth="1"/>
    <col min="25" max="25" width="10" customWidth="1"/>
    <col min="26" max="26" width="10.6640625" style="110" customWidth="1"/>
    <col min="27" max="27" width="10" hidden="1" customWidth="1"/>
    <col min="28" max="28" width="10.6640625" style="110" hidden="1" customWidth="1"/>
    <col min="29" max="31" width="10" hidden="1" customWidth="1"/>
    <col min="32" max="32" width="10.77734375" style="110" hidden="1" customWidth="1"/>
    <col min="33" max="34" width="10" hidden="1" customWidth="1"/>
    <col min="35" max="35" width="10" customWidth="1"/>
    <col min="36" max="36" width="10.6640625" style="110" customWidth="1"/>
    <col min="37" max="38" width="10" hidden="1" customWidth="1"/>
    <col min="39" max="39" width="10" customWidth="1"/>
    <col min="40" max="40" width="10" style="110" customWidth="1"/>
    <col min="41" max="41" width="10" customWidth="1"/>
    <col min="42" max="42" width="10.6640625" style="110" customWidth="1"/>
    <col min="43" max="45" width="10" hidden="1" customWidth="1"/>
    <col min="46" max="46" width="10.44140625" style="110" hidden="1" customWidth="1"/>
    <col min="47" max="47" width="9.88671875" hidden="1" customWidth="1"/>
    <col min="48" max="48" width="9.77734375" hidden="1" customWidth="1"/>
    <col min="49" max="49" width="9.77734375" customWidth="1"/>
    <col min="50" max="50" width="9.77734375" style="110" customWidth="1"/>
    <col min="51" max="51" width="9.77734375" customWidth="1"/>
    <col min="52" max="52" width="9.77734375" style="110" customWidth="1"/>
    <col min="53" max="53" width="9.77734375" customWidth="1"/>
    <col min="54" max="54" width="9.77734375" style="110" customWidth="1"/>
    <col min="55" max="55" width="9.77734375" customWidth="1"/>
    <col min="56" max="56" width="11" style="110" customWidth="1"/>
    <col min="57" max="57" width="9.88671875" customWidth="1"/>
    <col min="58" max="58" width="9.77734375" style="110" customWidth="1"/>
    <col min="59" max="59" width="9.77734375" customWidth="1"/>
    <col min="60" max="60" width="10.88671875" style="110" customWidth="1"/>
    <col min="61" max="62" width="9.77734375" customWidth="1"/>
    <col min="63" max="66" width="9.77734375" style="135" customWidth="1"/>
    <col min="67" max="68" width="9" style="135"/>
  </cols>
  <sheetData>
    <row r="1" spans="1:68" ht="15" customHeight="1">
      <c r="A1" s="38"/>
      <c r="B1" s="182" t="s">
        <v>56</v>
      </c>
      <c r="C1" s="182"/>
      <c r="D1" s="182"/>
      <c r="E1" s="182"/>
      <c r="F1" s="182"/>
      <c r="G1" s="182"/>
      <c r="H1" s="111"/>
      <c r="I1" s="40"/>
      <c r="J1" s="107"/>
      <c r="K1" s="40"/>
      <c r="L1" s="40"/>
      <c r="M1" s="40"/>
      <c r="N1" s="107"/>
      <c r="O1" s="40"/>
      <c r="P1" s="40"/>
    </row>
    <row r="2" spans="1:68" ht="15" customHeight="1">
      <c r="A2" s="38"/>
      <c r="B2" s="182"/>
      <c r="C2" s="182"/>
      <c r="D2" s="182"/>
      <c r="E2" s="182"/>
      <c r="F2" s="182"/>
      <c r="G2" s="182"/>
      <c r="H2" s="111"/>
      <c r="I2" s="40"/>
      <c r="J2" s="107"/>
      <c r="K2" s="40"/>
      <c r="L2" s="40"/>
      <c r="M2" s="40"/>
      <c r="N2" s="107"/>
      <c r="O2" s="40"/>
      <c r="P2" s="40"/>
    </row>
    <row r="3" spans="1:68" ht="15" customHeight="1">
      <c r="A3" s="38"/>
      <c r="B3" s="182"/>
      <c r="C3" s="182"/>
      <c r="D3" s="182"/>
      <c r="E3" s="182"/>
      <c r="F3" s="182"/>
      <c r="G3" s="182"/>
      <c r="H3" s="111"/>
      <c r="I3" s="40"/>
      <c r="J3" s="107"/>
      <c r="K3" s="40"/>
      <c r="L3" s="40"/>
      <c r="M3" s="40"/>
      <c r="N3" s="107"/>
      <c r="O3" s="40"/>
      <c r="P3" s="40"/>
    </row>
    <row r="4" spans="1:68" ht="34.5" customHeight="1">
      <c r="B4" s="182"/>
      <c r="C4" s="182"/>
      <c r="D4" s="182"/>
      <c r="E4" s="182"/>
      <c r="F4" s="182"/>
      <c r="G4" s="182"/>
      <c r="H4" s="111"/>
      <c r="I4" s="40"/>
      <c r="J4" s="107"/>
      <c r="K4" s="40"/>
      <c r="L4" s="40"/>
      <c r="M4" s="40"/>
      <c r="N4" s="107"/>
      <c r="O4" s="40"/>
      <c r="P4" s="40"/>
    </row>
    <row r="5" spans="1:68" ht="15" customHeight="1">
      <c r="B5" s="182"/>
      <c r="C5" s="182"/>
      <c r="D5" s="182"/>
      <c r="E5" s="182"/>
      <c r="F5" s="182"/>
      <c r="G5" s="182"/>
      <c r="H5" s="111"/>
      <c r="I5" s="40"/>
      <c r="J5" s="107"/>
      <c r="K5" s="40"/>
      <c r="L5" s="40"/>
      <c r="M5" s="40"/>
      <c r="N5" s="107"/>
      <c r="O5" s="40"/>
      <c r="P5" s="40"/>
    </row>
    <row r="6" spans="1:68" ht="15" customHeight="1">
      <c r="B6" s="39"/>
      <c r="C6" s="39"/>
      <c r="D6" s="39"/>
      <c r="E6" s="39"/>
      <c r="F6" s="39"/>
      <c r="G6" s="39"/>
      <c r="H6" s="108"/>
      <c r="I6" s="39"/>
      <c r="J6" s="108"/>
    </row>
    <row r="7" spans="1:68" s="4" customFormat="1" ht="15.75">
      <c r="B7" s="41" t="s">
        <v>55</v>
      </c>
      <c r="C7" s="42">
        <f ca="1">TODAY()</f>
        <v>41503</v>
      </c>
      <c r="H7" s="109"/>
      <c r="J7" s="109"/>
      <c r="N7" s="109"/>
      <c r="R7" s="109"/>
      <c r="T7" s="109"/>
      <c r="V7" s="109"/>
      <c r="Z7" s="109"/>
      <c r="AB7" s="109"/>
      <c r="AF7" s="109"/>
      <c r="AJ7" s="109"/>
      <c r="AN7" s="109"/>
      <c r="AP7" s="109"/>
      <c r="AT7" s="109"/>
      <c r="AX7" s="109"/>
      <c r="AZ7" s="109"/>
      <c r="BB7" s="109"/>
      <c r="BD7" s="109"/>
      <c r="BF7" s="109"/>
      <c r="BH7" s="109"/>
      <c r="BK7" s="136"/>
      <c r="BL7" s="136"/>
      <c r="BM7" s="136"/>
      <c r="BN7" s="136"/>
      <c r="BO7" s="136"/>
      <c r="BP7" s="136"/>
    </row>
    <row r="8" spans="1:68" s="4" customFormat="1" ht="11.25" customHeight="1">
      <c r="B8" s="41"/>
      <c r="C8" s="42"/>
      <c r="H8" s="109"/>
      <c r="J8" s="109"/>
      <c r="N8" s="109"/>
      <c r="R8" s="109"/>
      <c r="T8" s="109"/>
      <c r="V8" s="109"/>
      <c r="Z8" s="109"/>
      <c r="AB8" s="109"/>
      <c r="AF8" s="109"/>
      <c r="AJ8" s="109"/>
      <c r="AN8" s="109"/>
      <c r="AP8" s="109"/>
      <c r="AT8" s="109"/>
      <c r="AX8" s="109"/>
      <c r="AZ8" s="109"/>
      <c r="BB8" s="109"/>
      <c r="BD8" s="109"/>
      <c r="BF8" s="109"/>
      <c r="BH8" s="109"/>
      <c r="BK8" s="136"/>
      <c r="BL8" s="136"/>
      <c r="BM8" s="136"/>
      <c r="BN8" s="136"/>
      <c r="BO8" s="136"/>
      <c r="BP8" s="136"/>
    </row>
    <row r="9" spans="1:68" ht="23.25" customHeight="1">
      <c r="G9" s="178">
        <v>41365</v>
      </c>
      <c r="H9" s="178"/>
      <c r="I9" s="178">
        <v>41366</v>
      </c>
      <c r="J9" s="178"/>
      <c r="K9" s="178">
        <v>41367</v>
      </c>
      <c r="L9" s="178"/>
      <c r="M9" s="178">
        <v>41368</v>
      </c>
      <c r="N9" s="178"/>
      <c r="O9" s="178">
        <v>41369</v>
      </c>
      <c r="P9" s="178"/>
      <c r="Q9" s="178">
        <v>41370</v>
      </c>
      <c r="R9" s="178"/>
      <c r="S9" s="178">
        <v>41371</v>
      </c>
      <c r="T9" s="178"/>
      <c r="U9" s="178">
        <v>41372</v>
      </c>
      <c r="V9" s="178"/>
      <c r="W9" s="178">
        <v>41373</v>
      </c>
      <c r="X9" s="178"/>
      <c r="Y9" s="178">
        <v>41374</v>
      </c>
      <c r="Z9" s="178"/>
      <c r="AA9" s="178">
        <v>41375</v>
      </c>
      <c r="AB9" s="178"/>
      <c r="AC9" s="178">
        <v>41376</v>
      </c>
      <c r="AD9" s="178"/>
      <c r="AE9" s="178">
        <v>41377</v>
      </c>
      <c r="AF9" s="178"/>
      <c r="AG9" s="178">
        <v>41378</v>
      </c>
      <c r="AH9" s="178"/>
      <c r="AI9" s="178">
        <v>41379</v>
      </c>
      <c r="AJ9" s="178"/>
      <c r="AK9" s="178">
        <v>41380</v>
      </c>
      <c r="AL9" s="178"/>
      <c r="AM9" s="178">
        <v>41381</v>
      </c>
      <c r="AN9" s="178"/>
      <c r="AO9" s="178">
        <v>41382</v>
      </c>
      <c r="AP9" s="178"/>
      <c r="AQ9" s="178">
        <v>41383</v>
      </c>
      <c r="AR9" s="178"/>
      <c r="AS9" s="178">
        <v>41384</v>
      </c>
      <c r="AT9" s="178"/>
      <c r="AU9" s="178">
        <v>41385</v>
      </c>
      <c r="AV9" s="178"/>
      <c r="AW9" s="178">
        <v>41386</v>
      </c>
      <c r="AX9" s="178"/>
      <c r="AY9" s="178">
        <v>41387</v>
      </c>
      <c r="AZ9" s="178"/>
      <c r="BA9" s="178">
        <v>41388</v>
      </c>
      <c r="BB9" s="178"/>
      <c r="BC9" s="178">
        <v>41389</v>
      </c>
      <c r="BD9" s="178"/>
      <c r="BE9" s="178">
        <v>41390</v>
      </c>
      <c r="BF9" s="178"/>
      <c r="BG9" s="178">
        <v>41391</v>
      </c>
      <c r="BH9" s="178"/>
      <c r="BI9" s="178">
        <v>41392</v>
      </c>
      <c r="BJ9" s="178"/>
      <c r="BK9" s="178">
        <v>41393</v>
      </c>
      <c r="BL9" s="178"/>
      <c r="BM9" s="178">
        <v>41394</v>
      </c>
      <c r="BN9" s="178"/>
      <c r="BO9" s="186"/>
      <c r="BP9" s="186"/>
    </row>
    <row r="10" spans="1:68" s="115" customFormat="1" ht="39.75" customHeight="1" thickBot="1">
      <c r="A10" s="112" t="s">
        <v>49</v>
      </c>
      <c r="B10" s="112" t="s">
        <v>50</v>
      </c>
      <c r="C10" s="112" t="s">
        <v>51</v>
      </c>
      <c r="D10" s="112" t="s">
        <v>52</v>
      </c>
      <c r="E10" s="112" t="s">
        <v>53</v>
      </c>
      <c r="F10" s="112" t="s">
        <v>54</v>
      </c>
      <c r="G10" s="113" t="s">
        <v>82</v>
      </c>
      <c r="H10" s="114" t="s">
        <v>105</v>
      </c>
      <c r="I10" s="113" t="s">
        <v>82</v>
      </c>
      <c r="J10" s="114" t="s">
        <v>105</v>
      </c>
      <c r="K10" s="113" t="s">
        <v>82</v>
      </c>
      <c r="L10" s="113" t="s">
        <v>105</v>
      </c>
      <c r="M10" s="113" t="s">
        <v>82</v>
      </c>
      <c r="N10" s="114" t="s">
        <v>105</v>
      </c>
      <c r="O10" s="113" t="s">
        <v>82</v>
      </c>
      <c r="P10" s="113" t="s">
        <v>105</v>
      </c>
      <c r="Q10" s="113" t="s">
        <v>82</v>
      </c>
      <c r="R10" s="114" t="s">
        <v>105</v>
      </c>
      <c r="S10" s="113" t="s">
        <v>82</v>
      </c>
      <c r="T10" s="114" t="s">
        <v>105</v>
      </c>
      <c r="U10" s="113" t="s">
        <v>82</v>
      </c>
      <c r="V10" s="114" t="s">
        <v>105</v>
      </c>
      <c r="W10" s="113" t="s">
        <v>82</v>
      </c>
      <c r="X10" s="113" t="s">
        <v>105</v>
      </c>
      <c r="Y10" s="113" t="s">
        <v>82</v>
      </c>
      <c r="Z10" s="114" t="s">
        <v>105</v>
      </c>
      <c r="AA10" s="113" t="s">
        <v>82</v>
      </c>
      <c r="AB10" s="114" t="s">
        <v>105</v>
      </c>
      <c r="AC10" s="113" t="s">
        <v>82</v>
      </c>
      <c r="AD10" s="113" t="s">
        <v>105</v>
      </c>
      <c r="AE10" s="113" t="s">
        <v>82</v>
      </c>
      <c r="AF10" s="114" t="s">
        <v>105</v>
      </c>
      <c r="AG10" s="113" t="s">
        <v>82</v>
      </c>
      <c r="AH10" s="113" t="s">
        <v>105</v>
      </c>
      <c r="AI10" s="113" t="s">
        <v>82</v>
      </c>
      <c r="AJ10" s="114" t="s">
        <v>105</v>
      </c>
      <c r="AK10" s="113" t="s">
        <v>82</v>
      </c>
      <c r="AL10" s="113" t="s">
        <v>105</v>
      </c>
      <c r="AM10" s="113" t="s">
        <v>82</v>
      </c>
      <c r="AN10" s="114" t="s">
        <v>105</v>
      </c>
      <c r="AO10" s="113" t="s">
        <v>82</v>
      </c>
      <c r="AP10" s="114" t="s">
        <v>105</v>
      </c>
      <c r="AQ10" s="113" t="s">
        <v>82</v>
      </c>
      <c r="AR10" s="113" t="s">
        <v>105</v>
      </c>
      <c r="AS10" s="113" t="s">
        <v>82</v>
      </c>
      <c r="AT10" s="114" t="s">
        <v>105</v>
      </c>
      <c r="AU10" s="113" t="s">
        <v>82</v>
      </c>
      <c r="AV10" s="113" t="s">
        <v>105</v>
      </c>
      <c r="AW10" s="113" t="s">
        <v>82</v>
      </c>
      <c r="AX10" s="114" t="s">
        <v>105</v>
      </c>
      <c r="AY10" s="113" t="s">
        <v>82</v>
      </c>
      <c r="AZ10" s="114" t="s">
        <v>105</v>
      </c>
      <c r="BA10" s="113" t="s">
        <v>82</v>
      </c>
      <c r="BB10" s="114" t="s">
        <v>105</v>
      </c>
      <c r="BC10" s="113" t="s">
        <v>82</v>
      </c>
      <c r="BD10" s="114" t="s">
        <v>105</v>
      </c>
      <c r="BE10" s="113" t="s">
        <v>82</v>
      </c>
      <c r="BF10" s="114" t="s">
        <v>105</v>
      </c>
      <c r="BG10" s="113" t="s">
        <v>82</v>
      </c>
      <c r="BH10" s="114" t="s">
        <v>105</v>
      </c>
      <c r="BI10" s="140" t="s">
        <v>82</v>
      </c>
      <c r="BJ10" s="140" t="s">
        <v>105</v>
      </c>
      <c r="BK10" s="140" t="s">
        <v>82</v>
      </c>
      <c r="BL10" s="140" t="s">
        <v>105</v>
      </c>
      <c r="BM10" s="140" t="s">
        <v>82</v>
      </c>
      <c r="BN10" s="140" t="s">
        <v>105</v>
      </c>
      <c r="BO10" s="137"/>
      <c r="BP10" s="137"/>
    </row>
    <row r="11" spans="1:68" s="122" customFormat="1" ht="27" customHeight="1" thickTop="1">
      <c r="A11" s="116">
        <v>1</v>
      </c>
      <c r="B11" s="117">
        <v>9352931030</v>
      </c>
      <c r="C11" s="131" t="s">
        <v>85</v>
      </c>
      <c r="D11" s="116">
        <v>2.0899999999999998E-2</v>
      </c>
      <c r="E11" s="118">
        <f>SUMIF($G$10:$BP$10,"QTY",G11:BP11)</f>
        <v>100000</v>
      </c>
      <c r="F11" s="119">
        <f t="shared" ref="F11:F31" si="0">E11*D11</f>
        <v>2090</v>
      </c>
      <c r="G11" s="118">
        <v>20000</v>
      </c>
      <c r="H11" s="120">
        <f t="shared" ref="H11:H31" si="1">G11*D11</f>
        <v>417.99999999999994</v>
      </c>
      <c r="I11" s="118"/>
      <c r="J11" s="120">
        <f>I11*D11</f>
        <v>0</v>
      </c>
      <c r="K11" s="118"/>
      <c r="L11" s="121">
        <f t="shared" ref="L11:L31" si="2">K11*D11</f>
        <v>0</v>
      </c>
      <c r="M11" s="118">
        <v>0</v>
      </c>
      <c r="N11" s="120">
        <f t="shared" ref="N11:N31" si="3">M11*D11</f>
        <v>0</v>
      </c>
      <c r="O11" s="118"/>
      <c r="P11" s="121">
        <f t="shared" ref="P11:P31" si="4">O11*D11</f>
        <v>0</v>
      </c>
      <c r="Q11" s="118"/>
      <c r="R11" s="120">
        <f t="shared" ref="R11:R31" si="5">Q11*D11</f>
        <v>0</v>
      </c>
      <c r="S11" s="118"/>
      <c r="T11" s="120">
        <f t="shared" ref="T11:T31" si="6">S11*D11</f>
        <v>0</v>
      </c>
      <c r="U11" s="118">
        <v>40000</v>
      </c>
      <c r="V11" s="120">
        <f t="shared" ref="V11:V31" si="7">U11*D11</f>
        <v>835.99999999999989</v>
      </c>
      <c r="W11" s="118"/>
      <c r="X11" s="118"/>
      <c r="Y11" s="118">
        <v>0</v>
      </c>
      <c r="Z11" s="120">
        <f t="shared" ref="Z11:Z31" si="8">Y11*D11</f>
        <v>0</v>
      </c>
      <c r="AA11" s="118"/>
      <c r="AB11" s="120">
        <f t="shared" ref="AB11:AB31" si="9">AA11*D11</f>
        <v>0</v>
      </c>
      <c r="AC11" s="118"/>
      <c r="AD11" s="121">
        <f t="shared" ref="AD11:AD31" si="10">AC11*D11</f>
        <v>0</v>
      </c>
      <c r="AE11" s="118"/>
      <c r="AF11" s="120">
        <f t="shared" ref="AF11:AF31" si="11">AE11*D11</f>
        <v>0</v>
      </c>
      <c r="AG11" s="118"/>
      <c r="AH11" s="121">
        <f t="shared" ref="AH11:AH31" si="12">AG11*D11</f>
        <v>0</v>
      </c>
      <c r="AI11" s="118">
        <v>20000</v>
      </c>
      <c r="AJ11" s="120">
        <f t="shared" ref="AJ11:AJ31" si="13">AI11*D11</f>
        <v>417.99999999999994</v>
      </c>
      <c r="AK11" s="118"/>
      <c r="AL11" s="121">
        <f t="shared" ref="AL11:AL31" si="14">AK11*D11</f>
        <v>0</v>
      </c>
      <c r="AM11" s="118">
        <v>0</v>
      </c>
      <c r="AN11" s="120">
        <f t="shared" ref="AN11:AN31" si="15">AM11*D11</f>
        <v>0</v>
      </c>
      <c r="AO11" s="118">
        <v>0</v>
      </c>
      <c r="AP11" s="120">
        <f t="shared" ref="AP11:AP31" si="16">AO11*D11</f>
        <v>0</v>
      </c>
      <c r="AQ11" s="118"/>
      <c r="AR11" s="121">
        <f t="shared" ref="AR11:AR31" si="17">AQ11*D11</f>
        <v>0</v>
      </c>
      <c r="AS11" s="118"/>
      <c r="AT11" s="120">
        <f t="shared" ref="AT11:AT31" si="18">AS11*D11</f>
        <v>0</v>
      </c>
      <c r="AU11" s="118"/>
      <c r="AV11" s="121">
        <f>AU11*D11</f>
        <v>0</v>
      </c>
      <c r="AW11" s="118">
        <v>20000</v>
      </c>
      <c r="AX11" s="120">
        <f>AW11*D11</f>
        <v>417.99999999999994</v>
      </c>
      <c r="AY11" s="118">
        <v>0</v>
      </c>
      <c r="AZ11" s="120">
        <f>AY11*D11</f>
        <v>0</v>
      </c>
      <c r="BA11" s="118">
        <v>0</v>
      </c>
      <c r="BB11" s="120">
        <f>BA11*D11</f>
        <v>0</v>
      </c>
      <c r="BC11" s="118">
        <v>0</v>
      </c>
      <c r="BD11" s="120">
        <f>BC11*D11</f>
        <v>0</v>
      </c>
      <c r="BE11" s="118">
        <v>0</v>
      </c>
      <c r="BF11" s="120">
        <f>BE11*D11</f>
        <v>0</v>
      </c>
      <c r="BG11" s="118"/>
      <c r="BH11" s="120">
        <f>BG11*D11</f>
        <v>0</v>
      </c>
      <c r="BI11" s="118"/>
      <c r="BJ11" s="141">
        <f>BI11*D11</f>
        <v>0</v>
      </c>
      <c r="BK11" s="95"/>
      <c r="BL11" s="95"/>
      <c r="BM11" s="95"/>
      <c r="BN11" s="95"/>
      <c r="BO11" s="138"/>
      <c r="BP11" s="138"/>
    </row>
    <row r="12" spans="1:68" s="122" customFormat="1" ht="27" customHeight="1">
      <c r="A12" s="123">
        <v>2</v>
      </c>
      <c r="B12" s="124">
        <v>9425040105</v>
      </c>
      <c r="C12" s="132" t="s">
        <v>86</v>
      </c>
      <c r="D12" s="116">
        <v>2.0899999999999998E-2</v>
      </c>
      <c r="E12" s="118">
        <f t="shared" ref="E12:E31" si="19">SUMIF($G$10:$BP$10,"QTY",G12:BP12)</f>
        <v>130000</v>
      </c>
      <c r="F12" s="119">
        <f t="shared" si="0"/>
        <v>2717</v>
      </c>
      <c r="G12" s="118">
        <v>30000</v>
      </c>
      <c r="H12" s="120">
        <f t="shared" si="1"/>
        <v>627</v>
      </c>
      <c r="I12" s="118"/>
      <c r="J12" s="120">
        <f t="shared" ref="J12:J31" si="20">I12*D12</f>
        <v>0</v>
      </c>
      <c r="K12" s="95"/>
      <c r="L12" s="121">
        <f t="shared" si="2"/>
        <v>0</v>
      </c>
      <c r="M12" s="118">
        <v>0</v>
      </c>
      <c r="N12" s="120">
        <f t="shared" si="3"/>
        <v>0</v>
      </c>
      <c r="O12" s="95"/>
      <c r="P12" s="121">
        <f t="shared" si="4"/>
        <v>0</v>
      </c>
      <c r="Q12" s="118"/>
      <c r="R12" s="120">
        <f t="shared" si="5"/>
        <v>0</v>
      </c>
      <c r="S12" s="118"/>
      <c r="T12" s="120">
        <f t="shared" si="6"/>
        <v>0</v>
      </c>
      <c r="U12" s="118">
        <v>0</v>
      </c>
      <c r="V12" s="120">
        <f t="shared" si="7"/>
        <v>0</v>
      </c>
      <c r="W12" s="95"/>
      <c r="X12" s="95"/>
      <c r="Y12" s="118">
        <v>20000</v>
      </c>
      <c r="Z12" s="120">
        <f t="shared" si="8"/>
        <v>417.99999999999994</v>
      </c>
      <c r="AA12" s="118"/>
      <c r="AB12" s="120">
        <f t="shared" si="9"/>
        <v>0</v>
      </c>
      <c r="AC12" s="95"/>
      <c r="AD12" s="121">
        <f t="shared" si="10"/>
        <v>0</v>
      </c>
      <c r="AE12" s="118"/>
      <c r="AF12" s="120">
        <f t="shared" si="11"/>
        <v>0</v>
      </c>
      <c r="AG12" s="118"/>
      <c r="AH12" s="121">
        <f t="shared" si="12"/>
        <v>0</v>
      </c>
      <c r="AI12" s="118">
        <v>40000</v>
      </c>
      <c r="AJ12" s="120">
        <f t="shared" si="13"/>
        <v>835.99999999999989</v>
      </c>
      <c r="AK12" s="118"/>
      <c r="AL12" s="121">
        <f t="shared" si="14"/>
        <v>0</v>
      </c>
      <c r="AM12" s="118">
        <v>0</v>
      </c>
      <c r="AN12" s="120">
        <f t="shared" si="15"/>
        <v>0</v>
      </c>
      <c r="AO12" s="118">
        <v>0</v>
      </c>
      <c r="AP12" s="120">
        <f t="shared" si="16"/>
        <v>0</v>
      </c>
      <c r="AQ12" s="118"/>
      <c r="AR12" s="121">
        <f t="shared" si="17"/>
        <v>0</v>
      </c>
      <c r="AS12" s="118"/>
      <c r="AT12" s="120">
        <f t="shared" si="18"/>
        <v>0</v>
      </c>
      <c r="AU12" s="95"/>
      <c r="AV12" s="121">
        <f t="shared" ref="AV12:AV31" si="21">AU12*D12</f>
        <v>0</v>
      </c>
      <c r="AW12" s="118">
        <v>0</v>
      </c>
      <c r="AX12" s="120">
        <f t="shared" ref="AX12:AX31" si="22">AW12*D12</f>
        <v>0</v>
      </c>
      <c r="AY12" s="118">
        <v>40000</v>
      </c>
      <c r="AZ12" s="120">
        <f t="shared" ref="AZ12:AZ31" si="23">AY12*D12</f>
        <v>835.99999999999989</v>
      </c>
      <c r="BA12" s="118">
        <v>0</v>
      </c>
      <c r="BB12" s="120">
        <f t="shared" ref="BB12:BB31" si="24">BA12*D12</f>
        <v>0</v>
      </c>
      <c r="BC12" s="118">
        <v>0</v>
      </c>
      <c r="BD12" s="120">
        <f t="shared" ref="BD12:BD31" si="25">BC12*D12</f>
        <v>0</v>
      </c>
      <c r="BE12" s="118">
        <v>0</v>
      </c>
      <c r="BF12" s="120">
        <f t="shared" ref="BF12:BF31" si="26">BE12*D12</f>
        <v>0</v>
      </c>
      <c r="BG12" s="118"/>
      <c r="BH12" s="120">
        <f t="shared" ref="BH12:BH31" si="27">BG12*D12</f>
        <v>0</v>
      </c>
      <c r="BI12" s="95"/>
      <c r="BJ12" s="141">
        <f t="shared" ref="BJ12:BJ31" si="28">BI12*D12</f>
        <v>0</v>
      </c>
      <c r="BK12" s="95"/>
      <c r="BL12" s="95"/>
      <c r="BM12" s="95"/>
      <c r="BN12" s="95"/>
      <c r="BO12" s="138"/>
      <c r="BP12" s="138"/>
    </row>
    <row r="13" spans="1:68" s="122" customFormat="1" ht="27" customHeight="1">
      <c r="A13" s="123">
        <v>3</v>
      </c>
      <c r="B13" s="124">
        <v>9662930010</v>
      </c>
      <c r="C13" s="132" t="s">
        <v>87</v>
      </c>
      <c r="D13" s="116">
        <v>0.55630000000000002</v>
      </c>
      <c r="E13" s="118">
        <f t="shared" si="19"/>
        <v>241000</v>
      </c>
      <c r="F13" s="119">
        <f t="shared" si="0"/>
        <v>134068.30000000002</v>
      </c>
      <c r="G13" s="118">
        <v>30000</v>
      </c>
      <c r="H13" s="120">
        <f t="shared" si="1"/>
        <v>16689</v>
      </c>
      <c r="I13" s="118"/>
      <c r="J13" s="120">
        <f t="shared" si="20"/>
        <v>0</v>
      </c>
      <c r="K13" s="95"/>
      <c r="L13" s="121">
        <f t="shared" si="2"/>
        <v>0</v>
      </c>
      <c r="M13" s="118">
        <v>20000</v>
      </c>
      <c r="N13" s="120">
        <f t="shared" si="3"/>
        <v>11126</v>
      </c>
      <c r="O13" s="95"/>
      <c r="P13" s="121">
        <f t="shared" si="4"/>
        <v>0</v>
      </c>
      <c r="Q13" s="118"/>
      <c r="R13" s="120">
        <f t="shared" si="5"/>
        <v>0</v>
      </c>
      <c r="S13" s="118"/>
      <c r="T13" s="120">
        <f t="shared" si="6"/>
        <v>0</v>
      </c>
      <c r="U13" s="118">
        <v>40000</v>
      </c>
      <c r="V13" s="120">
        <f t="shared" si="7"/>
        <v>22252</v>
      </c>
      <c r="W13" s="95"/>
      <c r="X13" s="95"/>
      <c r="Y13" s="118">
        <v>33000</v>
      </c>
      <c r="Z13" s="120">
        <f t="shared" si="8"/>
        <v>18357.900000000001</v>
      </c>
      <c r="AA13" s="118"/>
      <c r="AB13" s="120">
        <f t="shared" si="9"/>
        <v>0</v>
      </c>
      <c r="AC13" s="95"/>
      <c r="AD13" s="121">
        <f t="shared" si="10"/>
        <v>0</v>
      </c>
      <c r="AE13" s="118"/>
      <c r="AF13" s="120">
        <f t="shared" si="11"/>
        <v>0</v>
      </c>
      <c r="AG13" s="118"/>
      <c r="AH13" s="121">
        <f t="shared" si="12"/>
        <v>0</v>
      </c>
      <c r="AI13" s="118">
        <v>33000</v>
      </c>
      <c r="AJ13" s="120">
        <f t="shared" si="13"/>
        <v>18357.900000000001</v>
      </c>
      <c r="AK13" s="118"/>
      <c r="AL13" s="121">
        <f t="shared" si="14"/>
        <v>0</v>
      </c>
      <c r="AM13" s="118">
        <v>0</v>
      </c>
      <c r="AN13" s="120">
        <f t="shared" si="15"/>
        <v>0</v>
      </c>
      <c r="AO13" s="118">
        <v>30000</v>
      </c>
      <c r="AP13" s="120">
        <f t="shared" si="16"/>
        <v>16689</v>
      </c>
      <c r="AQ13" s="118"/>
      <c r="AR13" s="121">
        <f t="shared" si="17"/>
        <v>0</v>
      </c>
      <c r="AS13" s="118"/>
      <c r="AT13" s="120">
        <f t="shared" si="18"/>
        <v>0</v>
      </c>
      <c r="AU13" s="95"/>
      <c r="AV13" s="121">
        <f t="shared" si="21"/>
        <v>0</v>
      </c>
      <c r="AW13" s="118">
        <v>11000</v>
      </c>
      <c r="AX13" s="120">
        <f t="shared" si="22"/>
        <v>6119.3</v>
      </c>
      <c r="AY13" s="118">
        <v>11000</v>
      </c>
      <c r="AZ13" s="120">
        <f t="shared" si="23"/>
        <v>6119.3</v>
      </c>
      <c r="BA13" s="118">
        <v>11000</v>
      </c>
      <c r="BB13" s="120">
        <f t="shared" si="24"/>
        <v>6119.3</v>
      </c>
      <c r="BC13" s="118">
        <v>11000</v>
      </c>
      <c r="BD13" s="120">
        <f t="shared" si="25"/>
        <v>6119.3</v>
      </c>
      <c r="BE13" s="118">
        <v>11000</v>
      </c>
      <c r="BF13" s="120">
        <f t="shared" si="26"/>
        <v>6119.3</v>
      </c>
      <c r="BG13" s="118"/>
      <c r="BH13" s="120">
        <f t="shared" si="27"/>
        <v>0</v>
      </c>
      <c r="BI13" s="95"/>
      <c r="BJ13" s="141">
        <f t="shared" si="28"/>
        <v>0</v>
      </c>
      <c r="BK13" s="95"/>
      <c r="BL13" s="95"/>
      <c r="BM13" s="95"/>
      <c r="BN13" s="95"/>
      <c r="BO13" s="138"/>
      <c r="BP13" s="138"/>
    </row>
    <row r="14" spans="1:68" s="122" customFormat="1" ht="27" customHeight="1">
      <c r="A14" s="123">
        <v>4</v>
      </c>
      <c r="B14" s="124">
        <v>9591930012</v>
      </c>
      <c r="C14" s="132" t="s">
        <v>88</v>
      </c>
      <c r="D14" s="116">
        <v>0.96630000000000005</v>
      </c>
      <c r="E14" s="118">
        <f t="shared" si="19"/>
        <v>127440</v>
      </c>
      <c r="F14" s="119">
        <f t="shared" si="0"/>
        <v>123145.27200000001</v>
      </c>
      <c r="G14" s="118">
        <v>14160</v>
      </c>
      <c r="H14" s="120">
        <f t="shared" si="1"/>
        <v>13682.808000000001</v>
      </c>
      <c r="I14" s="118"/>
      <c r="J14" s="120">
        <f t="shared" si="20"/>
        <v>0</v>
      </c>
      <c r="K14" s="95"/>
      <c r="L14" s="121">
        <f t="shared" si="2"/>
        <v>0</v>
      </c>
      <c r="M14" s="118">
        <v>14160</v>
      </c>
      <c r="N14" s="120">
        <f t="shared" si="3"/>
        <v>13682.808000000001</v>
      </c>
      <c r="O14" s="95"/>
      <c r="P14" s="121">
        <f t="shared" si="4"/>
        <v>0</v>
      </c>
      <c r="Q14" s="118"/>
      <c r="R14" s="120">
        <f t="shared" si="5"/>
        <v>0</v>
      </c>
      <c r="S14" s="118"/>
      <c r="T14" s="120">
        <f t="shared" si="6"/>
        <v>0</v>
      </c>
      <c r="U14" s="118">
        <v>21240</v>
      </c>
      <c r="V14" s="120">
        <f t="shared" si="7"/>
        <v>20524.212</v>
      </c>
      <c r="W14" s="95"/>
      <c r="X14" s="95"/>
      <c r="Y14" s="118">
        <v>14160</v>
      </c>
      <c r="Z14" s="120">
        <f t="shared" si="8"/>
        <v>13682.808000000001</v>
      </c>
      <c r="AA14" s="118"/>
      <c r="AB14" s="120">
        <f t="shared" si="9"/>
        <v>0</v>
      </c>
      <c r="AC14" s="95"/>
      <c r="AD14" s="121">
        <f t="shared" si="10"/>
        <v>0</v>
      </c>
      <c r="AE14" s="118"/>
      <c r="AF14" s="120">
        <f t="shared" si="11"/>
        <v>0</v>
      </c>
      <c r="AG14" s="118"/>
      <c r="AH14" s="121">
        <f t="shared" si="12"/>
        <v>0</v>
      </c>
      <c r="AI14" s="118">
        <v>14160</v>
      </c>
      <c r="AJ14" s="120">
        <f t="shared" si="13"/>
        <v>13682.808000000001</v>
      </c>
      <c r="AK14" s="118"/>
      <c r="AL14" s="121">
        <f t="shared" si="14"/>
        <v>0</v>
      </c>
      <c r="AM14" s="118">
        <v>0</v>
      </c>
      <c r="AN14" s="120">
        <f t="shared" si="15"/>
        <v>0</v>
      </c>
      <c r="AO14" s="118">
        <v>14160</v>
      </c>
      <c r="AP14" s="120">
        <f t="shared" si="16"/>
        <v>13682.808000000001</v>
      </c>
      <c r="AQ14" s="118"/>
      <c r="AR14" s="121">
        <f t="shared" si="17"/>
        <v>0</v>
      </c>
      <c r="AS14" s="118"/>
      <c r="AT14" s="120">
        <f t="shared" si="18"/>
        <v>0</v>
      </c>
      <c r="AU14" s="95"/>
      <c r="AV14" s="121">
        <f t="shared" si="21"/>
        <v>0</v>
      </c>
      <c r="AW14" s="118">
        <v>7080</v>
      </c>
      <c r="AX14" s="120">
        <f t="shared" si="22"/>
        <v>6841.4040000000005</v>
      </c>
      <c r="AY14" s="118">
        <v>7080</v>
      </c>
      <c r="AZ14" s="120">
        <f t="shared" si="23"/>
        <v>6841.4040000000005</v>
      </c>
      <c r="BA14" s="118">
        <v>7080</v>
      </c>
      <c r="BB14" s="120">
        <f t="shared" si="24"/>
        <v>6841.4040000000005</v>
      </c>
      <c r="BC14" s="118">
        <v>0</v>
      </c>
      <c r="BD14" s="120">
        <f t="shared" si="25"/>
        <v>0</v>
      </c>
      <c r="BE14" s="118">
        <v>14160</v>
      </c>
      <c r="BF14" s="120">
        <f t="shared" si="26"/>
        <v>13682.808000000001</v>
      </c>
      <c r="BG14" s="118"/>
      <c r="BH14" s="120">
        <f t="shared" si="27"/>
        <v>0</v>
      </c>
      <c r="BI14" s="95"/>
      <c r="BJ14" s="141">
        <f t="shared" si="28"/>
        <v>0</v>
      </c>
      <c r="BK14" s="95"/>
      <c r="BL14" s="95"/>
      <c r="BM14" s="95"/>
      <c r="BN14" s="95"/>
      <c r="BO14" s="138"/>
      <c r="BP14" s="138"/>
    </row>
    <row r="15" spans="1:68" s="122" customFormat="1" ht="27" customHeight="1">
      <c r="A15" s="123">
        <v>5</v>
      </c>
      <c r="B15" s="124">
        <v>9145020111</v>
      </c>
      <c r="C15" s="132" t="s">
        <v>89</v>
      </c>
      <c r="D15" s="116">
        <v>1.0208999999999999</v>
      </c>
      <c r="E15" s="118">
        <f t="shared" si="19"/>
        <v>5802</v>
      </c>
      <c r="F15" s="119">
        <f t="shared" si="0"/>
        <v>5923.2617999999993</v>
      </c>
      <c r="G15" s="118">
        <v>0</v>
      </c>
      <c r="H15" s="120">
        <f t="shared" si="1"/>
        <v>0</v>
      </c>
      <c r="I15" s="118"/>
      <c r="J15" s="120">
        <f t="shared" si="20"/>
        <v>0</v>
      </c>
      <c r="K15" s="95"/>
      <c r="L15" s="121">
        <f t="shared" si="2"/>
        <v>0</v>
      </c>
      <c r="M15" s="118">
        <v>600</v>
      </c>
      <c r="N15" s="120">
        <f t="shared" si="3"/>
        <v>612.54</v>
      </c>
      <c r="O15" s="95"/>
      <c r="P15" s="121">
        <f t="shared" si="4"/>
        <v>0</v>
      </c>
      <c r="Q15" s="118"/>
      <c r="R15" s="120">
        <f t="shared" si="5"/>
        <v>0</v>
      </c>
      <c r="S15" s="118"/>
      <c r="T15" s="120">
        <f t="shared" si="6"/>
        <v>0</v>
      </c>
      <c r="U15" s="118">
        <v>2</v>
      </c>
      <c r="V15" s="120">
        <f t="shared" si="7"/>
        <v>2.0417999999999998</v>
      </c>
      <c r="W15" s="95"/>
      <c r="X15" s="95"/>
      <c r="Y15" s="118">
        <v>0</v>
      </c>
      <c r="Z15" s="120">
        <f t="shared" si="8"/>
        <v>0</v>
      </c>
      <c r="AA15" s="118"/>
      <c r="AB15" s="120">
        <f t="shared" si="9"/>
        <v>0</v>
      </c>
      <c r="AC15" s="95"/>
      <c r="AD15" s="121">
        <f t="shared" si="10"/>
        <v>0</v>
      </c>
      <c r="AE15" s="118"/>
      <c r="AF15" s="120">
        <f t="shared" si="11"/>
        <v>0</v>
      </c>
      <c r="AG15" s="118"/>
      <c r="AH15" s="121">
        <f t="shared" si="12"/>
        <v>0</v>
      </c>
      <c r="AI15" s="118">
        <v>2304</v>
      </c>
      <c r="AJ15" s="120">
        <f t="shared" si="13"/>
        <v>2352.1535999999996</v>
      </c>
      <c r="AK15" s="118"/>
      <c r="AL15" s="121">
        <f t="shared" si="14"/>
        <v>0</v>
      </c>
      <c r="AM15" s="118">
        <v>0</v>
      </c>
      <c r="AN15" s="120">
        <f t="shared" si="15"/>
        <v>0</v>
      </c>
      <c r="AO15" s="118">
        <v>63</v>
      </c>
      <c r="AP15" s="120">
        <f t="shared" si="16"/>
        <v>64.316699999999997</v>
      </c>
      <c r="AQ15" s="118"/>
      <c r="AR15" s="121">
        <f t="shared" si="17"/>
        <v>0</v>
      </c>
      <c r="AS15" s="118"/>
      <c r="AT15" s="120">
        <f t="shared" si="18"/>
        <v>0</v>
      </c>
      <c r="AU15" s="95"/>
      <c r="AV15" s="121">
        <f t="shared" si="21"/>
        <v>0</v>
      </c>
      <c r="AW15" s="118">
        <v>1633</v>
      </c>
      <c r="AX15" s="120">
        <f t="shared" si="22"/>
        <v>1667.1297</v>
      </c>
      <c r="AY15" s="118">
        <v>0</v>
      </c>
      <c r="AZ15" s="120">
        <f t="shared" si="23"/>
        <v>0</v>
      </c>
      <c r="BA15" s="118">
        <v>200</v>
      </c>
      <c r="BB15" s="120">
        <f t="shared" si="24"/>
        <v>204.17999999999998</v>
      </c>
      <c r="BC15" s="118">
        <v>0</v>
      </c>
      <c r="BD15" s="120">
        <f t="shared" si="25"/>
        <v>0</v>
      </c>
      <c r="BE15" s="118">
        <v>1000</v>
      </c>
      <c r="BF15" s="120">
        <f t="shared" si="26"/>
        <v>1020.8999999999999</v>
      </c>
      <c r="BG15" s="118"/>
      <c r="BH15" s="120">
        <f t="shared" si="27"/>
        <v>0</v>
      </c>
      <c r="BI15" s="95"/>
      <c r="BJ15" s="141">
        <f t="shared" si="28"/>
        <v>0</v>
      </c>
      <c r="BK15" s="95"/>
      <c r="BL15" s="95"/>
      <c r="BM15" s="95"/>
      <c r="BN15" s="95"/>
      <c r="BO15" s="138"/>
      <c r="BP15" s="138"/>
    </row>
    <row r="16" spans="1:68" s="122" customFormat="1" ht="27" customHeight="1">
      <c r="A16" s="123">
        <v>6</v>
      </c>
      <c r="B16" s="124">
        <v>9145020057</v>
      </c>
      <c r="C16" s="132" t="s">
        <v>90</v>
      </c>
      <c r="D16" s="116">
        <v>1.0118</v>
      </c>
      <c r="E16" s="118">
        <f t="shared" si="19"/>
        <v>8920</v>
      </c>
      <c r="F16" s="119">
        <f t="shared" si="0"/>
        <v>9025.2559999999994</v>
      </c>
      <c r="G16" s="118">
        <v>3600</v>
      </c>
      <c r="H16" s="120">
        <f t="shared" si="1"/>
        <v>3642.48</v>
      </c>
      <c r="I16" s="118"/>
      <c r="J16" s="120">
        <f t="shared" si="20"/>
        <v>0</v>
      </c>
      <c r="K16" s="95"/>
      <c r="L16" s="121">
        <f t="shared" si="2"/>
        <v>0</v>
      </c>
      <c r="M16" s="118">
        <v>0</v>
      </c>
      <c r="N16" s="120">
        <f t="shared" si="3"/>
        <v>0</v>
      </c>
      <c r="O16" s="95"/>
      <c r="P16" s="121">
        <f t="shared" si="4"/>
        <v>0</v>
      </c>
      <c r="Q16" s="118"/>
      <c r="R16" s="120">
        <f t="shared" si="5"/>
        <v>0</v>
      </c>
      <c r="S16" s="118"/>
      <c r="T16" s="120">
        <f t="shared" si="6"/>
        <v>0</v>
      </c>
      <c r="U16" s="118">
        <v>0</v>
      </c>
      <c r="V16" s="120">
        <f t="shared" si="7"/>
        <v>0</v>
      </c>
      <c r="W16" s="95"/>
      <c r="X16" s="95"/>
      <c r="Y16" s="118">
        <v>5320</v>
      </c>
      <c r="Z16" s="120">
        <f t="shared" si="8"/>
        <v>5382.7759999999998</v>
      </c>
      <c r="AA16" s="118"/>
      <c r="AB16" s="120">
        <f t="shared" si="9"/>
        <v>0</v>
      </c>
      <c r="AC16" s="95"/>
      <c r="AD16" s="121">
        <f t="shared" si="10"/>
        <v>0</v>
      </c>
      <c r="AE16" s="118"/>
      <c r="AF16" s="120">
        <f t="shared" si="11"/>
        <v>0</v>
      </c>
      <c r="AG16" s="118"/>
      <c r="AH16" s="121">
        <f t="shared" si="12"/>
        <v>0</v>
      </c>
      <c r="AI16" s="118">
        <v>0</v>
      </c>
      <c r="AJ16" s="120">
        <f t="shared" si="13"/>
        <v>0</v>
      </c>
      <c r="AK16" s="118"/>
      <c r="AL16" s="121">
        <f t="shared" si="14"/>
        <v>0</v>
      </c>
      <c r="AM16" s="118">
        <v>0</v>
      </c>
      <c r="AN16" s="120">
        <f t="shared" si="15"/>
        <v>0</v>
      </c>
      <c r="AO16" s="118">
        <v>0</v>
      </c>
      <c r="AP16" s="120">
        <f t="shared" si="16"/>
        <v>0</v>
      </c>
      <c r="AQ16" s="118"/>
      <c r="AR16" s="121">
        <f t="shared" si="17"/>
        <v>0</v>
      </c>
      <c r="AS16" s="118"/>
      <c r="AT16" s="120">
        <f t="shared" si="18"/>
        <v>0</v>
      </c>
      <c r="AU16" s="95"/>
      <c r="AV16" s="121">
        <f t="shared" si="21"/>
        <v>0</v>
      </c>
      <c r="AW16" s="118">
        <v>0</v>
      </c>
      <c r="AX16" s="120">
        <f t="shared" si="22"/>
        <v>0</v>
      </c>
      <c r="AY16" s="118">
        <v>0</v>
      </c>
      <c r="AZ16" s="120">
        <f t="shared" si="23"/>
        <v>0</v>
      </c>
      <c r="BA16" s="118">
        <v>0</v>
      </c>
      <c r="BB16" s="120">
        <f t="shared" si="24"/>
        <v>0</v>
      </c>
      <c r="BC16" s="118">
        <v>0</v>
      </c>
      <c r="BD16" s="120">
        <f t="shared" si="25"/>
        <v>0</v>
      </c>
      <c r="BE16" s="118">
        <v>0</v>
      </c>
      <c r="BF16" s="120">
        <f t="shared" si="26"/>
        <v>0</v>
      </c>
      <c r="BG16" s="118"/>
      <c r="BH16" s="120">
        <f t="shared" si="27"/>
        <v>0</v>
      </c>
      <c r="BI16" s="95"/>
      <c r="BJ16" s="141">
        <f t="shared" si="28"/>
        <v>0</v>
      </c>
      <c r="BK16" s="95"/>
      <c r="BL16" s="95"/>
      <c r="BM16" s="95"/>
      <c r="BN16" s="95"/>
      <c r="BO16" s="138"/>
      <c r="BP16" s="138"/>
    </row>
    <row r="17" spans="1:68" s="122" customFormat="1" ht="27" customHeight="1">
      <c r="A17" s="123">
        <v>7</v>
      </c>
      <c r="B17" s="124">
        <v>9124010052</v>
      </c>
      <c r="C17" s="132" t="s">
        <v>91</v>
      </c>
      <c r="D17" s="116">
        <v>0.55640000000000001</v>
      </c>
      <c r="E17" s="118">
        <f t="shared" si="19"/>
        <v>110000</v>
      </c>
      <c r="F17" s="119">
        <f t="shared" si="0"/>
        <v>61204</v>
      </c>
      <c r="G17" s="118">
        <v>20000</v>
      </c>
      <c r="H17" s="120">
        <f t="shared" si="1"/>
        <v>11128</v>
      </c>
      <c r="I17" s="118"/>
      <c r="J17" s="120">
        <f t="shared" si="20"/>
        <v>0</v>
      </c>
      <c r="K17" s="95"/>
      <c r="L17" s="121">
        <f t="shared" si="2"/>
        <v>0</v>
      </c>
      <c r="M17" s="118">
        <v>0</v>
      </c>
      <c r="N17" s="120">
        <f t="shared" si="3"/>
        <v>0</v>
      </c>
      <c r="O17" s="95"/>
      <c r="P17" s="121">
        <f t="shared" si="4"/>
        <v>0</v>
      </c>
      <c r="Q17" s="118"/>
      <c r="R17" s="120">
        <f t="shared" si="5"/>
        <v>0</v>
      </c>
      <c r="S17" s="118"/>
      <c r="T17" s="120">
        <f t="shared" si="6"/>
        <v>0</v>
      </c>
      <c r="U17" s="118">
        <v>20000</v>
      </c>
      <c r="V17" s="120">
        <f t="shared" si="7"/>
        <v>11128</v>
      </c>
      <c r="W17" s="95"/>
      <c r="X17" s="95"/>
      <c r="Y17" s="118">
        <v>0</v>
      </c>
      <c r="Z17" s="120">
        <f t="shared" si="8"/>
        <v>0</v>
      </c>
      <c r="AA17" s="118"/>
      <c r="AB17" s="120">
        <f t="shared" si="9"/>
        <v>0</v>
      </c>
      <c r="AC17" s="95"/>
      <c r="AD17" s="121">
        <f t="shared" si="10"/>
        <v>0</v>
      </c>
      <c r="AE17" s="118"/>
      <c r="AF17" s="120">
        <f t="shared" si="11"/>
        <v>0</v>
      </c>
      <c r="AG17" s="118"/>
      <c r="AH17" s="121">
        <f t="shared" si="12"/>
        <v>0</v>
      </c>
      <c r="AI17" s="118">
        <v>20000</v>
      </c>
      <c r="AJ17" s="120">
        <f t="shared" si="13"/>
        <v>11128</v>
      </c>
      <c r="AK17" s="118"/>
      <c r="AL17" s="121">
        <f t="shared" si="14"/>
        <v>0</v>
      </c>
      <c r="AM17" s="118">
        <v>20000</v>
      </c>
      <c r="AN17" s="120">
        <f t="shared" si="15"/>
        <v>11128</v>
      </c>
      <c r="AO17" s="118">
        <v>0</v>
      </c>
      <c r="AP17" s="120">
        <f t="shared" si="16"/>
        <v>0</v>
      </c>
      <c r="AQ17" s="118"/>
      <c r="AR17" s="121">
        <f t="shared" si="17"/>
        <v>0</v>
      </c>
      <c r="AS17" s="118"/>
      <c r="AT17" s="120">
        <f t="shared" si="18"/>
        <v>0</v>
      </c>
      <c r="AU17" s="95"/>
      <c r="AV17" s="121">
        <f t="shared" si="21"/>
        <v>0</v>
      </c>
      <c r="AW17" s="118">
        <v>0</v>
      </c>
      <c r="AX17" s="120">
        <f t="shared" si="22"/>
        <v>0</v>
      </c>
      <c r="AY17" s="118">
        <v>0</v>
      </c>
      <c r="AZ17" s="120">
        <f t="shared" si="23"/>
        <v>0</v>
      </c>
      <c r="BA17" s="118">
        <v>20000</v>
      </c>
      <c r="BB17" s="120">
        <f t="shared" si="24"/>
        <v>11128</v>
      </c>
      <c r="BC17" s="118">
        <v>10000</v>
      </c>
      <c r="BD17" s="120">
        <f t="shared" si="25"/>
        <v>5564</v>
      </c>
      <c r="BE17" s="118">
        <v>0</v>
      </c>
      <c r="BF17" s="120">
        <f t="shared" si="26"/>
        <v>0</v>
      </c>
      <c r="BG17" s="118"/>
      <c r="BH17" s="120">
        <f t="shared" si="27"/>
        <v>0</v>
      </c>
      <c r="BI17" s="95"/>
      <c r="BJ17" s="141">
        <f t="shared" si="28"/>
        <v>0</v>
      </c>
      <c r="BK17" s="95"/>
      <c r="BL17" s="95"/>
      <c r="BM17" s="95"/>
      <c r="BN17" s="95"/>
      <c r="BO17" s="138"/>
      <c r="BP17" s="138"/>
    </row>
    <row r="18" spans="1:68" s="122" customFormat="1" ht="27" customHeight="1">
      <c r="A18" s="123">
        <v>8</v>
      </c>
      <c r="B18" s="124">
        <v>9124010068</v>
      </c>
      <c r="C18" s="132" t="s">
        <v>92</v>
      </c>
      <c r="D18" s="116">
        <v>0.53449999999999998</v>
      </c>
      <c r="E18" s="118">
        <f t="shared" si="19"/>
        <v>60000</v>
      </c>
      <c r="F18" s="119">
        <f t="shared" si="0"/>
        <v>32070</v>
      </c>
      <c r="G18" s="118">
        <v>20000</v>
      </c>
      <c r="H18" s="120">
        <f t="shared" si="1"/>
        <v>10690</v>
      </c>
      <c r="I18" s="118"/>
      <c r="J18" s="120">
        <f t="shared" si="20"/>
        <v>0</v>
      </c>
      <c r="K18" s="95"/>
      <c r="L18" s="121">
        <f t="shared" si="2"/>
        <v>0</v>
      </c>
      <c r="M18" s="118">
        <v>0</v>
      </c>
      <c r="N18" s="120">
        <f t="shared" si="3"/>
        <v>0</v>
      </c>
      <c r="O18" s="95"/>
      <c r="P18" s="121">
        <f t="shared" si="4"/>
        <v>0</v>
      </c>
      <c r="Q18" s="118"/>
      <c r="R18" s="120">
        <f t="shared" si="5"/>
        <v>0</v>
      </c>
      <c r="S18" s="118"/>
      <c r="T18" s="120">
        <f t="shared" si="6"/>
        <v>0</v>
      </c>
      <c r="U18" s="118">
        <v>0</v>
      </c>
      <c r="V18" s="120">
        <f t="shared" si="7"/>
        <v>0</v>
      </c>
      <c r="W18" s="95"/>
      <c r="X18" s="95"/>
      <c r="Y18" s="118">
        <v>0</v>
      </c>
      <c r="Z18" s="120">
        <f t="shared" si="8"/>
        <v>0</v>
      </c>
      <c r="AA18" s="118"/>
      <c r="AB18" s="120">
        <f t="shared" si="9"/>
        <v>0</v>
      </c>
      <c r="AC18" s="95"/>
      <c r="AD18" s="121">
        <f t="shared" si="10"/>
        <v>0</v>
      </c>
      <c r="AE18" s="118"/>
      <c r="AF18" s="120">
        <f t="shared" si="11"/>
        <v>0</v>
      </c>
      <c r="AG18" s="118"/>
      <c r="AH18" s="121">
        <f t="shared" si="12"/>
        <v>0</v>
      </c>
      <c r="AI18" s="118">
        <v>0</v>
      </c>
      <c r="AJ18" s="120">
        <f t="shared" si="13"/>
        <v>0</v>
      </c>
      <c r="AK18" s="118"/>
      <c r="AL18" s="121">
        <f t="shared" si="14"/>
        <v>0</v>
      </c>
      <c r="AM18" s="118">
        <v>20000</v>
      </c>
      <c r="AN18" s="120">
        <f t="shared" si="15"/>
        <v>10690</v>
      </c>
      <c r="AO18" s="118">
        <v>0</v>
      </c>
      <c r="AP18" s="120">
        <f t="shared" si="16"/>
        <v>0</v>
      </c>
      <c r="AQ18" s="118"/>
      <c r="AR18" s="121">
        <f t="shared" si="17"/>
        <v>0</v>
      </c>
      <c r="AS18" s="118"/>
      <c r="AT18" s="120">
        <f t="shared" si="18"/>
        <v>0</v>
      </c>
      <c r="AU18" s="95"/>
      <c r="AV18" s="121">
        <f t="shared" si="21"/>
        <v>0</v>
      </c>
      <c r="AW18" s="118">
        <v>0</v>
      </c>
      <c r="AX18" s="120">
        <f t="shared" si="22"/>
        <v>0</v>
      </c>
      <c r="AY18" s="118">
        <v>0</v>
      </c>
      <c r="AZ18" s="120">
        <f t="shared" si="23"/>
        <v>0</v>
      </c>
      <c r="BA18" s="118">
        <v>0</v>
      </c>
      <c r="BB18" s="120">
        <f t="shared" si="24"/>
        <v>0</v>
      </c>
      <c r="BC18" s="118">
        <v>20000</v>
      </c>
      <c r="BD18" s="120">
        <f t="shared" si="25"/>
        <v>10690</v>
      </c>
      <c r="BE18" s="118">
        <v>0</v>
      </c>
      <c r="BF18" s="120">
        <f t="shared" si="26"/>
        <v>0</v>
      </c>
      <c r="BG18" s="118"/>
      <c r="BH18" s="120">
        <f t="shared" si="27"/>
        <v>0</v>
      </c>
      <c r="BI18" s="95"/>
      <c r="BJ18" s="141">
        <f t="shared" si="28"/>
        <v>0</v>
      </c>
      <c r="BK18" s="95"/>
      <c r="BL18" s="95"/>
      <c r="BM18" s="95"/>
      <c r="BN18" s="95"/>
      <c r="BO18" s="138"/>
      <c r="BP18" s="138"/>
    </row>
    <row r="19" spans="1:68" s="122" customFormat="1" ht="27" customHeight="1">
      <c r="A19" s="123">
        <v>9</v>
      </c>
      <c r="B19" s="124">
        <v>9124010054</v>
      </c>
      <c r="C19" s="132" t="s">
        <v>93</v>
      </c>
      <c r="D19" s="116">
        <v>7.9100000000000004E-2</v>
      </c>
      <c r="E19" s="118">
        <f t="shared" si="19"/>
        <v>110000</v>
      </c>
      <c r="F19" s="119">
        <f t="shared" si="0"/>
        <v>8701</v>
      </c>
      <c r="G19" s="118">
        <v>20000</v>
      </c>
      <c r="H19" s="120">
        <f t="shared" si="1"/>
        <v>1582</v>
      </c>
      <c r="I19" s="118"/>
      <c r="J19" s="120">
        <f t="shared" si="20"/>
        <v>0</v>
      </c>
      <c r="K19" s="95"/>
      <c r="L19" s="121">
        <f t="shared" si="2"/>
        <v>0</v>
      </c>
      <c r="M19" s="118">
        <v>0</v>
      </c>
      <c r="N19" s="120">
        <f t="shared" si="3"/>
        <v>0</v>
      </c>
      <c r="O19" s="95"/>
      <c r="P19" s="121">
        <f t="shared" si="4"/>
        <v>0</v>
      </c>
      <c r="Q19" s="118"/>
      <c r="R19" s="120">
        <f t="shared" si="5"/>
        <v>0</v>
      </c>
      <c r="S19" s="118"/>
      <c r="T19" s="120">
        <f t="shared" si="6"/>
        <v>0</v>
      </c>
      <c r="U19" s="118">
        <v>20000</v>
      </c>
      <c r="V19" s="120">
        <f t="shared" si="7"/>
        <v>1582</v>
      </c>
      <c r="W19" s="95"/>
      <c r="X19" s="95"/>
      <c r="Y19" s="118">
        <v>0</v>
      </c>
      <c r="Z19" s="120">
        <f t="shared" si="8"/>
        <v>0</v>
      </c>
      <c r="AA19" s="118"/>
      <c r="AB19" s="120">
        <f t="shared" si="9"/>
        <v>0</v>
      </c>
      <c r="AC19" s="95"/>
      <c r="AD19" s="121">
        <f t="shared" si="10"/>
        <v>0</v>
      </c>
      <c r="AE19" s="118"/>
      <c r="AF19" s="120">
        <f t="shared" si="11"/>
        <v>0</v>
      </c>
      <c r="AG19" s="118"/>
      <c r="AH19" s="121">
        <f t="shared" si="12"/>
        <v>0</v>
      </c>
      <c r="AI19" s="118">
        <v>20000</v>
      </c>
      <c r="AJ19" s="120">
        <f t="shared" si="13"/>
        <v>1582</v>
      </c>
      <c r="AK19" s="95"/>
      <c r="AL19" s="121">
        <f t="shared" si="14"/>
        <v>0</v>
      </c>
      <c r="AM19" s="118">
        <v>20000</v>
      </c>
      <c r="AN19" s="120">
        <f t="shared" si="15"/>
        <v>1582</v>
      </c>
      <c r="AO19" s="118">
        <v>0</v>
      </c>
      <c r="AP19" s="120">
        <f t="shared" si="16"/>
        <v>0</v>
      </c>
      <c r="AQ19" s="118"/>
      <c r="AR19" s="121">
        <f t="shared" si="17"/>
        <v>0</v>
      </c>
      <c r="AS19" s="118"/>
      <c r="AT19" s="120">
        <f t="shared" si="18"/>
        <v>0</v>
      </c>
      <c r="AU19" s="95"/>
      <c r="AV19" s="121">
        <f t="shared" si="21"/>
        <v>0</v>
      </c>
      <c r="AW19" s="118">
        <v>0</v>
      </c>
      <c r="AX19" s="120">
        <f t="shared" si="22"/>
        <v>0</v>
      </c>
      <c r="AY19" s="118">
        <v>0</v>
      </c>
      <c r="AZ19" s="120">
        <f t="shared" si="23"/>
        <v>0</v>
      </c>
      <c r="BA19" s="118">
        <v>20000</v>
      </c>
      <c r="BB19" s="120">
        <f t="shared" si="24"/>
        <v>1582</v>
      </c>
      <c r="BC19" s="118">
        <v>10000</v>
      </c>
      <c r="BD19" s="120">
        <f t="shared" si="25"/>
        <v>791</v>
      </c>
      <c r="BE19" s="118">
        <v>0</v>
      </c>
      <c r="BF19" s="120">
        <f t="shared" si="26"/>
        <v>0</v>
      </c>
      <c r="BG19" s="118"/>
      <c r="BH19" s="120">
        <f t="shared" si="27"/>
        <v>0</v>
      </c>
      <c r="BI19" s="95"/>
      <c r="BJ19" s="141">
        <f t="shared" si="28"/>
        <v>0</v>
      </c>
      <c r="BK19" s="95"/>
      <c r="BL19" s="95"/>
      <c r="BM19" s="95"/>
      <c r="BN19" s="95"/>
      <c r="BO19" s="138"/>
      <c r="BP19" s="138"/>
    </row>
    <row r="20" spans="1:68" s="122" customFormat="1" ht="27" customHeight="1">
      <c r="A20" s="123">
        <v>10</v>
      </c>
      <c r="B20" s="124">
        <v>9652930043</v>
      </c>
      <c r="C20" s="132" t="s">
        <v>94</v>
      </c>
      <c r="D20" s="116">
        <v>7.7299999999999994E-2</v>
      </c>
      <c r="E20" s="118">
        <f t="shared" si="19"/>
        <v>66000</v>
      </c>
      <c r="F20" s="119">
        <f t="shared" si="0"/>
        <v>5101.7999999999993</v>
      </c>
      <c r="G20" s="118">
        <v>20000</v>
      </c>
      <c r="H20" s="120">
        <f t="shared" si="1"/>
        <v>1545.9999999999998</v>
      </c>
      <c r="I20" s="118"/>
      <c r="J20" s="120">
        <f t="shared" si="20"/>
        <v>0</v>
      </c>
      <c r="K20" s="95"/>
      <c r="L20" s="121">
        <f t="shared" si="2"/>
        <v>0</v>
      </c>
      <c r="M20" s="118">
        <v>0</v>
      </c>
      <c r="N20" s="120">
        <f t="shared" si="3"/>
        <v>0</v>
      </c>
      <c r="O20" s="95"/>
      <c r="P20" s="121">
        <f t="shared" si="4"/>
        <v>0</v>
      </c>
      <c r="Q20" s="118"/>
      <c r="R20" s="120">
        <f t="shared" si="5"/>
        <v>0</v>
      </c>
      <c r="S20" s="118"/>
      <c r="T20" s="120">
        <f t="shared" si="6"/>
        <v>0</v>
      </c>
      <c r="U20" s="118">
        <v>0</v>
      </c>
      <c r="V20" s="120">
        <f t="shared" si="7"/>
        <v>0</v>
      </c>
      <c r="W20" s="95"/>
      <c r="X20" s="95"/>
      <c r="Y20" s="118">
        <v>2000</v>
      </c>
      <c r="Z20" s="120">
        <f t="shared" si="8"/>
        <v>154.6</v>
      </c>
      <c r="AA20" s="118"/>
      <c r="AB20" s="120">
        <f t="shared" si="9"/>
        <v>0</v>
      </c>
      <c r="AC20" s="95"/>
      <c r="AD20" s="121">
        <f t="shared" si="10"/>
        <v>0</v>
      </c>
      <c r="AE20" s="118"/>
      <c r="AF20" s="120">
        <f t="shared" si="11"/>
        <v>0</v>
      </c>
      <c r="AG20" s="118"/>
      <c r="AH20" s="121">
        <f t="shared" si="12"/>
        <v>0</v>
      </c>
      <c r="AI20" s="118">
        <v>4000</v>
      </c>
      <c r="AJ20" s="120">
        <f t="shared" si="13"/>
        <v>309.2</v>
      </c>
      <c r="AK20" s="95"/>
      <c r="AL20" s="121">
        <f t="shared" si="14"/>
        <v>0</v>
      </c>
      <c r="AM20" s="118">
        <v>20000</v>
      </c>
      <c r="AN20" s="120">
        <f t="shared" si="15"/>
        <v>1545.9999999999998</v>
      </c>
      <c r="AO20" s="118">
        <v>0</v>
      </c>
      <c r="AP20" s="120">
        <f t="shared" si="16"/>
        <v>0</v>
      </c>
      <c r="AQ20" s="118"/>
      <c r="AR20" s="121">
        <f t="shared" si="17"/>
        <v>0</v>
      </c>
      <c r="AS20" s="118"/>
      <c r="AT20" s="120">
        <f t="shared" si="18"/>
        <v>0</v>
      </c>
      <c r="AU20" s="95"/>
      <c r="AV20" s="121">
        <f t="shared" si="21"/>
        <v>0</v>
      </c>
      <c r="AW20" s="118">
        <v>0</v>
      </c>
      <c r="AX20" s="120">
        <f t="shared" si="22"/>
        <v>0</v>
      </c>
      <c r="AY20" s="118">
        <v>0</v>
      </c>
      <c r="AZ20" s="120">
        <f t="shared" si="23"/>
        <v>0</v>
      </c>
      <c r="BA20" s="118">
        <v>0</v>
      </c>
      <c r="BB20" s="120">
        <f t="shared" si="24"/>
        <v>0</v>
      </c>
      <c r="BC20" s="118">
        <v>20000</v>
      </c>
      <c r="BD20" s="120">
        <f t="shared" si="25"/>
        <v>1545.9999999999998</v>
      </c>
      <c r="BE20" s="118">
        <v>0</v>
      </c>
      <c r="BF20" s="120">
        <f t="shared" si="26"/>
        <v>0</v>
      </c>
      <c r="BG20" s="118"/>
      <c r="BH20" s="120">
        <f t="shared" si="27"/>
        <v>0</v>
      </c>
      <c r="BI20" s="95"/>
      <c r="BJ20" s="141">
        <f t="shared" si="28"/>
        <v>0</v>
      </c>
      <c r="BK20" s="95"/>
      <c r="BL20" s="95"/>
      <c r="BM20" s="95"/>
      <c r="BN20" s="95"/>
      <c r="BO20" s="138"/>
      <c r="BP20" s="138"/>
    </row>
    <row r="21" spans="1:68" s="122" customFormat="1" ht="27" customHeight="1">
      <c r="A21" s="123">
        <v>11</v>
      </c>
      <c r="B21" s="124">
        <v>9124010058</v>
      </c>
      <c r="C21" s="132" t="s">
        <v>95</v>
      </c>
      <c r="D21" s="116">
        <v>0.53449999999999998</v>
      </c>
      <c r="E21" s="118">
        <f t="shared" si="19"/>
        <v>32000</v>
      </c>
      <c r="F21" s="119">
        <f t="shared" si="0"/>
        <v>17104</v>
      </c>
      <c r="G21" s="118">
        <v>0</v>
      </c>
      <c r="H21" s="120">
        <f t="shared" si="1"/>
        <v>0</v>
      </c>
      <c r="I21" s="118"/>
      <c r="J21" s="120">
        <f t="shared" si="20"/>
        <v>0</v>
      </c>
      <c r="K21" s="95"/>
      <c r="L21" s="121">
        <f t="shared" si="2"/>
        <v>0</v>
      </c>
      <c r="M21" s="118">
        <v>0</v>
      </c>
      <c r="N21" s="120">
        <f t="shared" si="3"/>
        <v>0</v>
      </c>
      <c r="O21" s="95"/>
      <c r="P21" s="121">
        <f t="shared" si="4"/>
        <v>0</v>
      </c>
      <c r="Q21" s="118"/>
      <c r="R21" s="120">
        <f t="shared" si="5"/>
        <v>0</v>
      </c>
      <c r="S21" s="118"/>
      <c r="T21" s="120">
        <f t="shared" si="6"/>
        <v>0</v>
      </c>
      <c r="U21" s="118">
        <v>0</v>
      </c>
      <c r="V21" s="120">
        <f t="shared" si="7"/>
        <v>0</v>
      </c>
      <c r="W21" s="95"/>
      <c r="X21" s="95"/>
      <c r="Y21" s="118">
        <v>2000</v>
      </c>
      <c r="Z21" s="120">
        <f t="shared" si="8"/>
        <v>1069</v>
      </c>
      <c r="AA21" s="118"/>
      <c r="AB21" s="120">
        <f t="shared" si="9"/>
        <v>0</v>
      </c>
      <c r="AC21" s="95"/>
      <c r="AD21" s="121">
        <f t="shared" si="10"/>
        <v>0</v>
      </c>
      <c r="AE21" s="118"/>
      <c r="AF21" s="120">
        <f t="shared" si="11"/>
        <v>0</v>
      </c>
      <c r="AG21" s="118"/>
      <c r="AH21" s="121">
        <f t="shared" si="12"/>
        <v>0</v>
      </c>
      <c r="AI21" s="118">
        <v>20000</v>
      </c>
      <c r="AJ21" s="120">
        <f t="shared" si="13"/>
        <v>10690</v>
      </c>
      <c r="AK21" s="95"/>
      <c r="AL21" s="121">
        <f t="shared" si="14"/>
        <v>0</v>
      </c>
      <c r="AM21" s="118">
        <v>0</v>
      </c>
      <c r="AN21" s="120">
        <f t="shared" si="15"/>
        <v>0</v>
      </c>
      <c r="AO21" s="118">
        <v>0</v>
      </c>
      <c r="AP21" s="120">
        <f t="shared" si="16"/>
        <v>0</v>
      </c>
      <c r="AQ21" s="118"/>
      <c r="AR21" s="121">
        <f t="shared" si="17"/>
        <v>0</v>
      </c>
      <c r="AS21" s="118"/>
      <c r="AT21" s="120">
        <f t="shared" si="18"/>
        <v>0</v>
      </c>
      <c r="AU21" s="95"/>
      <c r="AV21" s="121">
        <f t="shared" si="21"/>
        <v>0</v>
      </c>
      <c r="AW21" s="118">
        <v>0</v>
      </c>
      <c r="AX21" s="120">
        <f t="shared" si="22"/>
        <v>0</v>
      </c>
      <c r="AY21" s="118">
        <v>0</v>
      </c>
      <c r="AZ21" s="120">
        <f t="shared" si="23"/>
        <v>0</v>
      </c>
      <c r="BA21" s="118">
        <v>10000</v>
      </c>
      <c r="BB21" s="120">
        <f t="shared" si="24"/>
        <v>5345</v>
      </c>
      <c r="BC21" s="118">
        <v>0</v>
      </c>
      <c r="BD21" s="120">
        <f t="shared" si="25"/>
        <v>0</v>
      </c>
      <c r="BE21" s="118">
        <v>0</v>
      </c>
      <c r="BF21" s="120">
        <f t="shared" si="26"/>
        <v>0</v>
      </c>
      <c r="BG21" s="118"/>
      <c r="BH21" s="120">
        <f t="shared" si="27"/>
        <v>0</v>
      </c>
      <c r="BI21" s="95"/>
      <c r="BJ21" s="141">
        <f t="shared" si="28"/>
        <v>0</v>
      </c>
      <c r="BK21" s="95"/>
      <c r="BL21" s="95"/>
      <c r="BM21" s="95"/>
      <c r="BN21" s="95"/>
      <c r="BO21" s="138"/>
      <c r="BP21" s="138"/>
    </row>
    <row r="22" spans="1:68" s="122" customFormat="1" ht="27" customHeight="1">
      <c r="A22" s="123">
        <v>12</v>
      </c>
      <c r="B22" s="124">
        <v>9124010060</v>
      </c>
      <c r="C22" s="132" t="s">
        <v>96</v>
      </c>
      <c r="D22" s="116">
        <v>7.7299999999999994E-2</v>
      </c>
      <c r="E22" s="118">
        <f t="shared" si="19"/>
        <v>30000</v>
      </c>
      <c r="F22" s="119">
        <f t="shared" si="0"/>
        <v>2319</v>
      </c>
      <c r="G22" s="118">
        <v>0</v>
      </c>
      <c r="H22" s="120">
        <f t="shared" si="1"/>
        <v>0</v>
      </c>
      <c r="I22" s="118"/>
      <c r="J22" s="120">
        <f t="shared" si="20"/>
        <v>0</v>
      </c>
      <c r="K22" s="95"/>
      <c r="L22" s="121">
        <f t="shared" si="2"/>
        <v>0</v>
      </c>
      <c r="M22" s="118">
        <v>0</v>
      </c>
      <c r="N22" s="120">
        <f t="shared" si="3"/>
        <v>0</v>
      </c>
      <c r="O22" s="95"/>
      <c r="P22" s="121">
        <f t="shared" si="4"/>
        <v>0</v>
      </c>
      <c r="Q22" s="118"/>
      <c r="R22" s="120">
        <f t="shared" si="5"/>
        <v>0</v>
      </c>
      <c r="S22" s="118"/>
      <c r="T22" s="120">
        <f t="shared" si="6"/>
        <v>0</v>
      </c>
      <c r="U22" s="118">
        <v>0</v>
      </c>
      <c r="V22" s="120">
        <f t="shared" si="7"/>
        <v>0</v>
      </c>
      <c r="W22" s="95"/>
      <c r="X22" s="95"/>
      <c r="Y22" s="118">
        <v>0</v>
      </c>
      <c r="Z22" s="120">
        <f t="shared" si="8"/>
        <v>0</v>
      </c>
      <c r="AA22" s="118"/>
      <c r="AB22" s="120">
        <f t="shared" si="9"/>
        <v>0</v>
      </c>
      <c r="AC22" s="95"/>
      <c r="AD22" s="121">
        <f t="shared" si="10"/>
        <v>0</v>
      </c>
      <c r="AE22" s="118"/>
      <c r="AF22" s="120">
        <f t="shared" si="11"/>
        <v>0</v>
      </c>
      <c r="AG22" s="118"/>
      <c r="AH22" s="121">
        <f t="shared" si="12"/>
        <v>0</v>
      </c>
      <c r="AI22" s="118">
        <v>20000</v>
      </c>
      <c r="AJ22" s="120">
        <f t="shared" si="13"/>
        <v>1545.9999999999998</v>
      </c>
      <c r="AK22" s="95"/>
      <c r="AL22" s="121">
        <f t="shared" si="14"/>
        <v>0</v>
      </c>
      <c r="AM22" s="118">
        <v>0</v>
      </c>
      <c r="AN22" s="120">
        <f t="shared" si="15"/>
        <v>0</v>
      </c>
      <c r="AO22" s="118">
        <v>0</v>
      </c>
      <c r="AP22" s="120">
        <f t="shared" si="16"/>
        <v>0</v>
      </c>
      <c r="AQ22" s="118"/>
      <c r="AR22" s="121">
        <f t="shared" si="17"/>
        <v>0</v>
      </c>
      <c r="AS22" s="118"/>
      <c r="AT22" s="120">
        <f t="shared" si="18"/>
        <v>0</v>
      </c>
      <c r="AU22" s="95"/>
      <c r="AV22" s="121">
        <f t="shared" si="21"/>
        <v>0</v>
      </c>
      <c r="AW22" s="118">
        <v>0</v>
      </c>
      <c r="AX22" s="120">
        <f t="shared" si="22"/>
        <v>0</v>
      </c>
      <c r="AY22" s="118">
        <v>0</v>
      </c>
      <c r="AZ22" s="120">
        <f t="shared" si="23"/>
        <v>0</v>
      </c>
      <c r="BA22" s="118">
        <v>10000</v>
      </c>
      <c r="BB22" s="120">
        <f t="shared" si="24"/>
        <v>772.99999999999989</v>
      </c>
      <c r="BC22" s="118">
        <v>0</v>
      </c>
      <c r="BD22" s="120">
        <f t="shared" si="25"/>
        <v>0</v>
      </c>
      <c r="BE22" s="118">
        <v>0</v>
      </c>
      <c r="BF22" s="120">
        <f t="shared" si="26"/>
        <v>0</v>
      </c>
      <c r="BG22" s="118"/>
      <c r="BH22" s="120">
        <f t="shared" si="27"/>
        <v>0</v>
      </c>
      <c r="BI22" s="95"/>
      <c r="BJ22" s="141">
        <f t="shared" si="28"/>
        <v>0</v>
      </c>
      <c r="BK22" s="95"/>
      <c r="BL22" s="95"/>
      <c r="BM22" s="95"/>
      <c r="BN22" s="95"/>
      <c r="BO22" s="138"/>
      <c r="BP22" s="138"/>
    </row>
    <row r="23" spans="1:68" s="122" customFormat="1" ht="27" customHeight="1">
      <c r="A23" s="123">
        <v>13</v>
      </c>
      <c r="B23" s="124">
        <v>9651930022</v>
      </c>
      <c r="C23" s="132" t="s">
        <v>97</v>
      </c>
      <c r="D23" s="116">
        <v>0.55640000000000001</v>
      </c>
      <c r="E23" s="118">
        <f t="shared" si="19"/>
        <v>78000</v>
      </c>
      <c r="F23" s="119">
        <f t="shared" si="0"/>
        <v>43399.199999999997</v>
      </c>
      <c r="G23" s="118">
        <v>0</v>
      </c>
      <c r="H23" s="120">
        <f t="shared" si="1"/>
        <v>0</v>
      </c>
      <c r="I23" s="118"/>
      <c r="J23" s="120">
        <f t="shared" si="20"/>
        <v>0</v>
      </c>
      <c r="K23" s="95"/>
      <c r="L23" s="121">
        <f t="shared" si="2"/>
        <v>0</v>
      </c>
      <c r="M23" s="118">
        <v>20000</v>
      </c>
      <c r="N23" s="120">
        <f t="shared" si="3"/>
        <v>11128</v>
      </c>
      <c r="O23" s="95"/>
      <c r="P23" s="121">
        <f t="shared" si="4"/>
        <v>0</v>
      </c>
      <c r="Q23" s="118"/>
      <c r="R23" s="120">
        <f t="shared" si="5"/>
        <v>0</v>
      </c>
      <c r="S23" s="118"/>
      <c r="T23" s="120">
        <f t="shared" si="6"/>
        <v>0</v>
      </c>
      <c r="U23" s="118">
        <v>0</v>
      </c>
      <c r="V23" s="120">
        <f t="shared" si="7"/>
        <v>0</v>
      </c>
      <c r="W23" s="95"/>
      <c r="X23" s="95"/>
      <c r="Y23" s="118">
        <v>20000</v>
      </c>
      <c r="Z23" s="120">
        <f t="shared" si="8"/>
        <v>11128</v>
      </c>
      <c r="AA23" s="118"/>
      <c r="AB23" s="120">
        <f t="shared" si="9"/>
        <v>0</v>
      </c>
      <c r="AC23" s="95"/>
      <c r="AD23" s="121">
        <f t="shared" si="10"/>
        <v>0</v>
      </c>
      <c r="AE23" s="118"/>
      <c r="AF23" s="120">
        <f t="shared" si="11"/>
        <v>0</v>
      </c>
      <c r="AG23" s="118"/>
      <c r="AH23" s="121">
        <f t="shared" si="12"/>
        <v>0</v>
      </c>
      <c r="AI23" s="118">
        <v>0</v>
      </c>
      <c r="AJ23" s="120">
        <f t="shared" si="13"/>
        <v>0</v>
      </c>
      <c r="AK23" s="95"/>
      <c r="AL23" s="121">
        <f t="shared" si="14"/>
        <v>0</v>
      </c>
      <c r="AM23" s="118">
        <v>0</v>
      </c>
      <c r="AN23" s="120">
        <f t="shared" si="15"/>
        <v>0</v>
      </c>
      <c r="AO23" s="118">
        <v>8000</v>
      </c>
      <c r="AP23" s="120">
        <f t="shared" si="16"/>
        <v>4451.2</v>
      </c>
      <c r="AQ23" s="118"/>
      <c r="AR23" s="121">
        <f t="shared" si="17"/>
        <v>0</v>
      </c>
      <c r="AS23" s="118"/>
      <c r="AT23" s="120">
        <f t="shared" si="18"/>
        <v>0</v>
      </c>
      <c r="AU23" s="95"/>
      <c r="AV23" s="121">
        <f t="shared" si="21"/>
        <v>0</v>
      </c>
      <c r="AW23" s="118">
        <v>10000</v>
      </c>
      <c r="AX23" s="120">
        <f t="shared" si="22"/>
        <v>5564</v>
      </c>
      <c r="AY23" s="118">
        <v>20000</v>
      </c>
      <c r="AZ23" s="120">
        <f t="shared" si="23"/>
        <v>11128</v>
      </c>
      <c r="BA23" s="118">
        <v>0</v>
      </c>
      <c r="BB23" s="120">
        <f t="shared" si="24"/>
        <v>0</v>
      </c>
      <c r="BC23" s="118">
        <v>0</v>
      </c>
      <c r="BD23" s="120">
        <f t="shared" si="25"/>
        <v>0</v>
      </c>
      <c r="BE23" s="118">
        <v>0</v>
      </c>
      <c r="BF23" s="120">
        <f t="shared" si="26"/>
        <v>0</v>
      </c>
      <c r="BG23" s="118"/>
      <c r="BH23" s="120">
        <f t="shared" si="27"/>
        <v>0</v>
      </c>
      <c r="BI23" s="95"/>
      <c r="BJ23" s="141">
        <f t="shared" si="28"/>
        <v>0</v>
      </c>
      <c r="BK23" s="95"/>
      <c r="BL23" s="95"/>
      <c r="BM23" s="95"/>
      <c r="BN23" s="95"/>
      <c r="BO23" s="138"/>
      <c r="BP23" s="138"/>
    </row>
    <row r="24" spans="1:68" s="122" customFormat="1" ht="27" customHeight="1">
      <c r="A24" s="123">
        <v>14</v>
      </c>
      <c r="B24" s="124">
        <v>9651930026</v>
      </c>
      <c r="C24" s="132" t="s">
        <v>98</v>
      </c>
      <c r="D24" s="116">
        <v>0.53449999999999998</v>
      </c>
      <c r="E24" s="118">
        <f t="shared" si="19"/>
        <v>78000</v>
      </c>
      <c r="F24" s="119">
        <f t="shared" si="0"/>
        <v>41691</v>
      </c>
      <c r="G24" s="118">
        <v>0</v>
      </c>
      <c r="H24" s="120">
        <f t="shared" si="1"/>
        <v>0</v>
      </c>
      <c r="I24" s="118"/>
      <c r="J24" s="120">
        <f t="shared" si="20"/>
        <v>0</v>
      </c>
      <c r="K24" s="95"/>
      <c r="L24" s="121">
        <f t="shared" si="2"/>
        <v>0</v>
      </c>
      <c r="M24" s="118">
        <v>20000</v>
      </c>
      <c r="N24" s="120">
        <f t="shared" si="3"/>
        <v>10690</v>
      </c>
      <c r="O24" s="95"/>
      <c r="P24" s="121">
        <f t="shared" si="4"/>
        <v>0</v>
      </c>
      <c r="Q24" s="118"/>
      <c r="R24" s="120">
        <f t="shared" si="5"/>
        <v>0</v>
      </c>
      <c r="S24" s="118"/>
      <c r="T24" s="120">
        <f t="shared" si="6"/>
        <v>0</v>
      </c>
      <c r="U24" s="118">
        <v>0</v>
      </c>
      <c r="V24" s="120">
        <f t="shared" si="7"/>
        <v>0</v>
      </c>
      <c r="W24" s="95"/>
      <c r="X24" s="95"/>
      <c r="Y24" s="118">
        <v>20000</v>
      </c>
      <c r="Z24" s="120">
        <f t="shared" si="8"/>
        <v>10690</v>
      </c>
      <c r="AA24" s="118"/>
      <c r="AB24" s="120">
        <f t="shared" si="9"/>
        <v>0</v>
      </c>
      <c r="AC24" s="95"/>
      <c r="AD24" s="121">
        <f t="shared" si="10"/>
        <v>0</v>
      </c>
      <c r="AE24" s="118"/>
      <c r="AF24" s="120">
        <f t="shared" si="11"/>
        <v>0</v>
      </c>
      <c r="AG24" s="118"/>
      <c r="AH24" s="121">
        <f t="shared" si="12"/>
        <v>0</v>
      </c>
      <c r="AI24" s="118">
        <v>0</v>
      </c>
      <c r="AJ24" s="120">
        <f t="shared" si="13"/>
        <v>0</v>
      </c>
      <c r="AK24" s="95"/>
      <c r="AL24" s="121">
        <f t="shared" si="14"/>
        <v>0</v>
      </c>
      <c r="AM24" s="118">
        <v>0</v>
      </c>
      <c r="AN24" s="120">
        <f t="shared" si="15"/>
        <v>0</v>
      </c>
      <c r="AO24" s="118">
        <v>8000</v>
      </c>
      <c r="AP24" s="120">
        <f t="shared" si="16"/>
        <v>4276</v>
      </c>
      <c r="AQ24" s="118"/>
      <c r="AR24" s="121">
        <f t="shared" si="17"/>
        <v>0</v>
      </c>
      <c r="AS24" s="118"/>
      <c r="AT24" s="120">
        <f t="shared" si="18"/>
        <v>0</v>
      </c>
      <c r="AU24" s="95"/>
      <c r="AV24" s="121">
        <f t="shared" si="21"/>
        <v>0</v>
      </c>
      <c r="AW24" s="118">
        <v>10000</v>
      </c>
      <c r="AX24" s="120">
        <f t="shared" si="22"/>
        <v>5345</v>
      </c>
      <c r="AY24" s="118">
        <v>20000</v>
      </c>
      <c r="AZ24" s="120">
        <f t="shared" si="23"/>
        <v>10690</v>
      </c>
      <c r="BA24" s="118">
        <v>0</v>
      </c>
      <c r="BB24" s="120">
        <f t="shared" si="24"/>
        <v>0</v>
      </c>
      <c r="BC24" s="118">
        <v>0</v>
      </c>
      <c r="BD24" s="120">
        <f t="shared" si="25"/>
        <v>0</v>
      </c>
      <c r="BE24" s="118">
        <v>0</v>
      </c>
      <c r="BF24" s="120">
        <f t="shared" si="26"/>
        <v>0</v>
      </c>
      <c r="BG24" s="118"/>
      <c r="BH24" s="120">
        <f t="shared" si="27"/>
        <v>0</v>
      </c>
      <c r="BI24" s="95"/>
      <c r="BJ24" s="141">
        <f t="shared" si="28"/>
        <v>0</v>
      </c>
      <c r="BK24" s="95"/>
      <c r="BL24" s="95"/>
      <c r="BM24" s="95"/>
      <c r="BN24" s="95"/>
      <c r="BO24" s="138"/>
      <c r="BP24" s="138"/>
    </row>
    <row r="25" spans="1:68" s="122" customFormat="1" ht="27" customHeight="1">
      <c r="A25" s="123">
        <v>15</v>
      </c>
      <c r="B25" s="124">
        <v>9652930042</v>
      </c>
      <c r="C25" s="132" t="s">
        <v>99</v>
      </c>
      <c r="D25" s="116">
        <v>8.4000000000000005E-2</v>
      </c>
      <c r="E25" s="118">
        <f t="shared" si="19"/>
        <v>78000</v>
      </c>
      <c r="F25" s="119">
        <f t="shared" si="0"/>
        <v>6552</v>
      </c>
      <c r="G25" s="118">
        <v>0</v>
      </c>
      <c r="H25" s="120">
        <f t="shared" si="1"/>
        <v>0</v>
      </c>
      <c r="I25" s="118"/>
      <c r="J25" s="120">
        <f t="shared" si="20"/>
        <v>0</v>
      </c>
      <c r="K25" s="95"/>
      <c r="L25" s="121">
        <f t="shared" si="2"/>
        <v>0</v>
      </c>
      <c r="M25" s="118">
        <v>20000</v>
      </c>
      <c r="N25" s="120">
        <f t="shared" si="3"/>
        <v>1680</v>
      </c>
      <c r="O25" s="95"/>
      <c r="P25" s="121">
        <f t="shared" si="4"/>
        <v>0</v>
      </c>
      <c r="Q25" s="118"/>
      <c r="R25" s="120">
        <f t="shared" si="5"/>
        <v>0</v>
      </c>
      <c r="S25" s="118"/>
      <c r="T25" s="120">
        <f t="shared" si="6"/>
        <v>0</v>
      </c>
      <c r="U25" s="118">
        <v>0</v>
      </c>
      <c r="V25" s="120">
        <f t="shared" si="7"/>
        <v>0</v>
      </c>
      <c r="W25" s="95"/>
      <c r="X25" s="95"/>
      <c r="Y25" s="118">
        <v>20000</v>
      </c>
      <c r="Z25" s="120">
        <f t="shared" si="8"/>
        <v>1680</v>
      </c>
      <c r="AA25" s="118"/>
      <c r="AB25" s="120">
        <f t="shared" si="9"/>
        <v>0</v>
      </c>
      <c r="AC25" s="95"/>
      <c r="AD25" s="121">
        <f t="shared" si="10"/>
        <v>0</v>
      </c>
      <c r="AE25" s="118"/>
      <c r="AF25" s="120">
        <f t="shared" si="11"/>
        <v>0</v>
      </c>
      <c r="AG25" s="118"/>
      <c r="AH25" s="121">
        <f t="shared" si="12"/>
        <v>0</v>
      </c>
      <c r="AI25" s="118">
        <v>0</v>
      </c>
      <c r="AJ25" s="120">
        <f t="shared" si="13"/>
        <v>0</v>
      </c>
      <c r="AK25" s="95"/>
      <c r="AL25" s="121">
        <f t="shared" si="14"/>
        <v>0</v>
      </c>
      <c r="AM25" s="118">
        <v>0</v>
      </c>
      <c r="AN25" s="120">
        <f t="shared" si="15"/>
        <v>0</v>
      </c>
      <c r="AO25" s="118">
        <v>8000</v>
      </c>
      <c r="AP25" s="120">
        <f t="shared" si="16"/>
        <v>672</v>
      </c>
      <c r="AQ25" s="118"/>
      <c r="AR25" s="121">
        <f t="shared" si="17"/>
        <v>0</v>
      </c>
      <c r="AS25" s="118"/>
      <c r="AT25" s="120">
        <f t="shared" si="18"/>
        <v>0</v>
      </c>
      <c r="AU25" s="95"/>
      <c r="AV25" s="121">
        <f t="shared" si="21"/>
        <v>0</v>
      </c>
      <c r="AW25" s="118">
        <v>10000</v>
      </c>
      <c r="AX25" s="120">
        <f t="shared" si="22"/>
        <v>840</v>
      </c>
      <c r="AY25" s="118">
        <v>20000</v>
      </c>
      <c r="AZ25" s="120">
        <f t="shared" si="23"/>
        <v>1680</v>
      </c>
      <c r="BA25" s="118">
        <v>0</v>
      </c>
      <c r="BB25" s="120">
        <f t="shared" si="24"/>
        <v>0</v>
      </c>
      <c r="BC25" s="118">
        <v>0</v>
      </c>
      <c r="BD25" s="120">
        <f t="shared" si="25"/>
        <v>0</v>
      </c>
      <c r="BE25" s="118">
        <v>0</v>
      </c>
      <c r="BF25" s="120">
        <f t="shared" si="26"/>
        <v>0</v>
      </c>
      <c r="BG25" s="118"/>
      <c r="BH25" s="120">
        <f t="shared" si="27"/>
        <v>0</v>
      </c>
      <c r="BI25" s="95"/>
      <c r="BJ25" s="141">
        <f t="shared" si="28"/>
        <v>0</v>
      </c>
      <c r="BK25" s="95"/>
      <c r="BL25" s="95"/>
      <c r="BM25" s="95"/>
      <c r="BN25" s="95"/>
      <c r="BO25" s="138"/>
      <c r="BP25" s="138"/>
    </row>
    <row r="26" spans="1:68" s="122" customFormat="1" ht="27" customHeight="1">
      <c r="A26" s="123">
        <v>16</v>
      </c>
      <c r="B26" s="124">
        <v>9652930046</v>
      </c>
      <c r="C26" s="132" t="s">
        <v>100</v>
      </c>
      <c r="D26" s="116">
        <v>7.7299999999999994E-2</v>
      </c>
      <c r="E26" s="118">
        <f t="shared" si="19"/>
        <v>78000</v>
      </c>
      <c r="F26" s="119">
        <f t="shared" si="0"/>
        <v>6029.4</v>
      </c>
      <c r="G26" s="118">
        <v>0</v>
      </c>
      <c r="H26" s="120">
        <f t="shared" si="1"/>
        <v>0</v>
      </c>
      <c r="I26" s="118"/>
      <c r="J26" s="120">
        <f t="shared" si="20"/>
        <v>0</v>
      </c>
      <c r="K26" s="95"/>
      <c r="L26" s="121">
        <f t="shared" si="2"/>
        <v>0</v>
      </c>
      <c r="M26" s="118">
        <v>20000</v>
      </c>
      <c r="N26" s="120">
        <f t="shared" si="3"/>
        <v>1545.9999999999998</v>
      </c>
      <c r="O26" s="95"/>
      <c r="P26" s="121">
        <f t="shared" si="4"/>
        <v>0</v>
      </c>
      <c r="Q26" s="118"/>
      <c r="R26" s="120">
        <f t="shared" si="5"/>
        <v>0</v>
      </c>
      <c r="S26" s="118"/>
      <c r="T26" s="120">
        <f t="shared" si="6"/>
        <v>0</v>
      </c>
      <c r="U26" s="118">
        <v>0</v>
      </c>
      <c r="V26" s="120">
        <f t="shared" si="7"/>
        <v>0</v>
      </c>
      <c r="W26" s="95"/>
      <c r="X26" s="95"/>
      <c r="Y26" s="118">
        <v>20000</v>
      </c>
      <c r="Z26" s="120">
        <f t="shared" si="8"/>
        <v>1545.9999999999998</v>
      </c>
      <c r="AA26" s="118"/>
      <c r="AB26" s="120">
        <f t="shared" si="9"/>
        <v>0</v>
      </c>
      <c r="AC26" s="95"/>
      <c r="AD26" s="121">
        <f t="shared" si="10"/>
        <v>0</v>
      </c>
      <c r="AE26" s="118"/>
      <c r="AF26" s="120">
        <f t="shared" si="11"/>
        <v>0</v>
      </c>
      <c r="AG26" s="118"/>
      <c r="AH26" s="121">
        <f t="shared" si="12"/>
        <v>0</v>
      </c>
      <c r="AI26" s="118">
        <v>0</v>
      </c>
      <c r="AJ26" s="120">
        <f t="shared" si="13"/>
        <v>0</v>
      </c>
      <c r="AK26" s="95"/>
      <c r="AL26" s="121">
        <f t="shared" si="14"/>
        <v>0</v>
      </c>
      <c r="AM26" s="118">
        <v>0</v>
      </c>
      <c r="AN26" s="120">
        <f t="shared" si="15"/>
        <v>0</v>
      </c>
      <c r="AO26" s="118">
        <v>8000</v>
      </c>
      <c r="AP26" s="120">
        <f t="shared" si="16"/>
        <v>618.4</v>
      </c>
      <c r="AQ26" s="118"/>
      <c r="AR26" s="121">
        <f t="shared" si="17"/>
        <v>0</v>
      </c>
      <c r="AS26" s="118"/>
      <c r="AT26" s="120">
        <f t="shared" si="18"/>
        <v>0</v>
      </c>
      <c r="AU26" s="95"/>
      <c r="AV26" s="121">
        <f t="shared" si="21"/>
        <v>0</v>
      </c>
      <c r="AW26" s="118">
        <v>10000</v>
      </c>
      <c r="AX26" s="120">
        <f t="shared" si="22"/>
        <v>772.99999999999989</v>
      </c>
      <c r="AY26" s="118">
        <v>20000</v>
      </c>
      <c r="AZ26" s="120">
        <f t="shared" si="23"/>
        <v>1545.9999999999998</v>
      </c>
      <c r="BA26" s="118">
        <v>0</v>
      </c>
      <c r="BB26" s="120">
        <f t="shared" si="24"/>
        <v>0</v>
      </c>
      <c r="BC26" s="118">
        <v>0</v>
      </c>
      <c r="BD26" s="120">
        <f t="shared" si="25"/>
        <v>0</v>
      </c>
      <c r="BE26" s="118">
        <v>0</v>
      </c>
      <c r="BF26" s="120">
        <f t="shared" si="26"/>
        <v>0</v>
      </c>
      <c r="BG26" s="118"/>
      <c r="BH26" s="120">
        <f t="shared" si="27"/>
        <v>0</v>
      </c>
      <c r="BI26" s="95"/>
      <c r="BJ26" s="141">
        <f t="shared" si="28"/>
        <v>0</v>
      </c>
      <c r="BK26" s="95"/>
      <c r="BL26" s="95"/>
      <c r="BM26" s="95"/>
      <c r="BN26" s="95"/>
      <c r="BO26" s="138"/>
      <c r="BP26" s="138"/>
    </row>
    <row r="27" spans="1:68" s="122" customFormat="1" ht="27" customHeight="1">
      <c r="A27" s="123">
        <v>17</v>
      </c>
      <c r="B27" s="124">
        <v>9124040020</v>
      </c>
      <c r="C27" s="132" t="s">
        <v>101</v>
      </c>
      <c r="D27" s="116">
        <v>1.0208999999999999</v>
      </c>
      <c r="E27" s="118">
        <f t="shared" si="19"/>
        <v>357194</v>
      </c>
      <c r="F27" s="119">
        <f t="shared" si="0"/>
        <v>364659.35459999996</v>
      </c>
      <c r="G27" s="118">
        <v>46620</v>
      </c>
      <c r="H27" s="120">
        <f t="shared" si="1"/>
        <v>47594.357999999993</v>
      </c>
      <c r="I27" s="118"/>
      <c r="J27" s="120">
        <f t="shared" si="20"/>
        <v>0</v>
      </c>
      <c r="K27" s="95"/>
      <c r="L27" s="121">
        <f t="shared" si="2"/>
        <v>0</v>
      </c>
      <c r="M27" s="118">
        <v>42000</v>
      </c>
      <c r="N27" s="120">
        <f t="shared" si="3"/>
        <v>42877.799999999996</v>
      </c>
      <c r="O27" s="95"/>
      <c r="P27" s="121">
        <f t="shared" si="4"/>
        <v>0</v>
      </c>
      <c r="Q27" s="118"/>
      <c r="R27" s="120">
        <f t="shared" si="5"/>
        <v>0</v>
      </c>
      <c r="S27" s="118"/>
      <c r="T27" s="120">
        <f t="shared" si="6"/>
        <v>0</v>
      </c>
      <c r="U27" s="118">
        <v>62160</v>
      </c>
      <c r="V27" s="120">
        <f t="shared" si="7"/>
        <v>63459.143999999993</v>
      </c>
      <c r="W27" s="95"/>
      <c r="X27" s="95"/>
      <c r="Y27" s="118">
        <v>42080</v>
      </c>
      <c r="Z27" s="120">
        <f t="shared" si="8"/>
        <v>42959.471999999994</v>
      </c>
      <c r="AA27" s="118"/>
      <c r="AB27" s="120">
        <f t="shared" si="9"/>
        <v>0</v>
      </c>
      <c r="AC27" s="95"/>
      <c r="AD27" s="121">
        <f t="shared" si="10"/>
        <v>0</v>
      </c>
      <c r="AE27" s="118"/>
      <c r="AF27" s="120">
        <f t="shared" si="11"/>
        <v>0</v>
      </c>
      <c r="AG27" s="118"/>
      <c r="AH27" s="121">
        <f t="shared" si="12"/>
        <v>0</v>
      </c>
      <c r="AI27" s="118">
        <v>40014</v>
      </c>
      <c r="AJ27" s="120">
        <f t="shared" si="13"/>
        <v>40850.292599999993</v>
      </c>
      <c r="AK27" s="95"/>
      <c r="AL27" s="121">
        <f t="shared" si="14"/>
        <v>0</v>
      </c>
      <c r="AM27" s="118">
        <v>31080</v>
      </c>
      <c r="AN27" s="120">
        <f t="shared" si="15"/>
        <v>31729.571999999996</v>
      </c>
      <c r="AO27" s="118">
        <v>0</v>
      </c>
      <c r="AP27" s="120">
        <f t="shared" si="16"/>
        <v>0</v>
      </c>
      <c r="AQ27" s="118"/>
      <c r="AR27" s="121">
        <f t="shared" si="17"/>
        <v>0</v>
      </c>
      <c r="AS27" s="118"/>
      <c r="AT27" s="120">
        <f t="shared" si="18"/>
        <v>0</v>
      </c>
      <c r="AU27" s="95"/>
      <c r="AV27" s="121">
        <f t="shared" si="21"/>
        <v>0</v>
      </c>
      <c r="AW27" s="118">
        <v>15540</v>
      </c>
      <c r="AX27" s="120">
        <f t="shared" si="22"/>
        <v>15864.785999999998</v>
      </c>
      <c r="AY27" s="118">
        <v>15540</v>
      </c>
      <c r="AZ27" s="120">
        <f t="shared" si="23"/>
        <v>15864.785999999998</v>
      </c>
      <c r="BA27" s="118">
        <v>15540</v>
      </c>
      <c r="BB27" s="120">
        <f t="shared" si="24"/>
        <v>15864.785999999998</v>
      </c>
      <c r="BC27" s="118">
        <v>31080</v>
      </c>
      <c r="BD27" s="120">
        <f t="shared" si="25"/>
        <v>31729.571999999996</v>
      </c>
      <c r="BE27" s="118">
        <v>15540</v>
      </c>
      <c r="BF27" s="120">
        <f t="shared" si="26"/>
        <v>15864.785999999998</v>
      </c>
      <c r="BG27" s="118"/>
      <c r="BH27" s="120">
        <f t="shared" si="27"/>
        <v>0</v>
      </c>
      <c r="BI27" s="95"/>
      <c r="BJ27" s="141">
        <f t="shared" si="28"/>
        <v>0</v>
      </c>
      <c r="BK27" s="95"/>
      <c r="BL27" s="95"/>
      <c r="BM27" s="95"/>
      <c r="BN27" s="95"/>
      <c r="BO27" s="138"/>
      <c r="BP27" s="138"/>
    </row>
    <row r="28" spans="1:68" s="122" customFormat="1" ht="27" customHeight="1">
      <c r="A28" s="123">
        <v>18</v>
      </c>
      <c r="B28" s="124">
        <v>9124040035</v>
      </c>
      <c r="C28" s="132" t="s">
        <v>102</v>
      </c>
      <c r="D28" s="116">
        <v>0.15110000000000001</v>
      </c>
      <c r="E28" s="118">
        <f t="shared" si="19"/>
        <v>266000</v>
      </c>
      <c r="F28" s="119">
        <f t="shared" si="0"/>
        <v>40192.600000000006</v>
      </c>
      <c r="G28" s="118">
        <v>50000</v>
      </c>
      <c r="H28" s="120">
        <f t="shared" si="1"/>
        <v>7555.0000000000009</v>
      </c>
      <c r="I28" s="118"/>
      <c r="J28" s="120">
        <f t="shared" si="20"/>
        <v>0</v>
      </c>
      <c r="K28" s="95"/>
      <c r="L28" s="121">
        <f t="shared" si="2"/>
        <v>0</v>
      </c>
      <c r="M28" s="118">
        <v>16000</v>
      </c>
      <c r="N28" s="120">
        <f t="shared" si="3"/>
        <v>2417.6000000000004</v>
      </c>
      <c r="O28" s="95"/>
      <c r="P28" s="121">
        <f t="shared" si="4"/>
        <v>0</v>
      </c>
      <c r="Q28" s="118"/>
      <c r="R28" s="120">
        <f t="shared" si="5"/>
        <v>0</v>
      </c>
      <c r="S28" s="118"/>
      <c r="T28" s="120">
        <f t="shared" si="6"/>
        <v>0</v>
      </c>
      <c r="U28" s="118">
        <v>30000</v>
      </c>
      <c r="V28" s="120">
        <f t="shared" si="7"/>
        <v>4533</v>
      </c>
      <c r="W28" s="95"/>
      <c r="X28" s="95"/>
      <c r="Y28" s="118">
        <v>20000</v>
      </c>
      <c r="Z28" s="120">
        <f t="shared" si="8"/>
        <v>3022.0000000000005</v>
      </c>
      <c r="AA28" s="118"/>
      <c r="AB28" s="120">
        <f t="shared" si="9"/>
        <v>0</v>
      </c>
      <c r="AC28" s="95"/>
      <c r="AD28" s="121">
        <f t="shared" si="10"/>
        <v>0</v>
      </c>
      <c r="AE28" s="118"/>
      <c r="AF28" s="120">
        <f t="shared" si="11"/>
        <v>0</v>
      </c>
      <c r="AG28" s="118"/>
      <c r="AH28" s="121">
        <f t="shared" si="12"/>
        <v>0</v>
      </c>
      <c r="AI28" s="118">
        <v>60000</v>
      </c>
      <c r="AJ28" s="120">
        <f t="shared" si="13"/>
        <v>9066</v>
      </c>
      <c r="AK28" s="95"/>
      <c r="AL28" s="121">
        <f t="shared" si="14"/>
        <v>0</v>
      </c>
      <c r="AM28" s="118">
        <v>40000</v>
      </c>
      <c r="AN28" s="120">
        <f t="shared" si="15"/>
        <v>6044.0000000000009</v>
      </c>
      <c r="AO28" s="118">
        <v>0</v>
      </c>
      <c r="AP28" s="120">
        <f t="shared" si="16"/>
        <v>0</v>
      </c>
      <c r="AQ28" s="118"/>
      <c r="AR28" s="121">
        <f t="shared" si="17"/>
        <v>0</v>
      </c>
      <c r="AS28" s="118"/>
      <c r="AT28" s="120">
        <f t="shared" si="18"/>
        <v>0</v>
      </c>
      <c r="AU28" s="95"/>
      <c r="AV28" s="121">
        <f t="shared" si="21"/>
        <v>0</v>
      </c>
      <c r="AW28" s="118">
        <v>30000</v>
      </c>
      <c r="AX28" s="120">
        <f t="shared" si="22"/>
        <v>4533</v>
      </c>
      <c r="AY28" s="118">
        <v>0</v>
      </c>
      <c r="AZ28" s="120">
        <f t="shared" si="23"/>
        <v>0</v>
      </c>
      <c r="BA28" s="118">
        <v>0</v>
      </c>
      <c r="BB28" s="120">
        <f t="shared" si="24"/>
        <v>0</v>
      </c>
      <c r="BC28" s="118">
        <v>20000</v>
      </c>
      <c r="BD28" s="120">
        <f t="shared" si="25"/>
        <v>3022.0000000000005</v>
      </c>
      <c r="BE28" s="118">
        <v>0</v>
      </c>
      <c r="BF28" s="120">
        <f t="shared" si="26"/>
        <v>0</v>
      </c>
      <c r="BG28" s="118"/>
      <c r="BH28" s="120">
        <f t="shared" si="27"/>
        <v>0</v>
      </c>
      <c r="BI28" s="95"/>
      <c r="BJ28" s="141">
        <f t="shared" si="28"/>
        <v>0</v>
      </c>
      <c r="BK28" s="95"/>
      <c r="BL28" s="95"/>
      <c r="BM28" s="95"/>
      <c r="BN28" s="95"/>
      <c r="BO28" s="138"/>
      <c r="BP28" s="138"/>
    </row>
    <row r="29" spans="1:68" s="122" customFormat="1" ht="27" customHeight="1">
      <c r="A29" s="123">
        <v>19</v>
      </c>
      <c r="B29" s="124">
        <v>9124040011</v>
      </c>
      <c r="C29" s="132" t="s">
        <v>102</v>
      </c>
      <c r="D29" s="116">
        <v>0.15110000000000001</v>
      </c>
      <c r="E29" s="118">
        <f t="shared" si="19"/>
        <v>56000</v>
      </c>
      <c r="F29" s="119">
        <f t="shared" si="0"/>
        <v>8461.6</v>
      </c>
      <c r="G29" s="118">
        <v>8000</v>
      </c>
      <c r="H29" s="120">
        <f t="shared" si="1"/>
        <v>1208.8000000000002</v>
      </c>
      <c r="I29" s="118"/>
      <c r="J29" s="120">
        <f t="shared" si="20"/>
        <v>0</v>
      </c>
      <c r="K29" s="95"/>
      <c r="L29" s="121">
        <f t="shared" si="2"/>
        <v>0</v>
      </c>
      <c r="M29" s="118">
        <v>0</v>
      </c>
      <c r="N29" s="120">
        <f t="shared" si="3"/>
        <v>0</v>
      </c>
      <c r="O29" s="95"/>
      <c r="P29" s="121">
        <f t="shared" si="4"/>
        <v>0</v>
      </c>
      <c r="Q29" s="118"/>
      <c r="R29" s="120">
        <f t="shared" si="5"/>
        <v>0</v>
      </c>
      <c r="S29" s="118"/>
      <c r="T29" s="120">
        <f t="shared" si="6"/>
        <v>0</v>
      </c>
      <c r="U29" s="118">
        <v>0</v>
      </c>
      <c r="V29" s="120">
        <f t="shared" si="7"/>
        <v>0</v>
      </c>
      <c r="W29" s="95"/>
      <c r="X29" s="95"/>
      <c r="Y29" s="118">
        <v>8000</v>
      </c>
      <c r="Z29" s="120">
        <f t="shared" si="8"/>
        <v>1208.8000000000002</v>
      </c>
      <c r="AA29" s="118"/>
      <c r="AB29" s="120">
        <f t="shared" si="9"/>
        <v>0</v>
      </c>
      <c r="AC29" s="95"/>
      <c r="AD29" s="121">
        <f t="shared" si="10"/>
        <v>0</v>
      </c>
      <c r="AE29" s="118"/>
      <c r="AF29" s="120">
        <f t="shared" si="11"/>
        <v>0</v>
      </c>
      <c r="AG29" s="118"/>
      <c r="AH29" s="121">
        <f t="shared" si="12"/>
        <v>0</v>
      </c>
      <c r="AI29" s="118">
        <v>0</v>
      </c>
      <c r="AJ29" s="120">
        <f t="shared" si="13"/>
        <v>0</v>
      </c>
      <c r="AK29" s="95"/>
      <c r="AL29" s="121">
        <f t="shared" si="14"/>
        <v>0</v>
      </c>
      <c r="AM29" s="118">
        <v>0</v>
      </c>
      <c r="AN29" s="120">
        <f t="shared" si="15"/>
        <v>0</v>
      </c>
      <c r="AO29" s="118">
        <v>0</v>
      </c>
      <c r="AP29" s="120">
        <f t="shared" si="16"/>
        <v>0</v>
      </c>
      <c r="AQ29" s="118"/>
      <c r="AR29" s="121">
        <f t="shared" si="17"/>
        <v>0</v>
      </c>
      <c r="AS29" s="118"/>
      <c r="AT29" s="120">
        <f t="shared" si="18"/>
        <v>0</v>
      </c>
      <c r="AU29" s="95"/>
      <c r="AV29" s="121">
        <f t="shared" si="21"/>
        <v>0</v>
      </c>
      <c r="AW29" s="118">
        <v>8000</v>
      </c>
      <c r="AX29" s="120">
        <f t="shared" si="22"/>
        <v>1208.8000000000002</v>
      </c>
      <c r="AY29" s="118">
        <v>8000</v>
      </c>
      <c r="AZ29" s="120">
        <f t="shared" si="23"/>
        <v>1208.8000000000002</v>
      </c>
      <c r="BA29" s="118">
        <v>16000</v>
      </c>
      <c r="BB29" s="120">
        <f t="shared" si="24"/>
        <v>2417.6000000000004</v>
      </c>
      <c r="BC29" s="118">
        <v>8000</v>
      </c>
      <c r="BD29" s="120">
        <f t="shared" si="25"/>
        <v>1208.8000000000002</v>
      </c>
      <c r="BE29" s="118">
        <v>0</v>
      </c>
      <c r="BF29" s="120">
        <f t="shared" si="26"/>
        <v>0</v>
      </c>
      <c r="BG29" s="118"/>
      <c r="BH29" s="120">
        <f t="shared" si="27"/>
        <v>0</v>
      </c>
      <c r="BI29" s="95"/>
      <c r="BJ29" s="141">
        <f t="shared" si="28"/>
        <v>0</v>
      </c>
      <c r="BK29" s="95"/>
      <c r="BL29" s="95"/>
      <c r="BM29" s="95"/>
      <c r="BN29" s="95"/>
      <c r="BO29" s="138"/>
      <c r="BP29" s="138"/>
    </row>
    <row r="30" spans="1:68" s="122" customFormat="1" ht="27" customHeight="1">
      <c r="A30" s="123">
        <v>20</v>
      </c>
      <c r="B30" s="124">
        <v>9471930059</v>
      </c>
      <c r="C30" s="132" t="s">
        <v>103</v>
      </c>
      <c r="D30" s="116">
        <v>0.99839999999999995</v>
      </c>
      <c r="E30" s="118">
        <f t="shared" si="19"/>
        <v>325000</v>
      </c>
      <c r="F30" s="119">
        <f t="shared" si="0"/>
        <v>324480</v>
      </c>
      <c r="G30" s="118">
        <v>50000</v>
      </c>
      <c r="H30" s="120">
        <f t="shared" si="1"/>
        <v>49920</v>
      </c>
      <c r="I30" s="118"/>
      <c r="J30" s="120">
        <f t="shared" si="20"/>
        <v>0</v>
      </c>
      <c r="K30" s="95"/>
      <c r="L30" s="121">
        <f t="shared" si="2"/>
        <v>0</v>
      </c>
      <c r="M30" s="118">
        <v>33000</v>
      </c>
      <c r="N30" s="120">
        <f t="shared" si="3"/>
        <v>32947.199999999997</v>
      </c>
      <c r="O30" s="95"/>
      <c r="P30" s="121">
        <f t="shared" si="4"/>
        <v>0</v>
      </c>
      <c r="Q30" s="118"/>
      <c r="R30" s="120">
        <f t="shared" si="5"/>
        <v>0</v>
      </c>
      <c r="S30" s="118"/>
      <c r="T30" s="120">
        <f t="shared" si="6"/>
        <v>0</v>
      </c>
      <c r="U30" s="118">
        <v>56000</v>
      </c>
      <c r="V30" s="120">
        <f t="shared" si="7"/>
        <v>55910.399999999994</v>
      </c>
      <c r="W30" s="95"/>
      <c r="X30" s="95"/>
      <c r="Y30" s="118">
        <v>38000</v>
      </c>
      <c r="Z30" s="120">
        <f t="shared" si="8"/>
        <v>37939.199999999997</v>
      </c>
      <c r="AA30" s="118"/>
      <c r="AB30" s="120">
        <f t="shared" si="9"/>
        <v>0</v>
      </c>
      <c r="AC30" s="95"/>
      <c r="AD30" s="121">
        <f t="shared" si="10"/>
        <v>0</v>
      </c>
      <c r="AE30" s="118"/>
      <c r="AF30" s="120">
        <f t="shared" si="11"/>
        <v>0</v>
      </c>
      <c r="AG30" s="118"/>
      <c r="AH30" s="121">
        <f t="shared" si="12"/>
        <v>0</v>
      </c>
      <c r="AI30" s="118">
        <v>37000</v>
      </c>
      <c r="AJ30" s="120">
        <f t="shared" si="13"/>
        <v>36940.799999999996</v>
      </c>
      <c r="AK30" s="95"/>
      <c r="AL30" s="121">
        <f t="shared" si="14"/>
        <v>0</v>
      </c>
      <c r="AM30" s="118">
        <v>0</v>
      </c>
      <c r="AN30" s="120">
        <f t="shared" si="15"/>
        <v>0</v>
      </c>
      <c r="AO30" s="118">
        <v>15000</v>
      </c>
      <c r="AP30" s="120">
        <f t="shared" si="16"/>
        <v>14976</v>
      </c>
      <c r="AQ30" s="118"/>
      <c r="AR30" s="121">
        <f t="shared" si="17"/>
        <v>0</v>
      </c>
      <c r="AS30" s="118"/>
      <c r="AT30" s="120">
        <f t="shared" si="18"/>
        <v>0</v>
      </c>
      <c r="AU30" s="95"/>
      <c r="AV30" s="121">
        <f t="shared" si="21"/>
        <v>0</v>
      </c>
      <c r="AW30" s="118">
        <v>15000</v>
      </c>
      <c r="AX30" s="120">
        <f t="shared" si="22"/>
        <v>14976</v>
      </c>
      <c r="AY30" s="118">
        <v>15000</v>
      </c>
      <c r="AZ30" s="120">
        <f t="shared" si="23"/>
        <v>14976</v>
      </c>
      <c r="BA30" s="118">
        <v>30000</v>
      </c>
      <c r="BB30" s="120">
        <f t="shared" si="24"/>
        <v>29952</v>
      </c>
      <c r="BC30" s="118">
        <v>15000</v>
      </c>
      <c r="BD30" s="120">
        <f t="shared" si="25"/>
        <v>14976</v>
      </c>
      <c r="BE30" s="118">
        <v>21000</v>
      </c>
      <c r="BF30" s="120">
        <f t="shared" si="26"/>
        <v>20966.399999999998</v>
      </c>
      <c r="BG30" s="118"/>
      <c r="BH30" s="120">
        <f t="shared" si="27"/>
        <v>0</v>
      </c>
      <c r="BI30" s="95"/>
      <c r="BJ30" s="141">
        <f t="shared" si="28"/>
        <v>0</v>
      </c>
      <c r="BK30" s="95"/>
      <c r="BL30" s="95"/>
      <c r="BM30" s="95"/>
      <c r="BN30" s="95"/>
      <c r="BO30" s="138"/>
      <c r="BP30" s="138"/>
    </row>
    <row r="31" spans="1:68" s="122" customFormat="1" ht="27" customHeight="1">
      <c r="A31" s="123">
        <v>21</v>
      </c>
      <c r="B31" s="124">
        <v>9472930030</v>
      </c>
      <c r="C31" s="132" t="s">
        <v>104</v>
      </c>
      <c r="D31" s="116">
        <v>2.0899999999999998E-2</v>
      </c>
      <c r="E31" s="118">
        <f t="shared" si="19"/>
        <v>320000</v>
      </c>
      <c r="F31" s="119">
        <f t="shared" si="0"/>
        <v>6687.9999999999991</v>
      </c>
      <c r="G31" s="118">
        <v>40000</v>
      </c>
      <c r="H31" s="120">
        <f t="shared" si="1"/>
        <v>835.99999999999989</v>
      </c>
      <c r="I31" s="118"/>
      <c r="J31" s="120">
        <f t="shared" si="20"/>
        <v>0</v>
      </c>
      <c r="K31" s="95"/>
      <c r="L31" s="121">
        <f t="shared" si="2"/>
        <v>0</v>
      </c>
      <c r="M31" s="118">
        <v>20000</v>
      </c>
      <c r="N31" s="120">
        <f t="shared" si="3"/>
        <v>417.99999999999994</v>
      </c>
      <c r="O31" s="95"/>
      <c r="P31" s="121">
        <f t="shared" si="4"/>
        <v>0</v>
      </c>
      <c r="Q31" s="118"/>
      <c r="R31" s="120">
        <f t="shared" si="5"/>
        <v>0</v>
      </c>
      <c r="S31" s="118"/>
      <c r="T31" s="120">
        <f t="shared" si="6"/>
        <v>0</v>
      </c>
      <c r="U31" s="118">
        <v>40000</v>
      </c>
      <c r="V31" s="120">
        <f t="shared" si="7"/>
        <v>835.99999999999989</v>
      </c>
      <c r="W31" s="95"/>
      <c r="X31" s="95"/>
      <c r="Y31" s="118">
        <v>40000</v>
      </c>
      <c r="Z31" s="120">
        <f t="shared" si="8"/>
        <v>835.99999999999989</v>
      </c>
      <c r="AA31" s="118"/>
      <c r="AB31" s="120">
        <f t="shared" si="9"/>
        <v>0</v>
      </c>
      <c r="AC31" s="95"/>
      <c r="AD31" s="121">
        <f t="shared" si="10"/>
        <v>0</v>
      </c>
      <c r="AE31" s="118"/>
      <c r="AF31" s="120">
        <f t="shared" si="11"/>
        <v>0</v>
      </c>
      <c r="AG31" s="118"/>
      <c r="AH31" s="121">
        <f t="shared" si="12"/>
        <v>0</v>
      </c>
      <c r="AI31" s="118">
        <v>60000</v>
      </c>
      <c r="AJ31" s="120">
        <f t="shared" si="13"/>
        <v>1254</v>
      </c>
      <c r="AK31" s="95"/>
      <c r="AL31" s="121">
        <f t="shared" si="14"/>
        <v>0</v>
      </c>
      <c r="AM31" s="118">
        <v>0</v>
      </c>
      <c r="AN31" s="120">
        <f t="shared" si="15"/>
        <v>0</v>
      </c>
      <c r="AO31" s="118">
        <v>40000</v>
      </c>
      <c r="AP31" s="120">
        <f t="shared" si="16"/>
        <v>835.99999999999989</v>
      </c>
      <c r="AQ31" s="118"/>
      <c r="AR31" s="121">
        <f t="shared" si="17"/>
        <v>0</v>
      </c>
      <c r="AS31" s="118"/>
      <c r="AT31" s="120">
        <f t="shared" si="18"/>
        <v>0</v>
      </c>
      <c r="AU31" s="95"/>
      <c r="AV31" s="121">
        <f t="shared" si="21"/>
        <v>0</v>
      </c>
      <c r="AW31" s="118">
        <v>40000</v>
      </c>
      <c r="AX31" s="120">
        <f t="shared" si="22"/>
        <v>835.99999999999989</v>
      </c>
      <c r="AY31" s="118">
        <v>0</v>
      </c>
      <c r="AZ31" s="120">
        <f t="shared" si="23"/>
        <v>0</v>
      </c>
      <c r="BA31" s="118">
        <v>40000</v>
      </c>
      <c r="BB31" s="120">
        <f t="shared" si="24"/>
        <v>835.99999999999989</v>
      </c>
      <c r="BC31" s="118">
        <v>0</v>
      </c>
      <c r="BD31" s="120">
        <f t="shared" si="25"/>
        <v>0</v>
      </c>
      <c r="BE31" s="118">
        <v>0</v>
      </c>
      <c r="BF31" s="120">
        <f t="shared" si="26"/>
        <v>0</v>
      </c>
      <c r="BG31" s="118"/>
      <c r="BH31" s="120">
        <f t="shared" si="27"/>
        <v>0</v>
      </c>
      <c r="BI31" s="95"/>
      <c r="BJ31" s="141">
        <f t="shared" si="28"/>
        <v>0</v>
      </c>
      <c r="BK31" s="95"/>
      <c r="BL31" s="95"/>
      <c r="BM31" s="95"/>
      <c r="BN31" s="95"/>
      <c r="BO31" s="138"/>
      <c r="BP31" s="138"/>
    </row>
    <row r="32" spans="1:68" s="50" customFormat="1" ht="39.75" customHeight="1">
      <c r="A32" s="179" t="s">
        <v>3</v>
      </c>
      <c r="B32" s="180"/>
      <c r="C32" s="180"/>
      <c r="D32" s="181"/>
      <c r="E32" s="133">
        <f>SUM(E11:E31)</f>
        <v>2657356</v>
      </c>
      <c r="F32" s="134">
        <f>SUM(F11:F31)</f>
        <v>1245622.0444</v>
      </c>
      <c r="G32" s="125">
        <f>SUM(G11:G31)</f>
        <v>372380</v>
      </c>
      <c r="H32" s="126">
        <f>SUM(H11:H31)</f>
        <v>167119.446</v>
      </c>
      <c r="I32" s="125">
        <f t="shared" ref="I32:AQ32" si="29">SUM(I11:I31)</f>
        <v>0</v>
      </c>
      <c r="J32" s="129">
        <f>SUM(J11:J31)</f>
        <v>0</v>
      </c>
      <c r="K32" s="125">
        <f t="shared" si="29"/>
        <v>0</v>
      </c>
      <c r="L32" s="127">
        <f>SUM(L11:L31)</f>
        <v>0</v>
      </c>
      <c r="M32" s="125">
        <f t="shared" si="29"/>
        <v>225760</v>
      </c>
      <c r="N32" s="126">
        <f>SUM(N11:N31)</f>
        <v>129125.94799999999</v>
      </c>
      <c r="O32" s="125">
        <f t="shared" si="29"/>
        <v>0</v>
      </c>
      <c r="P32" s="127">
        <f>SUM(P11:P31)</f>
        <v>0</v>
      </c>
      <c r="Q32" s="125">
        <f t="shared" si="29"/>
        <v>0</v>
      </c>
      <c r="R32" s="126">
        <f>SUM(R11:R31)</f>
        <v>0</v>
      </c>
      <c r="S32" s="125">
        <f t="shared" si="29"/>
        <v>0</v>
      </c>
      <c r="T32" s="126">
        <f>SUM(T11:T31)</f>
        <v>0</v>
      </c>
      <c r="U32" s="125">
        <f t="shared" si="29"/>
        <v>329402</v>
      </c>
      <c r="V32" s="126">
        <f>SUM(V11:V31)</f>
        <v>181062.7978</v>
      </c>
      <c r="W32" s="125">
        <f t="shared" si="29"/>
        <v>0</v>
      </c>
      <c r="X32" s="125"/>
      <c r="Y32" s="125">
        <f t="shared" si="29"/>
        <v>304560</v>
      </c>
      <c r="Z32" s="126">
        <f>SUM(Z11:Z31)</f>
        <v>150074.55599999998</v>
      </c>
      <c r="AA32" s="125">
        <f t="shared" si="29"/>
        <v>0</v>
      </c>
      <c r="AB32" s="126">
        <f>SUM(AB11:AB31)</f>
        <v>0</v>
      </c>
      <c r="AC32" s="125">
        <f t="shared" si="29"/>
        <v>0</v>
      </c>
      <c r="AD32" s="127">
        <f>SUM(AD11:AD31)</f>
        <v>0</v>
      </c>
      <c r="AE32" s="125">
        <f t="shared" si="29"/>
        <v>0</v>
      </c>
      <c r="AF32" s="126">
        <f>SUM(AF11:AF31)</f>
        <v>0</v>
      </c>
      <c r="AG32" s="125">
        <f t="shared" si="29"/>
        <v>0</v>
      </c>
      <c r="AH32" s="127">
        <f>SUM(AH11:AH31)</f>
        <v>0</v>
      </c>
      <c r="AI32" s="125">
        <f t="shared" si="29"/>
        <v>390478</v>
      </c>
      <c r="AJ32" s="126">
        <f>SUM(AJ11:AJ31)</f>
        <v>149013.15419999999</v>
      </c>
      <c r="AK32" s="125">
        <f t="shared" si="29"/>
        <v>0</v>
      </c>
      <c r="AL32" s="127">
        <f>SUM(AL11:AL31)</f>
        <v>0</v>
      </c>
      <c r="AM32" s="125">
        <f t="shared" si="29"/>
        <v>151080</v>
      </c>
      <c r="AN32" s="126">
        <f>SUM(AN11:AN31)</f>
        <v>62719.572</v>
      </c>
      <c r="AO32" s="125">
        <f t="shared" si="29"/>
        <v>131223</v>
      </c>
      <c r="AP32" s="126">
        <f>SUM(AP11:AP31)</f>
        <v>56265.724699999999</v>
      </c>
      <c r="AQ32" s="125">
        <f t="shared" si="29"/>
        <v>0</v>
      </c>
      <c r="AR32" s="127">
        <f>SUM(AR11:AR31)</f>
        <v>0</v>
      </c>
      <c r="AS32" s="125">
        <f t="shared" ref="AS32:BI32" si="30">SUM(AS11:AS31)</f>
        <v>0</v>
      </c>
      <c r="AT32" s="126">
        <f>SUM(AT11:AT31)</f>
        <v>0</v>
      </c>
      <c r="AU32" s="125">
        <f t="shared" ref="AU32:AV32" si="31">SUM(AU11:AU31)</f>
        <v>0</v>
      </c>
      <c r="AV32" s="127">
        <f t="shared" si="31"/>
        <v>0</v>
      </c>
      <c r="AW32" s="125">
        <f t="shared" si="30"/>
        <v>188253</v>
      </c>
      <c r="AX32" s="126">
        <f>SUM(AX11:AX31)</f>
        <v>64986.419700000006</v>
      </c>
      <c r="AY32" s="125">
        <f t="shared" si="30"/>
        <v>176620</v>
      </c>
      <c r="AZ32" s="126">
        <f>SUM(AZ11:AZ31)</f>
        <v>70890.290000000008</v>
      </c>
      <c r="BA32" s="125">
        <f t="shared" si="30"/>
        <v>179820</v>
      </c>
      <c r="BB32" s="126">
        <f>SUM(BB11:BB31)</f>
        <v>81063.26999999999</v>
      </c>
      <c r="BC32" s="125">
        <f t="shared" si="30"/>
        <v>145080</v>
      </c>
      <c r="BD32" s="126">
        <f>SUM(BD11:BD31)</f>
        <v>75646.671999999991</v>
      </c>
      <c r="BE32" s="125">
        <f t="shared" si="30"/>
        <v>62700</v>
      </c>
      <c r="BF32" s="126">
        <f>SUM(BF11:BF31)</f>
        <v>57654.194000000003</v>
      </c>
      <c r="BG32" s="125">
        <f t="shared" si="30"/>
        <v>0</v>
      </c>
      <c r="BH32" s="126">
        <f>SUM(BH11:BH31)</f>
        <v>0</v>
      </c>
      <c r="BI32" s="125">
        <f t="shared" si="30"/>
        <v>0</v>
      </c>
      <c r="BJ32" s="125">
        <f>SUM(BJ11:BJ31)</f>
        <v>0</v>
      </c>
      <c r="BK32" s="125"/>
      <c r="BL32" s="125"/>
      <c r="BM32" s="125"/>
      <c r="BN32" s="125"/>
      <c r="BO32" s="139"/>
      <c r="BP32" s="139"/>
    </row>
    <row r="34" spans="5:7">
      <c r="E34" s="106"/>
    </row>
    <row r="37" spans="5:7">
      <c r="G37" s="106"/>
    </row>
  </sheetData>
  <autoFilter ref="A10:BN32">
    <filterColumn colId="1"/>
  </autoFilter>
  <mergeCells count="33">
    <mergeCell ref="BM9:BN9"/>
    <mergeCell ref="BO9:BP9"/>
    <mergeCell ref="A32:D32"/>
    <mergeCell ref="BA9:BB9"/>
    <mergeCell ref="BC9:BD9"/>
    <mergeCell ref="BE9:BF9"/>
    <mergeCell ref="BG9:BH9"/>
    <mergeCell ref="BI9:BJ9"/>
    <mergeCell ref="BK9:BL9"/>
    <mergeCell ref="AO9:AP9"/>
    <mergeCell ref="AQ9:AR9"/>
    <mergeCell ref="AS9:AT9"/>
    <mergeCell ref="AU9:AV9"/>
    <mergeCell ref="AW9:AX9"/>
    <mergeCell ref="AY9:AZ9"/>
    <mergeCell ref="AC9:AD9"/>
    <mergeCell ref="AE9:AF9"/>
    <mergeCell ref="AG9:AH9"/>
    <mergeCell ref="AI9:AJ9"/>
    <mergeCell ref="AK9:AL9"/>
    <mergeCell ref="AM9:AN9"/>
    <mergeCell ref="AA9:AB9"/>
    <mergeCell ref="B1:G5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</mergeCells>
  <pageMargins left="0.27559055118110237" right="0.19685039370078741" top="0.43307086614173229" bottom="0.39370078740157483" header="0.31496062992125984" footer="0.31496062992125984"/>
  <pageSetup paperSize="8" scale="3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37"/>
  <sheetViews>
    <sheetView topLeftCell="A7" workbookViewId="0">
      <pane xSplit="7" ySplit="4" topLeftCell="H11" activePane="bottomRight" state="frozen"/>
      <selection activeCell="A7" sqref="A7"/>
      <selection pane="topRight" activeCell="G7" sqref="G7"/>
      <selection pane="bottomLeft" activeCell="A11" sqref="A11"/>
      <selection pane="bottomRight" activeCell="F32" sqref="F32"/>
    </sheetView>
  </sheetViews>
  <sheetFormatPr defaultRowHeight="15"/>
  <cols>
    <col min="1" max="1" width="4.21875" customWidth="1"/>
    <col min="2" max="2" width="11.77734375" customWidth="1"/>
    <col min="3" max="3" width="25.6640625" customWidth="1"/>
    <col min="4" max="5" width="8.6640625" customWidth="1"/>
    <col min="6" max="6" width="11.21875" customWidth="1"/>
    <col min="7" max="7" width="12.21875" customWidth="1"/>
    <col min="8" max="8" width="10" customWidth="1"/>
    <col min="9" max="9" width="10.44140625" style="110" customWidth="1"/>
    <col min="10" max="10" width="10.33203125" customWidth="1"/>
    <col min="11" max="11" width="10.77734375" style="110" customWidth="1"/>
    <col min="12" max="14" width="10" customWidth="1"/>
    <col min="15" max="15" width="10.6640625" style="110" customWidth="1"/>
    <col min="16" max="17" width="10" hidden="1" customWidth="1"/>
    <col min="18" max="18" width="10" customWidth="1"/>
    <col min="19" max="19" width="10.77734375" style="110" customWidth="1"/>
    <col min="20" max="20" width="10" customWidth="1"/>
    <col min="21" max="21" width="10.44140625" style="110" customWidth="1"/>
    <col min="22" max="22" width="10" customWidth="1"/>
    <col min="23" max="23" width="10.77734375" style="110" customWidth="1"/>
    <col min="24" max="24" width="10" customWidth="1"/>
    <col min="25" max="25" width="10" style="110" customWidth="1"/>
    <col min="26" max="26" width="10" customWidth="1"/>
    <col min="27" max="27" width="10.6640625" style="110" customWidth="1"/>
    <col min="28" max="28" width="10" hidden="1" customWidth="1"/>
    <col min="29" max="29" width="10.6640625" style="110" hidden="1" customWidth="1"/>
    <col min="30" max="31" width="10" hidden="1" customWidth="1"/>
    <col min="32" max="32" width="10" customWidth="1"/>
    <col min="33" max="33" width="10.77734375" style="110" customWidth="1"/>
    <col min="34" max="34" width="10" customWidth="1"/>
    <col min="35" max="35" width="10" style="110" customWidth="1"/>
    <col min="36" max="36" width="10" customWidth="1"/>
    <col min="37" max="37" width="10.6640625" style="110" customWidth="1"/>
    <col min="38" max="38" width="10" customWidth="1"/>
    <col min="39" max="39" width="10" style="110" customWidth="1"/>
    <col min="40" max="40" width="10" customWidth="1"/>
    <col min="41" max="41" width="10" style="110" customWidth="1"/>
    <col min="42" max="42" width="10" customWidth="1"/>
    <col min="43" max="43" width="10.6640625" style="110" customWidth="1"/>
    <col min="44" max="45" width="10" hidden="1" customWidth="1"/>
    <col min="46" max="46" width="10" customWidth="1"/>
    <col min="47" max="47" width="10.44140625" style="110" customWidth="1"/>
    <col min="48" max="48" width="9.88671875" customWidth="1"/>
    <col min="49" max="49" width="9.77734375" style="110" customWidth="1"/>
    <col min="50" max="50" width="9.77734375" customWidth="1"/>
    <col min="51" max="51" width="9.77734375" style="110" customWidth="1"/>
    <col min="52" max="52" width="9.77734375" customWidth="1"/>
    <col min="53" max="53" width="9.77734375" style="110" customWidth="1"/>
    <col min="54" max="54" width="9.77734375" customWidth="1"/>
    <col min="55" max="55" width="9.77734375" style="110" customWidth="1"/>
    <col min="56" max="56" width="9.77734375" customWidth="1"/>
    <col min="57" max="57" width="11" style="110" customWidth="1"/>
    <col min="58" max="58" width="9.88671875" hidden="1" customWidth="1"/>
    <col min="59" max="59" width="9.77734375" style="110" hidden="1" customWidth="1"/>
    <col min="60" max="60" width="9.77734375" customWidth="1"/>
    <col min="61" max="61" width="10.88671875" style="110" customWidth="1"/>
    <col min="62" max="62" width="9.77734375" customWidth="1"/>
    <col min="63" max="63" width="9.77734375" style="110" customWidth="1"/>
    <col min="64" max="64" width="9.77734375" style="135" customWidth="1"/>
    <col min="65" max="65" width="9.77734375" style="144" customWidth="1"/>
    <col min="66" max="66" width="9.77734375" style="135" customWidth="1"/>
    <col min="67" max="67" width="10.44140625" style="144" customWidth="1"/>
    <col min="68" max="69" width="9" style="135" customWidth="1"/>
  </cols>
  <sheetData>
    <row r="1" spans="1:69" ht="15" customHeight="1">
      <c r="A1" s="38"/>
      <c r="B1" s="182" t="s">
        <v>56</v>
      </c>
      <c r="C1" s="182"/>
      <c r="D1" s="182"/>
      <c r="E1" s="182"/>
      <c r="F1" s="182"/>
      <c r="G1" s="182"/>
      <c r="H1" s="182"/>
      <c r="I1" s="111"/>
      <c r="J1" s="40"/>
      <c r="K1" s="107"/>
      <c r="L1" s="40"/>
      <c r="M1" s="40"/>
      <c r="N1" s="40"/>
      <c r="O1" s="107"/>
      <c r="P1" s="40"/>
      <c r="Q1" s="40"/>
    </row>
    <row r="2" spans="1:69" ht="15" customHeight="1">
      <c r="A2" s="38"/>
      <c r="B2" s="182"/>
      <c r="C2" s="182"/>
      <c r="D2" s="182"/>
      <c r="E2" s="182"/>
      <c r="F2" s="182"/>
      <c r="G2" s="182"/>
      <c r="H2" s="182"/>
      <c r="I2" s="111"/>
      <c r="J2" s="40"/>
      <c r="K2" s="107"/>
      <c r="L2" s="40"/>
      <c r="M2" s="40"/>
      <c r="N2" s="40"/>
      <c r="O2" s="107"/>
      <c r="P2" s="40"/>
      <c r="Q2" s="40"/>
    </row>
    <row r="3" spans="1:69" ht="15" customHeight="1">
      <c r="A3" s="38"/>
      <c r="B3" s="182"/>
      <c r="C3" s="182"/>
      <c r="D3" s="182"/>
      <c r="E3" s="182"/>
      <c r="F3" s="182"/>
      <c r="G3" s="182"/>
      <c r="H3" s="182"/>
      <c r="I3" s="111"/>
      <c r="J3" s="40"/>
      <c r="K3" s="107"/>
      <c r="L3" s="40"/>
      <c r="M3" s="40"/>
      <c r="N3" s="40"/>
      <c r="O3" s="107"/>
      <c r="P3" s="40"/>
      <c r="Q3" s="40"/>
    </row>
    <row r="4" spans="1:69" ht="34.5" customHeight="1">
      <c r="B4" s="182"/>
      <c r="C4" s="182"/>
      <c r="D4" s="182"/>
      <c r="E4" s="182"/>
      <c r="F4" s="182"/>
      <c r="G4" s="182"/>
      <c r="H4" s="182"/>
      <c r="I4" s="111"/>
      <c r="J4" s="40"/>
      <c r="K4" s="107"/>
      <c r="L4" s="40"/>
      <c r="M4" s="40"/>
      <c r="N4" s="40"/>
      <c r="O4" s="107"/>
      <c r="P4" s="40"/>
      <c r="Q4" s="40"/>
    </row>
    <row r="5" spans="1:69" ht="15" customHeight="1">
      <c r="B5" s="182"/>
      <c r="C5" s="182"/>
      <c r="D5" s="182"/>
      <c r="E5" s="182"/>
      <c r="F5" s="182"/>
      <c r="G5" s="182"/>
      <c r="H5" s="182"/>
      <c r="I5" s="111"/>
      <c r="J5" s="40"/>
      <c r="K5" s="107"/>
      <c r="L5" s="40"/>
      <c r="M5" s="40"/>
      <c r="N5" s="40"/>
      <c r="O5" s="107"/>
      <c r="P5" s="40"/>
      <c r="Q5" s="40"/>
    </row>
    <row r="6" spans="1:69" ht="15" customHeight="1">
      <c r="B6" s="39"/>
      <c r="C6" s="39"/>
      <c r="D6" s="39"/>
      <c r="E6" s="39"/>
      <c r="F6" s="39"/>
      <c r="G6" s="39"/>
      <c r="H6" s="39"/>
      <c r="I6" s="108"/>
      <c r="J6" s="39"/>
      <c r="K6" s="108"/>
    </row>
    <row r="7" spans="1:69" s="4" customFormat="1" ht="15.75">
      <c r="B7" s="41" t="s">
        <v>55</v>
      </c>
      <c r="C7" s="42">
        <f ca="1">TODAY()</f>
        <v>41503</v>
      </c>
      <c r="I7" s="109"/>
      <c r="K7" s="109"/>
      <c r="O7" s="109"/>
      <c r="S7" s="109"/>
      <c r="U7" s="109"/>
      <c r="W7" s="109"/>
      <c r="Y7" s="109"/>
      <c r="AA7" s="109"/>
      <c r="AC7" s="109"/>
      <c r="AG7" s="109"/>
      <c r="AI7" s="109"/>
      <c r="AK7" s="109"/>
      <c r="AM7" s="109"/>
      <c r="AO7" s="109"/>
      <c r="AQ7" s="109"/>
      <c r="AU7" s="109"/>
      <c r="AW7" s="109"/>
      <c r="AY7" s="109"/>
      <c r="BA7" s="109"/>
      <c r="BC7" s="109"/>
      <c r="BE7" s="109"/>
      <c r="BG7" s="109"/>
      <c r="BI7" s="109"/>
      <c r="BK7" s="109"/>
      <c r="BL7" s="136"/>
      <c r="BM7" s="145"/>
      <c r="BN7" s="136"/>
      <c r="BO7" s="145"/>
      <c r="BP7" s="136"/>
      <c r="BQ7" s="136"/>
    </row>
    <row r="8" spans="1:69" s="4" customFormat="1" ht="11.25" customHeight="1">
      <c r="B8" s="41"/>
      <c r="C8" s="42"/>
      <c r="I8" s="109"/>
      <c r="K8" s="109"/>
      <c r="O8" s="109"/>
      <c r="S8" s="109"/>
      <c r="U8" s="109"/>
      <c r="W8" s="109"/>
      <c r="Y8" s="109"/>
      <c r="AA8" s="109"/>
      <c r="AC8" s="109"/>
      <c r="AG8" s="109"/>
      <c r="AI8" s="109"/>
      <c r="AK8" s="109"/>
      <c r="AM8" s="109"/>
      <c r="AO8" s="109"/>
      <c r="AQ8" s="109"/>
      <c r="AU8" s="109"/>
      <c r="AW8" s="109"/>
      <c r="AY8" s="109"/>
      <c r="BA8" s="109"/>
      <c r="BC8" s="109"/>
      <c r="BE8" s="109"/>
      <c r="BG8" s="109"/>
      <c r="BI8" s="109"/>
      <c r="BK8" s="109"/>
      <c r="BL8" s="136"/>
      <c r="BM8" s="145"/>
      <c r="BN8" s="136"/>
      <c r="BO8" s="145"/>
      <c r="BP8" s="136"/>
      <c r="BQ8" s="136"/>
    </row>
    <row r="9" spans="1:69" ht="23.25" customHeight="1">
      <c r="H9" s="178">
        <v>41395</v>
      </c>
      <c r="I9" s="178"/>
      <c r="J9" s="178">
        <v>41396</v>
      </c>
      <c r="K9" s="178"/>
      <c r="L9" s="178">
        <v>41397</v>
      </c>
      <c r="M9" s="178"/>
      <c r="N9" s="178">
        <v>41398</v>
      </c>
      <c r="O9" s="178"/>
      <c r="P9" s="178">
        <v>41399</v>
      </c>
      <c r="Q9" s="178"/>
      <c r="R9" s="178">
        <v>41400</v>
      </c>
      <c r="S9" s="178"/>
      <c r="T9" s="178">
        <v>41401</v>
      </c>
      <c r="U9" s="178"/>
      <c r="V9" s="178">
        <v>41402</v>
      </c>
      <c r="W9" s="178"/>
      <c r="X9" s="178">
        <v>41403</v>
      </c>
      <c r="Y9" s="178"/>
      <c r="Z9" s="178">
        <v>41404</v>
      </c>
      <c r="AA9" s="178"/>
      <c r="AB9" s="178">
        <v>41405</v>
      </c>
      <c r="AC9" s="178"/>
      <c r="AD9" s="178">
        <v>41406</v>
      </c>
      <c r="AE9" s="178"/>
      <c r="AF9" s="178">
        <v>41407</v>
      </c>
      <c r="AG9" s="178"/>
      <c r="AH9" s="178">
        <v>41408</v>
      </c>
      <c r="AI9" s="178"/>
      <c r="AJ9" s="178">
        <v>41409</v>
      </c>
      <c r="AK9" s="178"/>
      <c r="AL9" s="178">
        <v>41410</v>
      </c>
      <c r="AM9" s="178"/>
      <c r="AN9" s="178">
        <v>41411</v>
      </c>
      <c r="AO9" s="178"/>
      <c r="AP9" s="178">
        <v>41412</v>
      </c>
      <c r="AQ9" s="178"/>
      <c r="AR9" s="178">
        <v>41413</v>
      </c>
      <c r="AS9" s="178"/>
      <c r="AT9" s="178">
        <v>41414</v>
      </c>
      <c r="AU9" s="178"/>
      <c r="AV9" s="178">
        <v>41415</v>
      </c>
      <c r="AW9" s="178"/>
      <c r="AX9" s="178">
        <v>41416</v>
      </c>
      <c r="AY9" s="178"/>
      <c r="AZ9" s="178">
        <v>41417</v>
      </c>
      <c r="BA9" s="178"/>
      <c r="BB9" s="178">
        <v>41418</v>
      </c>
      <c r="BC9" s="178"/>
      <c r="BD9" s="178">
        <v>41419</v>
      </c>
      <c r="BE9" s="178"/>
      <c r="BF9" s="178">
        <v>41420</v>
      </c>
      <c r="BG9" s="178"/>
      <c r="BH9" s="178">
        <v>41421</v>
      </c>
      <c r="BI9" s="178"/>
      <c r="BJ9" s="178">
        <v>41422</v>
      </c>
      <c r="BK9" s="178"/>
      <c r="BL9" s="178">
        <v>41423</v>
      </c>
      <c r="BM9" s="178"/>
      <c r="BN9" s="178">
        <v>41424</v>
      </c>
      <c r="BO9" s="178"/>
      <c r="BP9" s="178">
        <v>41425</v>
      </c>
      <c r="BQ9" s="178"/>
    </row>
    <row r="10" spans="1:69" s="115" customFormat="1" ht="39.75" customHeight="1" thickBot="1">
      <c r="A10" s="112" t="s">
        <v>49</v>
      </c>
      <c r="B10" s="112" t="s">
        <v>50</v>
      </c>
      <c r="C10" s="112" t="s">
        <v>51</v>
      </c>
      <c r="D10" s="142" t="s">
        <v>106</v>
      </c>
      <c r="E10" s="142" t="s">
        <v>107</v>
      </c>
      <c r="F10" s="112" t="s">
        <v>53</v>
      </c>
      <c r="G10" s="112" t="s">
        <v>54</v>
      </c>
      <c r="H10" s="113" t="s">
        <v>82</v>
      </c>
      <c r="I10" s="114" t="s">
        <v>105</v>
      </c>
      <c r="J10" s="113" t="s">
        <v>82</v>
      </c>
      <c r="K10" s="114" t="s">
        <v>105</v>
      </c>
      <c r="L10" s="113" t="s">
        <v>82</v>
      </c>
      <c r="M10" s="113" t="s">
        <v>105</v>
      </c>
      <c r="N10" s="113" t="s">
        <v>82</v>
      </c>
      <c r="O10" s="114" t="s">
        <v>105</v>
      </c>
      <c r="P10" s="113" t="s">
        <v>82</v>
      </c>
      <c r="Q10" s="113" t="s">
        <v>105</v>
      </c>
      <c r="R10" s="113" t="s">
        <v>82</v>
      </c>
      <c r="S10" s="114" t="s">
        <v>105</v>
      </c>
      <c r="T10" s="113" t="s">
        <v>82</v>
      </c>
      <c r="U10" s="114" t="s">
        <v>105</v>
      </c>
      <c r="V10" s="113" t="s">
        <v>82</v>
      </c>
      <c r="W10" s="114" t="s">
        <v>105</v>
      </c>
      <c r="X10" s="113" t="s">
        <v>82</v>
      </c>
      <c r="Y10" s="114" t="s">
        <v>105</v>
      </c>
      <c r="Z10" s="113" t="s">
        <v>82</v>
      </c>
      <c r="AA10" s="114" t="s">
        <v>105</v>
      </c>
      <c r="AB10" s="113" t="s">
        <v>82</v>
      </c>
      <c r="AC10" s="114" t="s">
        <v>105</v>
      </c>
      <c r="AD10" s="113" t="s">
        <v>82</v>
      </c>
      <c r="AE10" s="113" t="s">
        <v>105</v>
      </c>
      <c r="AF10" s="113" t="s">
        <v>82</v>
      </c>
      <c r="AG10" s="114" t="s">
        <v>105</v>
      </c>
      <c r="AH10" s="113" t="s">
        <v>82</v>
      </c>
      <c r="AI10" s="114" t="s">
        <v>105</v>
      </c>
      <c r="AJ10" s="113" t="s">
        <v>82</v>
      </c>
      <c r="AK10" s="114" t="s">
        <v>105</v>
      </c>
      <c r="AL10" s="113" t="s">
        <v>82</v>
      </c>
      <c r="AM10" s="114" t="s">
        <v>105</v>
      </c>
      <c r="AN10" s="113" t="s">
        <v>82</v>
      </c>
      <c r="AO10" s="114" t="s">
        <v>105</v>
      </c>
      <c r="AP10" s="113" t="s">
        <v>82</v>
      </c>
      <c r="AQ10" s="114" t="s">
        <v>105</v>
      </c>
      <c r="AR10" s="113" t="s">
        <v>82</v>
      </c>
      <c r="AS10" s="113" t="s">
        <v>105</v>
      </c>
      <c r="AT10" s="113" t="s">
        <v>82</v>
      </c>
      <c r="AU10" s="114" t="s">
        <v>105</v>
      </c>
      <c r="AV10" s="113" t="s">
        <v>82</v>
      </c>
      <c r="AW10" s="114" t="s">
        <v>105</v>
      </c>
      <c r="AX10" s="113" t="s">
        <v>82</v>
      </c>
      <c r="AY10" s="114" t="s">
        <v>105</v>
      </c>
      <c r="AZ10" s="113" t="s">
        <v>82</v>
      </c>
      <c r="BA10" s="114" t="s">
        <v>105</v>
      </c>
      <c r="BB10" s="113" t="s">
        <v>82</v>
      </c>
      <c r="BC10" s="114" t="s">
        <v>105</v>
      </c>
      <c r="BD10" s="113" t="s">
        <v>82</v>
      </c>
      <c r="BE10" s="114" t="s">
        <v>105</v>
      </c>
      <c r="BF10" s="113" t="s">
        <v>82</v>
      </c>
      <c r="BG10" s="114" t="s">
        <v>105</v>
      </c>
      <c r="BH10" s="113" t="s">
        <v>82</v>
      </c>
      <c r="BI10" s="114" t="s">
        <v>105</v>
      </c>
      <c r="BJ10" s="140" t="s">
        <v>82</v>
      </c>
      <c r="BK10" s="126" t="s">
        <v>105</v>
      </c>
      <c r="BL10" s="140" t="s">
        <v>82</v>
      </c>
      <c r="BM10" s="126" t="s">
        <v>105</v>
      </c>
      <c r="BN10" s="140" t="s">
        <v>82</v>
      </c>
      <c r="BO10" s="126" t="s">
        <v>105</v>
      </c>
      <c r="BP10" s="140" t="s">
        <v>82</v>
      </c>
      <c r="BQ10" s="140" t="s">
        <v>105</v>
      </c>
    </row>
    <row r="11" spans="1:69" s="122" customFormat="1" ht="27" customHeight="1" thickTop="1">
      <c r="A11" s="116">
        <v>1</v>
      </c>
      <c r="B11" s="117">
        <v>9352931030</v>
      </c>
      <c r="C11" s="131" t="s">
        <v>85</v>
      </c>
      <c r="D11" s="116">
        <v>2.0899999999999998E-2</v>
      </c>
      <c r="E11" s="116">
        <v>2.0299999999999999E-2</v>
      </c>
      <c r="F11" s="118">
        <f>SUMIF($H$10:$BQ$10,"QTY",H11:BQ11)</f>
        <v>90000</v>
      </c>
      <c r="G11" s="119">
        <f>SUMIF($H$10:$BQ$10,"AMT",H11:BQ11)</f>
        <v>1851</v>
      </c>
      <c r="H11" s="118"/>
      <c r="I11" s="120">
        <f t="shared" ref="I11:I31" si="0">H11*D11</f>
        <v>0</v>
      </c>
      <c r="J11" s="118">
        <v>20000</v>
      </c>
      <c r="K11" s="120">
        <f>J11*D11</f>
        <v>417.99999999999994</v>
      </c>
      <c r="L11" s="118">
        <v>0</v>
      </c>
      <c r="M11" s="121">
        <f t="shared" ref="M11:M31" si="1">L11*D11</f>
        <v>0</v>
      </c>
      <c r="N11" s="118">
        <v>0</v>
      </c>
      <c r="O11" s="120">
        <f t="shared" ref="O11:O31" si="2">N11*D11</f>
        <v>0</v>
      </c>
      <c r="P11" s="118"/>
      <c r="Q11" s="121">
        <f t="shared" ref="Q11:Q31" si="3">P11*D11</f>
        <v>0</v>
      </c>
      <c r="R11" s="118">
        <v>0</v>
      </c>
      <c r="S11" s="120">
        <f t="shared" ref="S11:S31" si="4">R11*D11</f>
        <v>0</v>
      </c>
      <c r="T11" s="118">
        <v>0</v>
      </c>
      <c r="U11" s="120">
        <f t="shared" ref="U11:U31" si="5">T11*D11</f>
        <v>0</v>
      </c>
      <c r="V11" s="118">
        <v>0</v>
      </c>
      <c r="W11" s="120">
        <f t="shared" ref="W11:W31" si="6">V11*D11</f>
        <v>0</v>
      </c>
      <c r="X11" s="118">
        <v>20000</v>
      </c>
      <c r="Y11" s="120">
        <f>X11*D11</f>
        <v>417.99999999999994</v>
      </c>
      <c r="Z11" s="118">
        <f>VLOOKUP(B11,'[2]THÁNG 5'!$A$6:$L$27,12,0)</f>
        <v>0</v>
      </c>
      <c r="AA11" s="120">
        <f t="shared" ref="AA11:AA31" si="7">Z11*D11</f>
        <v>0</v>
      </c>
      <c r="AB11" s="118"/>
      <c r="AC11" s="120">
        <f t="shared" ref="AC11:AC31" si="8">AB11*D11</f>
        <v>0</v>
      </c>
      <c r="AD11" s="118"/>
      <c r="AE11" s="121">
        <f t="shared" ref="AE11:AE31" si="9">AD11*D11</f>
        <v>0</v>
      </c>
      <c r="AF11" s="118">
        <v>0</v>
      </c>
      <c r="AG11" s="120">
        <f>AF11*E11</f>
        <v>0</v>
      </c>
      <c r="AH11" s="118">
        <v>10000</v>
      </c>
      <c r="AI11" s="120">
        <f>AH11*E11</f>
        <v>203</v>
      </c>
      <c r="AJ11" s="118">
        <v>20000</v>
      </c>
      <c r="AK11" s="120">
        <f>AJ11*E11</f>
        <v>406</v>
      </c>
      <c r="AL11" s="118">
        <v>0</v>
      </c>
      <c r="AM11" s="120">
        <f>AL11*E11</f>
        <v>0</v>
      </c>
      <c r="AN11" s="118">
        <v>0</v>
      </c>
      <c r="AO11" s="120">
        <f>AN11*E11</f>
        <v>0</v>
      </c>
      <c r="AP11" s="118">
        <v>0</v>
      </c>
      <c r="AQ11" s="120">
        <f>AP11*E11</f>
        <v>0</v>
      </c>
      <c r="AR11" s="118"/>
      <c r="AS11" s="121">
        <f t="shared" ref="AS11:AS31" si="10">AR11*D11</f>
        <v>0</v>
      </c>
      <c r="AT11" s="118">
        <v>0</v>
      </c>
      <c r="AU11" s="120">
        <f>AT11*E11</f>
        <v>0</v>
      </c>
      <c r="AV11" s="118">
        <v>0</v>
      </c>
      <c r="AW11" s="120">
        <f>AV11*E11</f>
        <v>0</v>
      </c>
      <c r="AX11" s="118">
        <v>0</v>
      </c>
      <c r="AY11" s="120">
        <f>AX11*E11</f>
        <v>0</v>
      </c>
      <c r="AZ11" s="118">
        <f>VLOOKUP(B11,'[2]THÁNG 5'!$A$6:$Y$27,25,0)</f>
        <v>0</v>
      </c>
      <c r="BA11" s="120">
        <f>AZ11*E11</f>
        <v>0</v>
      </c>
      <c r="BB11" s="118">
        <v>20000</v>
      </c>
      <c r="BC11" s="120">
        <f>BB11*E11</f>
        <v>406</v>
      </c>
      <c r="BD11" s="118">
        <v>0</v>
      </c>
      <c r="BE11" s="120">
        <f>BD11*E11</f>
        <v>0</v>
      </c>
      <c r="BF11" s="118"/>
      <c r="BG11" s="120">
        <f>BF11*D11</f>
        <v>0</v>
      </c>
      <c r="BH11" s="118">
        <v>0</v>
      </c>
      <c r="BI11" s="120">
        <f>BH11*E11</f>
        <v>0</v>
      </c>
      <c r="BJ11" s="118">
        <v>0</v>
      </c>
      <c r="BK11" s="143">
        <f>BJ11*E11</f>
        <v>0</v>
      </c>
      <c r="BL11" s="95">
        <v>0</v>
      </c>
      <c r="BM11" s="143">
        <f>BL11*E11</f>
        <v>0</v>
      </c>
      <c r="BN11" s="95">
        <v>0</v>
      </c>
      <c r="BO11" s="143">
        <f>BN11*E11</f>
        <v>0</v>
      </c>
      <c r="BP11" s="128"/>
      <c r="BQ11" s="128"/>
    </row>
    <row r="12" spans="1:69" s="122" customFormat="1" ht="27" customHeight="1">
      <c r="A12" s="123">
        <v>2</v>
      </c>
      <c r="B12" s="124">
        <v>9425040105</v>
      </c>
      <c r="C12" s="132" t="s">
        <v>86</v>
      </c>
      <c r="D12" s="116">
        <v>2.0899999999999998E-2</v>
      </c>
      <c r="E12" s="116">
        <v>2.0299999999999999E-2</v>
      </c>
      <c r="F12" s="118">
        <f t="shared" ref="F12:F31" si="11">SUMIF($H$10:$BQ$10,"QTY",H12:BQ12)</f>
        <v>160000</v>
      </c>
      <c r="G12" s="119">
        <f t="shared" ref="G12:G31" si="12">SUMIF($H$10:$BQ$10,"AMT",H12:BQ12)</f>
        <v>3284</v>
      </c>
      <c r="H12" s="118"/>
      <c r="I12" s="120">
        <f t="shared" si="0"/>
        <v>0</v>
      </c>
      <c r="J12" s="118">
        <v>0</v>
      </c>
      <c r="K12" s="120">
        <f t="shared" ref="K12:K31" si="13">J12*D12</f>
        <v>0</v>
      </c>
      <c r="L12" s="118">
        <v>0</v>
      </c>
      <c r="M12" s="121">
        <f t="shared" si="1"/>
        <v>0</v>
      </c>
      <c r="N12" s="118">
        <v>20000</v>
      </c>
      <c r="O12" s="120">
        <f t="shared" si="2"/>
        <v>417.99999999999994</v>
      </c>
      <c r="P12" s="95"/>
      <c r="Q12" s="121">
        <f t="shared" si="3"/>
        <v>0</v>
      </c>
      <c r="R12" s="118">
        <v>20000</v>
      </c>
      <c r="S12" s="120">
        <f t="shared" si="4"/>
        <v>417.99999999999994</v>
      </c>
      <c r="T12" s="118">
        <v>0</v>
      </c>
      <c r="U12" s="120">
        <f t="shared" si="5"/>
        <v>0</v>
      </c>
      <c r="V12" s="118">
        <v>0</v>
      </c>
      <c r="W12" s="120">
        <f t="shared" si="6"/>
        <v>0</v>
      </c>
      <c r="X12" s="118">
        <v>20000</v>
      </c>
      <c r="Y12" s="120">
        <f t="shared" ref="Y12:Y31" si="14">X12*D12</f>
        <v>417.99999999999994</v>
      </c>
      <c r="Z12" s="118">
        <f>VLOOKUP(B12,'[2]THÁNG 5'!$A$6:$L$27,12,0)</f>
        <v>0</v>
      </c>
      <c r="AA12" s="120">
        <f t="shared" si="7"/>
        <v>0</v>
      </c>
      <c r="AB12" s="118"/>
      <c r="AC12" s="120">
        <f t="shared" si="8"/>
        <v>0</v>
      </c>
      <c r="AD12" s="95"/>
      <c r="AE12" s="121">
        <f t="shared" si="9"/>
        <v>0</v>
      </c>
      <c r="AF12" s="118">
        <v>10000</v>
      </c>
      <c r="AG12" s="120">
        <f t="shared" ref="AG12:AG31" si="15">AF12*E12</f>
        <v>203</v>
      </c>
      <c r="AH12" s="118">
        <v>10000</v>
      </c>
      <c r="AI12" s="120">
        <f t="shared" ref="AI12:AI31" si="16">AH12*E12</f>
        <v>203</v>
      </c>
      <c r="AJ12" s="118">
        <v>0</v>
      </c>
      <c r="AK12" s="120">
        <f t="shared" ref="AK12:AK31" si="17">AJ12*E12</f>
        <v>0</v>
      </c>
      <c r="AL12" s="118">
        <v>0</v>
      </c>
      <c r="AM12" s="120">
        <f t="shared" ref="AM12:AM31" si="18">AL12*E12</f>
        <v>0</v>
      </c>
      <c r="AN12" s="118">
        <v>0</v>
      </c>
      <c r="AO12" s="120">
        <f t="shared" ref="AO12:AO31" si="19">AN12*E12</f>
        <v>0</v>
      </c>
      <c r="AP12" s="118">
        <v>20000</v>
      </c>
      <c r="AQ12" s="120">
        <f t="shared" ref="AQ12:AQ31" si="20">AP12*E12</f>
        <v>406</v>
      </c>
      <c r="AR12" s="118"/>
      <c r="AS12" s="121">
        <f t="shared" si="10"/>
        <v>0</v>
      </c>
      <c r="AT12" s="118">
        <v>20000</v>
      </c>
      <c r="AU12" s="120">
        <f t="shared" ref="AU12:AU31" si="21">AT12*E12</f>
        <v>406</v>
      </c>
      <c r="AV12" s="118">
        <v>0</v>
      </c>
      <c r="AW12" s="120">
        <f t="shared" ref="AW12:AW31" si="22">AV12*E12</f>
        <v>0</v>
      </c>
      <c r="AX12" s="118">
        <v>20000</v>
      </c>
      <c r="AY12" s="120">
        <f t="shared" ref="AY12:AY31" si="23">AX12*E12</f>
        <v>406</v>
      </c>
      <c r="AZ12" s="118">
        <f>VLOOKUP(B12,'[2]THÁNG 5'!$A$6:$Y$27,25,0)</f>
        <v>0</v>
      </c>
      <c r="BA12" s="120">
        <f t="shared" ref="BA12:BA31" si="24">AZ12*E12</f>
        <v>0</v>
      </c>
      <c r="BB12" s="118">
        <v>0</v>
      </c>
      <c r="BC12" s="120">
        <f t="shared" ref="BC12:BC31" si="25">BB12*E12</f>
        <v>0</v>
      </c>
      <c r="BD12" s="118">
        <v>0</v>
      </c>
      <c r="BE12" s="120">
        <f t="shared" ref="BE12:BE31" si="26">BD12*E12</f>
        <v>0</v>
      </c>
      <c r="BF12" s="118"/>
      <c r="BG12" s="120">
        <f t="shared" ref="BG12:BG31" si="27">BF12*D12</f>
        <v>0</v>
      </c>
      <c r="BH12" s="118">
        <v>20000</v>
      </c>
      <c r="BI12" s="120">
        <f t="shared" ref="BI12:BI31" si="28">BH12*E12</f>
        <v>406</v>
      </c>
      <c r="BJ12" s="118">
        <v>0</v>
      </c>
      <c r="BK12" s="143">
        <f t="shared" ref="BK12:BK31" si="29">BJ12*E12</f>
        <v>0</v>
      </c>
      <c r="BL12" s="95">
        <v>0</v>
      </c>
      <c r="BM12" s="143">
        <f t="shared" ref="BM12:BM31" si="30">BL12*E12</f>
        <v>0</v>
      </c>
      <c r="BN12" s="95">
        <v>0</v>
      </c>
      <c r="BO12" s="143">
        <f t="shared" ref="BO12:BO31" si="31">BN12*E12</f>
        <v>0</v>
      </c>
      <c r="BP12" s="128"/>
      <c r="BQ12" s="128"/>
    </row>
    <row r="13" spans="1:69" s="122" customFormat="1" ht="27" customHeight="1">
      <c r="A13" s="123">
        <v>3</v>
      </c>
      <c r="B13" s="124">
        <v>9662930010</v>
      </c>
      <c r="C13" s="132" t="s">
        <v>87</v>
      </c>
      <c r="D13" s="116">
        <v>0.55630000000000002</v>
      </c>
      <c r="E13" s="116">
        <v>0.51690000000000003</v>
      </c>
      <c r="F13" s="118">
        <f t="shared" si="11"/>
        <v>287800</v>
      </c>
      <c r="G13" s="119">
        <f t="shared" si="12"/>
        <v>153294.82</v>
      </c>
      <c r="H13" s="118"/>
      <c r="I13" s="120">
        <f t="shared" si="0"/>
        <v>0</v>
      </c>
      <c r="J13" s="118">
        <v>11000</v>
      </c>
      <c r="K13" s="120">
        <f t="shared" si="13"/>
        <v>6119.3</v>
      </c>
      <c r="L13" s="118">
        <v>11000</v>
      </c>
      <c r="M13" s="121">
        <f t="shared" si="1"/>
        <v>6119.3</v>
      </c>
      <c r="N13" s="118">
        <v>19000</v>
      </c>
      <c r="O13" s="120">
        <f t="shared" si="2"/>
        <v>10569.7</v>
      </c>
      <c r="P13" s="95"/>
      <c r="Q13" s="121">
        <f t="shared" si="3"/>
        <v>0</v>
      </c>
      <c r="R13" s="118">
        <v>11000</v>
      </c>
      <c r="S13" s="120">
        <f t="shared" si="4"/>
        <v>6119.3</v>
      </c>
      <c r="T13" s="118">
        <v>22000</v>
      </c>
      <c r="U13" s="120">
        <f t="shared" si="5"/>
        <v>12238.6</v>
      </c>
      <c r="V13" s="118">
        <v>22000</v>
      </c>
      <c r="W13" s="120">
        <f t="shared" si="6"/>
        <v>12238.6</v>
      </c>
      <c r="X13" s="118">
        <v>19000</v>
      </c>
      <c r="Y13" s="120">
        <f t="shared" si="14"/>
        <v>10569.7</v>
      </c>
      <c r="Z13" s="118">
        <f>VLOOKUP(B13,'[2]THÁNG 5'!$A$6:$L$27,12,0)</f>
        <v>0</v>
      </c>
      <c r="AA13" s="120">
        <f t="shared" si="7"/>
        <v>0</v>
      </c>
      <c r="AB13" s="118"/>
      <c r="AC13" s="120">
        <f t="shared" si="8"/>
        <v>0</v>
      </c>
      <c r="AD13" s="95"/>
      <c r="AE13" s="121">
        <f t="shared" si="9"/>
        <v>0</v>
      </c>
      <c r="AF13" s="118">
        <v>4400</v>
      </c>
      <c r="AG13" s="120">
        <f t="shared" si="15"/>
        <v>2274.36</v>
      </c>
      <c r="AH13" s="118">
        <v>10000</v>
      </c>
      <c r="AI13" s="120">
        <f t="shared" si="16"/>
        <v>5169</v>
      </c>
      <c r="AJ13" s="118">
        <v>10000</v>
      </c>
      <c r="AK13" s="120">
        <f t="shared" si="17"/>
        <v>5169</v>
      </c>
      <c r="AL13" s="118">
        <v>10000</v>
      </c>
      <c r="AM13" s="120">
        <f t="shared" si="18"/>
        <v>5169</v>
      </c>
      <c r="AN13" s="118">
        <v>10000</v>
      </c>
      <c r="AO13" s="120">
        <f t="shared" si="19"/>
        <v>5169</v>
      </c>
      <c r="AP13" s="118">
        <v>10000</v>
      </c>
      <c r="AQ13" s="120">
        <f t="shared" si="20"/>
        <v>5169</v>
      </c>
      <c r="AR13" s="118"/>
      <c r="AS13" s="121">
        <f t="shared" si="10"/>
        <v>0</v>
      </c>
      <c r="AT13" s="118">
        <v>10000</v>
      </c>
      <c r="AU13" s="120">
        <f t="shared" si="21"/>
        <v>5169</v>
      </c>
      <c r="AV13" s="118">
        <v>10000</v>
      </c>
      <c r="AW13" s="120">
        <f t="shared" si="22"/>
        <v>5169</v>
      </c>
      <c r="AX13" s="118">
        <v>8400</v>
      </c>
      <c r="AY13" s="120">
        <f t="shared" si="23"/>
        <v>4341.96</v>
      </c>
      <c r="AZ13" s="118">
        <f>VLOOKUP(B13,'[2]THÁNG 5'!$A$6:$Y$27,25,0)</f>
        <v>10000</v>
      </c>
      <c r="BA13" s="120">
        <f t="shared" si="24"/>
        <v>5169</v>
      </c>
      <c r="BB13" s="118">
        <v>10000</v>
      </c>
      <c r="BC13" s="120">
        <f t="shared" si="25"/>
        <v>5169</v>
      </c>
      <c r="BD13" s="118">
        <v>10000</v>
      </c>
      <c r="BE13" s="120">
        <f t="shared" si="26"/>
        <v>5169</v>
      </c>
      <c r="BF13" s="118"/>
      <c r="BG13" s="120">
        <f t="shared" si="27"/>
        <v>0</v>
      </c>
      <c r="BH13" s="118">
        <v>10000</v>
      </c>
      <c r="BI13" s="120">
        <f t="shared" si="28"/>
        <v>5169</v>
      </c>
      <c r="BJ13" s="118">
        <v>10000</v>
      </c>
      <c r="BK13" s="143">
        <f t="shared" si="29"/>
        <v>5169</v>
      </c>
      <c r="BL13" s="95">
        <v>10000</v>
      </c>
      <c r="BM13" s="143">
        <f t="shared" si="30"/>
        <v>5169</v>
      </c>
      <c r="BN13" s="95">
        <v>30000</v>
      </c>
      <c r="BO13" s="143">
        <f t="shared" si="31"/>
        <v>15507</v>
      </c>
      <c r="BP13" s="128"/>
      <c r="BQ13" s="128"/>
    </row>
    <row r="14" spans="1:69" s="122" customFormat="1" ht="27" customHeight="1">
      <c r="A14" s="123">
        <v>4</v>
      </c>
      <c r="B14" s="124">
        <v>9591930012</v>
      </c>
      <c r="C14" s="132" t="s">
        <v>88</v>
      </c>
      <c r="D14" s="116">
        <v>0.96630000000000005</v>
      </c>
      <c r="E14" s="116">
        <v>0.96630000000000005</v>
      </c>
      <c r="F14" s="118">
        <f t="shared" si="11"/>
        <v>173629</v>
      </c>
      <c r="G14" s="119">
        <f t="shared" si="12"/>
        <v>167777.70269999999</v>
      </c>
      <c r="H14" s="118"/>
      <c r="I14" s="120">
        <f t="shared" si="0"/>
        <v>0</v>
      </c>
      <c r="J14" s="118">
        <v>7080</v>
      </c>
      <c r="K14" s="120">
        <f t="shared" si="13"/>
        <v>6841.4040000000005</v>
      </c>
      <c r="L14" s="118">
        <v>7080</v>
      </c>
      <c r="M14" s="121">
        <f t="shared" si="1"/>
        <v>6841.4040000000005</v>
      </c>
      <c r="N14" s="118">
        <v>0</v>
      </c>
      <c r="O14" s="120">
        <f t="shared" si="2"/>
        <v>0</v>
      </c>
      <c r="P14" s="95"/>
      <c r="Q14" s="121">
        <f t="shared" si="3"/>
        <v>0</v>
      </c>
      <c r="R14" s="118">
        <v>4429</v>
      </c>
      <c r="S14" s="120">
        <f t="shared" si="4"/>
        <v>4279.7426999999998</v>
      </c>
      <c r="T14" s="118">
        <v>14160</v>
      </c>
      <c r="U14" s="120">
        <f t="shared" si="5"/>
        <v>13682.808000000001</v>
      </c>
      <c r="V14" s="118">
        <v>7080</v>
      </c>
      <c r="W14" s="120">
        <f t="shared" si="6"/>
        <v>6841.4040000000005</v>
      </c>
      <c r="X14" s="118">
        <v>14160</v>
      </c>
      <c r="Y14" s="120">
        <f t="shared" si="14"/>
        <v>13682.808000000001</v>
      </c>
      <c r="Z14" s="118">
        <f>VLOOKUP(B14,'[2]THÁNG 5'!$A$6:$L$27,12,0)</f>
        <v>0</v>
      </c>
      <c r="AA14" s="120">
        <f t="shared" si="7"/>
        <v>0</v>
      </c>
      <c r="AB14" s="118"/>
      <c r="AC14" s="120">
        <f t="shared" si="8"/>
        <v>0</v>
      </c>
      <c r="AD14" s="95"/>
      <c r="AE14" s="121">
        <f t="shared" si="9"/>
        <v>0</v>
      </c>
      <c r="AF14" s="118">
        <v>7080</v>
      </c>
      <c r="AG14" s="120">
        <f t="shared" si="15"/>
        <v>6841.4040000000005</v>
      </c>
      <c r="AH14" s="118">
        <v>7080</v>
      </c>
      <c r="AI14" s="120">
        <f t="shared" si="16"/>
        <v>6841.4040000000005</v>
      </c>
      <c r="AJ14" s="118">
        <v>7080</v>
      </c>
      <c r="AK14" s="120">
        <f t="shared" si="17"/>
        <v>6841.4040000000005</v>
      </c>
      <c r="AL14" s="118">
        <v>7080</v>
      </c>
      <c r="AM14" s="120">
        <f t="shared" si="18"/>
        <v>6841.4040000000005</v>
      </c>
      <c r="AN14" s="118">
        <v>7080</v>
      </c>
      <c r="AO14" s="120">
        <f t="shared" si="19"/>
        <v>6841.4040000000005</v>
      </c>
      <c r="AP14" s="118">
        <v>7080</v>
      </c>
      <c r="AQ14" s="120">
        <f t="shared" si="20"/>
        <v>6841.4040000000005</v>
      </c>
      <c r="AR14" s="118"/>
      <c r="AS14" s="121">
        <f t="shared" si="10"/>
        <v>0</v>
      </c>
      <c r="AT14" s="118">
        <v>7080</v>
      </c>
      <c r="AU14" s="120">
        <f t="shared" si="21"/>
        <v>6841.4040000000005</v>
      </c>
      <c r="AV14" s="118">
        <v>7080</v>
      </c>
      <c r="AW14" s="120">
        <f t="shared" si="22"/>
        <v>6841.4040000000005</v>
      </c>
      <c r="AX14" s="118">
        <v>7080</v>
      </c>
      <c r="AY14" s="120">
        <f t="shared" si="23"/>
        <v>6841.4040000000005</v>
      </c>
      <c r="AZ14" s="118">
        <f>VLOOKUP(B14,'[2]THÁNG 5'!$A$6:$Y$27,25,0)</f>
        <v>7080</v>
      </c>
      <c r="BA14" s="120">
        <f t="shared" si="24"/>
        <v>6841.4040000000005</v>
      </c>
      <c r="BB14" s="118">
        <v>1560</v>
      </c>
      <c r="BC14" s="120">
        <f t="shared" si="25"/>
        <v>1507.4280000000001</v>
      </c>
      <c r="BD14" s="118">
        <v>14160</v>
      </c>
      <c r="BE14" s="120">
        <f t="shared" si="26"/>
        <v>13682.808000000001</v>
      </c>
      <c r="BF14" s="118"/>
      <c r="BG14" s="120">
        <f t="shared" si="27"/>
        <v>0</v>
      </c>
      <c r="BH14" s="118">
        <v>0</v>
      </c>
      <c r="BI14" s="120">
        <f t="shared" si="28"/>
        <v>0</v>
      </c>
      <c r="BJ14" s="118">
        <v>7080</v>
      </c>
      <c r="BK14" s="143">
        <f t="shared" si="29"/>
        <v>6841.4040000000005</v>
      </c>
      <c r="BL14" s="95">
        <v>7080</v>
      </c>
      <c r="BM14" s="143">
        <f t="shared" si="30"/>
        <v>6841.4040000000005</v>
      </c>
      <c r="BN14" s="95">
        <v>18960</v>
      </c>
      <c r="BO14" s="143">
        <f t="shared" si="31"/>
        <v>18321.048000000003</v>
      </c>
      <c r="BP14" s="128"/>
      <c r="BQ14" s="128"/>
    </row>
    <row r="15" spans="1:69" s="122" customFormat="1" ht="27" customHeight="1">
      <c r="A15" s="123">
        <v>5</v>
      </c>
      <c r="B15" s="124">
        <v>9145020111</v>
      </c>
      <c r="C15" s="132" t="s">
        <v>89</v>
      </c>
      <c r="D15" s="116">
        <v>1.0208999999999999</v>
      </c>
      <c r="E15" s="116">
        <v>1.0208999999999999</v>
      </c>
      <c r="F15" s="118">
        <f t="shared" si="11"/>
        <v>5051</v>
      </c>
      <c r="G15" s="119">
        <f t="shared" si="12"/>
        <v>5156.5658999999987</v>
      </c>
      <c r="H15" s="118"/>
      <c r="I15" s="120">
        <f t="shared" si="0"/>
        <v>0</v>
      </c>
      <c r="J15" s="118">
        <v>0</v>
      </c>
      <c r="K15" s="120">
        <f t="shared" si="13"/>
        <v>0</v>
      </c>
      <c r="L15" s="118">
        <v>0</v>
      </c>
      <c r="M15" s="121">
        <f t="shared" si="1"/>
        <v>0</v>
      </c>
      <c r="N15" s="118">
        <v>2000</v>
      </c>
      <c r="O15" s="120">
        <f t="shared" si="2"/>
        <v>2041.7999999999997</v>
      </c>
      <c r="P15" s="95"/>
      <c r="Q15" s="121">
        <f t="shared" si="3"/>
        <v>0</v>
      </c>
      <c r="R15" s="118">
        <v>2651</v>
      </c>
      <c r="S15" s="120">
        <f t="shared" si="4"/>
        <v>2706.4058999999997</v>
      </c>
      <c r="T15" s="118">
        <v>0</v>
      </c>
      <c r="U15" s="120">
        <f t="shared" si="5"/>
        <v>0</v>
      </c>
      <c r="V15" s="118">
        <v>0</v>
      </c>
      <c r="W15" s="120">
        <f t="shared" si="6"/>
        <v>0</v>
      </c>
      <c r="X15" s="118">
        <v>0</v>
      </c>
      <c r="Y15" s="120">
        <f t="shared" si="14"/>
        <v>0</v>
      </c>
      <c r="Z15" s="118">
        <f>VLOOKUP(B15,'[2]THÁNG 5'!$A$6:$L$27,12,0)</f>
        <v>0</v>
      </c>
      <c r="AA15" s="120">
        <f t="shared" si="7"/>
        <v>0</v>
      </c>
      <c r="AB15" s="118"/>
      <c r="AC15" s="120">
        <f t="shared" si="8"/>
        <v>0</v>
      </c>
      <c r="AD15" s="95"/>
      <c r="AE15" s="121">
        <f t="shared" si="9"/>
        <v>0</v>
      </c>
      <c r="AF15" s="118">
        <v>0</v>
      </c>
      <c r="AG15" s="120">
        <f t="shared" si="15"/>
        <v>0</v>
      </c>
      <c r="AH15" s="118">
        <v>0</v>
      </c>
      <c r="AI15" s="120">
        <f t="shared" si="16"/>
        <v>0</v>
      </c>
      <c r="AJ15" s="118">
        <v>0</v>
      </c>
      <c r="AK15" s="120">
        <f t="shared" si="17"/>
        <v>0</v>
      </c>
      <c r="AL15" s="118">
        <v>0</v>
      </c>
      <c r="AM15" s="120">
        <f t="shared" si="18"/>
        <v>0</v>
      </c>
      <c r="AN15" s="118">
        <v>0</v>
      </c>
      <c r="AO15" s="120">
        <f t="shared" si="19"/>
        <v>0</v>
      </c>
      <c r="AP15" s="118">
        <v>0</v>
      </c>
      <c r="AQ15" s="120">
        <f t="shared" si="20"/>
        <v>0</v>
      </c>
      <c r="AR15" s="118"/>
      <c r="AS15" s="121">
        <f t="shared" si="10"/>
        <v>0</v>
      </c>
      <c r="AT15" s="118">
        <v>400</v>
      </c>
      <c r="AU15" s="120">
        <f t="shared" si="21"/>
        <v>408.35999999999996</v>
      </c>
      <c r="AV15" s="118">
        <v>0</v>
      </c>
      <c r="AW15" s="120">
        <f t="shared" si="22"/>
        <v>0</v>
      </c>
      <c r="AX15" s="118">
        <v>0</v>
      </c>
      <c r="AY15" s="120">
        <f t="shared" si="23"/>
        <v>0</v>
      </c>
      <c r="AZ15" s="118">
        <f>VLOOKUP(B15,'[2]THÁNG 5'!$A$6:$Y$27,25,0)</f>
        <v>0</v>
      </c>
      <c r="BA15" s="120">
        <f t="shared" si="24"/>
        <v>0</v>
      </c>
      <c r="BB15" s="118">
        <v>0</v>
      </c>
      <c r="BC15" s="120">
        <f t="shared" si="25"/>
        <v>0</v>
      </c>
      <c r="BD15" s="118">
        <v>0</v>
      </c>
      <c r="BE15" s="120">
        <f t="shared" si="26"/>
        <v>0</v>
      </c>
      <c r="BF15" s="118"/>
      <c r="BG15" s="120">
        <f t="shared" si="27"/>
        <v>0</v>
      </c>
      <c r="BH15" s="118">
        <v>0</v>
      </c>
      <c r="BI15" s="120">
        <f t="shared" si="28"/>
        <v>0</v>
      </c>
      <c r="BJ15" s="118">
        <v>0</v>
      </c>
      <c r="BK15" s="143">
        <f t="shared" si="29"/>
        <v>0</v>
      </c>
      <c r="BL15" s="95">
        <v>0</v>
      </c>
      <c r="BM15" s="143">
        <f t="shared" si="30"/>
        <v>0</v>
      </c>
      <c r="BN15" s="95">
        <v>0</v>
      </c>
      <c r="BO15" s="143">
        <f t="shared" si="31"/>
        <v>0</v>
      </c>
      <c r="BP15" s="128"/>
      <c r="BQ15" s="128"/>
    </row>
    <row r="16" spans="1:69" s="122" customFormat="1" ht="27" customHeight="1">
      <c r="A16" s="123">
        <v>6</v>
      </c>
      <c r="B16" s="124">
        <v>9145020057</v>
      </c>
      <c r="C16" s="132" t="s">
        <v>90</v>
      </c>
      <c r="D16" s="116">
        <v>1.0118</v>
      </c>
      <c r="E16" s="116">
        <v>1.0118</v>
      </c>
      <c r="F16" s="118">
        <f t="shared" si="11"/>
        <v>0</v>
      </c>
      <c r="G16" s="119">
        <f t="shared" si="12"/>
        <v>0</v>
      </c>
      <c r="H16" s="118"/>
      <c r="I16" s="120">
        <f t="shared" si="0"/>
        <v>0</v>
      </c>
      <c r="J16" s="118">
        <v>0</v>
      </c>
      <c r="K16" s="120">
        <f t="shared" si="13"/>
        <v>0</v>
      </c>
      <c r="L16" s="118">
        <v>0</v>
      </c>
      <c r="M16" s="121">
        <f t="shared" si="1"/>
        <v>0</v>
      </c>
      <c r="N16" s="118">
        <v>0</v>
      </c>
      <c r="O16" s="120">
        <f t="shared" si="2"/>
        <v>0</v>
      </c>
      <c r="P16" s="95"/>
      <c r="Q16" s="121">
        <f t="shared" si="3"/>
        <v>0</v>
      </c>
      <c r="R16" s="118">
        <v>0</v>
      </c>
      <c r="S16" s="120">
        <f t="shared" si="4"/>
        <v>0</v>
      </c>
      <c r="T16" s="118">
        <v>0</v>
      </c>
      <c r="U16" s="120">
        <f t="shared" si="5"/>
        <v>0</v>
      </c>
      <c r="V16" s="118">
        <v>0</v>
      </c>
      <c r="W16" s="120">
        <f t="shared" si="6"/>
        <v>0</v>
      </c>
      <c r="X16" s="118">
        <v>0</v>
      </c>
      <c r="Y16" s="120">
        <f t="shared" si="14"/>
        <v>0</v>
      </c>
      <c r="Z16" s="118">
        <f>VLOOKUP(B16,'[2]THÁNG 5'!$A$6:$L$27,12,0)</f>
        <v>0</v>
      </c>
      <c r="AA16" s="120">
        <f t="shared" si="7"/>
        <v>0</v>
      </c>
      <c r="AB16" s="118"/>
      <c r="AC16" s="120">
        <f t="shared" si="8"/>
        <v>0</v>
      </c>
      <c r="AD16" s="95"/>
      <c r="AE16" s="121">
        <f t="shared" si="9"/>
        <v>0</v>
      </c>
      <c r="AF16" s="118">
        <v>0</v>
      </c>
      <c r="AG16" s="120">
        <f t="shared" si="15"/>
        <v>0</v>
      </c>
      <c r="AH16" s="118">
        <v>0</v>
      </c>
      <c r="AI16" s="120">
        <f t="shared" si="16"/>
        <v>0</v>
      </c>
      <c r="AJ16" s="118">
        <v>0</v>
      </c>
      <c r="AK16" s="120">
        <f t="shared" si="17"/>
        <v>0</v>
      </c>
      <c r="AL16" s="118">
        <v>0</v>
      </c>
      <c r="AM16" s="120">
        <f t="shared" si="18"/>
        <v>0</v>
      </c>
      <c r="AN16" s="118">
        <v>0</v>
      </c>
      <c r="AO16" s="120">
        <f t="shared" si="19"/>
        <v>0</v>
      </c>
      <c r="AP16" s="118">
        <v>0</v>
      </c>
      <c r="AQ16" s="120">
        <f t="shared" si="20"/>
        <v>0</v>
      </c>
      <c r="AR16" s="118"/>
      <c r="AS16" s="121">
        <f t="shared" si="10"/>
        <v>0</v>
      </c>
      <c r="AT16" s="118">
        <v>0</v>
      </c>
      <c r="AU16" s="120">
        <f t="shared" si="21"/>
        <v>0</v>
      </c>
      <c r="AV16" s="118">
        <v>0</v>
      </c>
      <c r="AW16" s="120">
        <f t="shared" si="22"/>
        <v>0</v>
      </c>
      <c r="AX16" s="118">
        <v>0</v>
      </c>
      <c r="AY16" s="120">
        <f t="shared" si="23"/>
        <v>0</v>
      </c>
      <c r="AZ16" s="118">
        <f>VLOOKUP(B16,'[2]THÁNG 5'!$A$6:$Y$27,25,0)</f>
        <v>0</v>
      </c>
      <c r="BA16" s="120">
        <f t="shared" si="24"/>
        <v>0</v>
      </c>
      <c r="BB16" s="118">
        <v>0</v>
      </c>
      <c r="BC16" s="120">
        <f t="shared" si="25"/>
        <v>0</v>
      </c>
      <c r="BD16" s="118">
        <v>0</v>
      </c>
      <c r="BE16" s="120">
        <f t="shared" si="26"/>
        <v>0</v>
      </c>
      <c r="BF16" s="118"/>
      <c r="BG16" s="120">
        <f t="shared" si="27"/>
        <v>0</v>
      </c>
      <c r="BH16" s="118">
        <v>0</v>
      </c>
      <c r="BI16" s="120">
        <f t="shared" si="28"/>
        <v>0</v>
      </c>
      <c r="BJ16" s="118">
        <v>0</v>
      </c>
      <c r="BK16" s="143">
        <f t="shared" si="29"/>
        <v>0</v>
      </c>
      <c r="BL16" s="95">
        <v>0</v>
      </c>
      <c r="BM16" s="143">
        <f t="shared" si="30"/>
        <v>0</v>
      </c>
      <c r="BN16" s="95">
        <v>0</v>
      </c>
      <c r="BO16" s="143">
        <f t="shared" si="31"/>
        <v>0</v>
      </c>
      <c r="BP16" s="128"/>
      <c r="BQ16" s="128"/>
    </row>
    <row r="17" spans="1:69" s="122" customFormat="1" ht="27" customHeight="1">
      <c r="A17" s="123">
        <v>7</v>
      </c>
      <c r="B17" s="124">
        <v>9124010052</v>
      </c>
      <c r="C17" s="132" t="s">
        <v>91</v>
      </c>
      <c r="D17" s="116">
        <v>0.55640000000000001</v>
      </c>
      <c r="E17" s="116">
        <v>0.52700000000000002</v>
      </c>
      <c r="F17" s="118">
        <f t="shared" si="11"/>
        <v>30000</v>
      </c>
      <c r="G17" s="119">
        <f t="shared" si="12"/>
        <v>16692</v>
      </c>
      <c r="H17" s="118"/>
      <c r="I17" s="120">
        <f t="shared" si="0"/>
        <v>0</v>
      </c>
      <c r="J17" s="118">
        <v>0</v>
      </c>
      <c r="K17" s="120">
        <f t="shared" si="13"/>
        <v>0</v>
      </c>
      <c r="L17" s="118">
        <v>0</v>
      </c>
      <c r="M17" s="121">
        <f t="shared" si="1"/>
        <v>0</v>
      </c>
      <c r="N17" s="118">
        <v>10000</v>
      </c>
      <c r="O17" s="120">
        <f t="shared" si="2"/>
        <v>5564</v>
      </c>
      <c r="P17" s="95"/>
      <c r="Q17" s="121">
        <f t="shared" si="3"/>
        <v>0</v>
      </c>
      <c r="R17" s="118">
        <v>0</v>
      </c>
      <c r="S17" s="120">
        <f t="shared" si="4"/>
        <v>0</v>
      </c>
      <c r="T17" s="118">
        <v>0</v>
      </c>
      <c r="U17" s="120">
        <f t="shared" si="5"/>
        <v>0</v>
      </c>
      <c r="V17" s="118">
        <v>10000</v>
      </c>
      <c r="W17" s="120">
        <f t="shared" si="6"/>
        <v>5564</v>
      </c>
      <c r="X17" s="118">
        <v>10000</v>
      </c>
      <c r="Y17" s="120">
        <f t="shared" si="14"/>
        <v>5564</v>
      </c>
      <c r="Z17" s="118">
        <f>VLOOKUP(B17,'[2]THÁNG 5'!$A$6:$L$27,12,0)</f>
        <v>0</v>
      </c>
      <c r="AA17" s="120">
        <f t="shared" si="7"/>
        <v>0</v>
      </c>
      <c r="AB17" s="118"/>
      <c r="AC17" s="120">
        <f t="shared" si="8"/>
        <v>0</v>
      </c>
      <c r="AD17" s="95"/>
      <c r="AE17" s="121">
        <f t="shared" si="9"/>
        <v>0</v>
      </c>
      <c r="AF17" s="118">
        <v>0</v>
      </c>
      <c r="AG17" s="120">
        <f t="shared" si="15"/>
        <v>0</v>
      </c>
      <c r="AH17" s="118">
        <v>0</v>
      </c>
      <c r="AI17" s="120">
        <f t="shared" si="16"/>
        <v>0</v>
      </c>
      <c r="AJ17" s="118">
        <v>0</v>
      </c>
      <c r="AK17" s="120">
        <f t="shared" si="17"/>
        <v>0</v>
      </c>
      <c r="AL17" s="118">
        <v>0</v>
      </c>
      <c r="AM17" s="120">
        <f t="shared" si="18"/>
        <v>0</v>
      </c>
      <c r="AN17" s="118">
        <v>0</v>
      </c>
      <c r="AO17" s="120">
        <f t="shared" si="19"/>
        <v>0</v>
      </c>
      <c r="AP17" s="118">
        <v>0</v>
      </c>
      <c r="AQ17" s="120">
        <f t="shared" si="20"/>
        <v>0</v>
      </c>
      <c r="AR17" s="118"/>
      <c r="AS17" s="121">
        <f t="shared" si="10"/>
        <v>0</v>
      </c>
      <c r="AT17" s="118">
        <v>0</v>
      </c>
      <c r="AU17" s="120">
        <f t="shared" si="21"/>
        <v>0</v>
      </c>
      <c r="AV17" s="118">
        <v>0</v>
      </c>
      <c r="AW17" s="120">
        <f t="shared" si="22"/>
        <v>0</v>
      </c>
      <c r="AX17" s="118">
        <v>0</v>
      </c>
      <c r="AY17" s="120">
        <f t="shared" si="23"/>
        <v>0</v>
      </c>
      <c r="AZ17" s="118">
        <f>VLOOKUP(B17,'[2]THÁNG 5'!$A$6:$Y$27,25,0)</f>
        <v>0</v>
      </c>
      <c r="BA17" s="120">
        <f t="shared" si="24"/>
        <v>0</v>
      </c>
      <c r="BB17" s="118">
        <v>0</v>
      </c>
      <c r="BC17" s="120">
        <f t="shared" si="25"/>
        <v>0</v>
      </c>
      <c r="BD17" s="118">
        <v>0</v>
      </c>
      <c r="BE17" s="120">
        <f t="shared" si="26"/>
        <v>0</v>
      </c>
      <c r="BF17" s="118"/>
      <c r="BG17" s="120">
        <f t="shared" si="27"/>
        <v>0</v>
      </c>
      <c r="BH17" s="118">
        <v>0</v>
      </c>
      <c r="BI17" s="120">
        <f t="shared" si="28"/>
        <v>0</v>
      </c>
      <c r="BJ17" s="118">
        <v>0</v>
      </c>
      <c r="BK17" s="143">
        <f t="shared" si="29"/>
        <v>0</v>
      </c>
      <c r="BL17" s="95">
        <v>0</v>
      </c>
      <c r="BM17" s="143">
        <f t="shared" si="30"/>
        <v>0</v>
      </c>
      <c r="BN17" s="95">
        <v>0</v>
      </c>
      <c r="BO17" s="143">
        <f t="shared" si="31"/>
        <v>0</v>
      </c>
      <c r="BP17" s="128"/>
      <c r="BQ17" s="128"/>
    </row>
    <row r="18" spans="1:69" s="122" customFormat="1" ht="27" customHeight="1">
      <c r="A18" s="123">
        <v>8</v>
      </c>
      <c r="B18" s="124">
        <v>9124010068</v>
      </c>
      <c r="C18" s="132" t="s">
        <v>92</v>
      </c>
      <c r="D18" s="116">
        <v>0.53449999999999998</v>
      </c>
      <c r="E18" s="116">
        <v>0.50580000000000003</v>
      </c>
      <c r="F18" s="118">
        <f t="shared" si="11"/>
        <v>15000</v>
      </c>
      <c r="G18" s="119">
        <f t="shared" si="12"/>
        <v>8017.5</v>
      </c>
      <c r="H18" s="118"/>
      <c r="I18" s="120">
        <f t="shared" si="0"/>
        <v>0</v>
      </c>
      <c r="J18" s="118">
        <v>0</v>
      </c>
      <c r="K18" s="120">
        <f t="shared" si="13"/>
        <v>0</v>
      </c>
      <c r="L18" s="118">
        <v>0</v>
      </c>
      <c r="M18" s="121">
        <f t="shared" si="1"/>
        <v>0</v>
      </c>
      <c r="N18" s="118">
        <v>0</v>
      </c>
      <c r="O18" s="120">
        <f t="shared" si="2"/>
        <v>0</v>
      </c>
      <c r="P18" s="95"/>
      <c r="Q18" s="121">
        <f t="shared" si="3"/>
        <v>0</v>
      </c>
      <c r="R18" s="118">
        <v>10000</v>
      </c>
      <c r="S18" s="120">
        <f t="shared" si="4"/>
        <v>5345</v>
      </c>
      <c r="T18" s="118">
        <v>5000</v>
      </c>
      <c r="U18" s="120">
        <f t="shared" si="5"/>
        <v>2672.5</v>
      </c>
      <c r="V18" s="118">
        <v>0</v>
      </c>
      <c r="W18" s="120">
        <f t="shared" si="6"/>
        <v>0</v>
      </c>
      <c r="X18" s="118">
        <v>0</v>
      </c>
      <c r="Y18" s="120">
        <f t="shared" si="14"/>
        <v>0</v>
      </c>
      <c r="Z18" s="118">
        <f>VLOOKUP(B18,'[2]THÁNG 5'!$A$6:$L$27,12,0)</f>
        <v>0</v>
      </c>
      <c r="AA18" s="120">
        <f t="shared" si="7"/>
        <v>0</v>
      </c>
      <c r="AB18" s="118"/>
      <c r="AC18" s="120">
        <f t="shared" si="8"/>
        <v>0</v>
      </c>
      <c r="AD18" s="95"/>
      <c r="AE18" s="121">
        <f t="shared" si="9"/>
        <v>0</v>
      </c>
      <c r="AF18" s="118">
        <v>0</v>
      </c>
      <c r="AG18" s="120">
        <f t="shared" si="15"/>
        <v>0</v>
      </c>
      <c r="AH18" s="118">
        <v>0</v>
      </c>
      <c r="AI18" s="120">
        <f t="shared" si="16"/>
        <v>0</v>
      </c>
      <c r="AJ18" s="118">
        <v>0</v>
      </c>
      <c r="AK18" s="120">
        <f t="shared" si="17"/>
        <v>0</v>
      </c>
      <c r="AL18" s="118">
        <v>0</v>
      </c>
      <c r="AM18" s="120">
        <f t="shared" si="18"/>
        <v>0</v>
      </c>
      <c r="AN18" s="118">
        <v>0</v>
      </c>
      <c r="AO18" s="120">
        <f t="shared" si="19"/>
        <v>0</v>
      </c>
      <c r="AP18" s="118">
        <v>0</v>
      </c>
      <c r="AQ18" s="120">
        <f t="shared" si="20"/>
        <v>0</v>
      </c>
      <c r="AR18" s="118"/>
      <c r="AS18" s="121">
        <f t="shared" si="10"/>
        <v>0</v>
      </c>
      <c r="AT18" s="118">
        <v>0</v>
      </c>
      <c r="AU18" s="120">
        <f t="shared" si="21"/>
        <v>0</v>
      </c>
      <c r="AV18" s="118">
        <v>0</v>
      </c>
      <c r="AW18" s="120">
        <f t="shared" si="22"/>
        <v>0</v>
      </c>
      <c r="AX18" s="118">
        <v>0</v>
      </c>
      <c r="AY18" s="120">
        <f t="shared" si="23"/>
        <v>0</v>
      </c>
      <c r="AZ18" s="118">
        <f>VLOOKUP(B18,'[2]THÁNG 5'!$A$6:$Y$27,25,0)</f>
        <v>0</v>
      </c>
      <c r="BA18" s="120">
        <f t="shared" si="24"/>
        <v>0</v>
      </c>
      <c r="BB18" s="118">
        <v>0</v>
      </c>
      <c r="BC18" s="120">
        <f t="shared" si="25"/>
        <v>0</v>
      </c>
      <c r="BD18" s="118">
        <v>0</v>
      </c>
      <c r="BE18" s="120">
        <f t="shared" si="26"/>
        <v>0</v>
      </c>
      <c r="BF18" s="118"/>
      <c r="BG18" s="120">
        <f t="shared" si="27"/>
        <v>0</v>
      </c>
      <c r="BH18" s="118">
        <v>0</v>
      </c>
      <c r="BI18" s="120">
        <f t="shared" si="28"/>
        <v>0</v>
      </c>
      <c r="BJ18" s="118">
        <v>0</v>
      </c>
      <c r="BK18" s="143">
        <f t="shared" si="29"/>
        <v>0</v>
      </c>
      <c r="BL18" s="95">
        <v>0</v>
      </c>
      <c r="BM18" s="143">
        <f t="shared" si="30"/>
        <v>0</v>
      </c>
      <c r="BN18" s="95">
        <v>0</v>
      </c>
      <c r="BO18" s="143">
        <f t="shared" si="31"/>
        <v>0</v>
      </c>
      <c r="BP18" s="128"/>
      <c r="BQ18" s="128"/>
    </row>
    <row r="19" spans="1:69" s="122" customFormat="1" ht="27" customHeight="1">
      <c r="A19" s="123">
        <v>9</v>
      </c>
      <c r="B19" s="124">
        <v>9124010054</v>
      </c>
      <c r="C19" s="132" t="s">
        <v>93</v>
      </c>
      <c r="D19" s="116">
        <v>7.9100000000000004E-2</v>
      </c>
      <c r="E19" s="116">
        <v>7.6700000000000004E-2</v>
      </c>
      <c r="F19" s="118">
        <f t="shared" si="11"/>
        <v>30000</v>
      </c>
      <c r="G19" s="119">
        <f t="shared" si="12"/>
        <v>2373</v>
      </c>
      <c r="H19" s="118"/>
      <c r="I19" s="120">
        <f t="shared" si="0"/>
        <v>0</v>
      </c>
      <c r="J19" s="118">
        <v>0</v>
      </c>
      <c r="K19" s="120">
        <f t="shared" si="13"/>
        <v>0</v>
      </c>
      <c r="L19" s="118">
        <v>0</v>
      </c>
      <c r="M19" s="121">
        <f t="shared" si="1"/>
        <v>0</v>
      </c>
      <c r="N19" s="118">
        <v>10000</v>
      </c>
      <c r="O19" s="120">
        <f t="shared" si="2"/>
        <v>791</v>
      </c>
      <c r="P19" s="95"/>
      <c r="Q19" s="121">
        <f t="shared" si="3"/>
        <v>0</v>
      </c>
      <c r="R19" s="118">
        <v>0</v>
      </c>
      <c r="S19" s="120">
        <f t="shared" si="4"/>
        <v>0</v>
      </c>
      <c r="T19" s="118">
        <v>0</v>
      </c>
      <c r="U19" s="120">
        <f t="shared" si="5"/>
        <v>0</v>
      </c>
      <c r="V19" s="118">
        <v>10000</v>
      </c>
      <c r="W19" s="120">
        <f t="shared" si="6"/>
        <v>791</v>
      </c>
      <c r="X19" s="118">
        <v>10000</v>
      </c>
      <c r="Y19" s="120">
        <f t="shared" si="14"/>
        <v>791</v>
      </c>
      <c r="Z19" s="118">
        <f>VLOOKUP(B19,'[2]THÁNG 5'!$A$6:$L$27,12,0)</f>
        <v>0</v>
      </c>
      <c r="AA19" s="120">
        <f t="shared" si="7"/>
        <v>0</v>
      </c>
      <c r="AB19" s="118"/>
      <c r="AC19" s="120">
        <f t="shared" si="8"/>
        <v>0</v>
      </c>
      <c r="AD19" s="95"/>
      <c r="AE19" s="121">
        <f t="shared" si="9"/>
        <v>0</v>
      </c>
      <c r="AF19" s="118">
        <v>0</v>
      </c>
      <c r="AG19" s="120">
        <f t="shared" si="15"/>
        <v>0</v>
      </c>
      <c r="AH19" s="118">
        <v>0</v>
      </c>
      <c r="AI19" s="120">
        <f t="shared" si="16"/>
        <v>0</v>
      </c>
      <c r="AJ19" s="118">
        <v>0</v>
      </c>
      <c r="AK19" s="120">
        <f t="shared" si="17"/>
        <v>0</v>
      </c>
      <c r="AL19" s="118">
        <v>0</v>
      </c>
      <c r="AM19" s="120">
        <f t="shared" si="18"/>
        <v>0</v>
      </c>
      <c r="AN19" s="118">
        <v>0</v>
      </c>
      <c r="AO19" s="120">
        <f t="shared" si="19"/>
        <v>0</v>
      </c>
      <c r="AP19" s="118">
        <v>0</v>
      </c>
      <c r="AQ19" s="120">
        <f t="shared" si="20"/>
        <v>0</v>
      </c>
      <c r="AR19" s="118"/>
      <c r="AS19" s="121">
        <f t="shared" si="10"/>
        <v>0</v>
      </c>
      <c r="AT19" s="118">
        <v>0</v>
      </c>
      <c r="AU19" s="120">
        <f t="shared" si="21"/>
        <v>0</v>
      </c>
      <c r="AV19" s="118">
        <v>0</v>
      </c>
      <c r="AW19" s="120">
        <f t="shared" si="22"/>
        <v>0</v>
      </c>
      <c r="AX19" s="118">
        <v>0</v>
      </c>
      <c r="AY19" s="120">
        <f t="shared" si="23"/>
        <v>0</v>
      </c>
      <c r="AZ19" s="118">
        <f>VLOOKUP(B19,'[2]THÁNG 5'!$A$6:$Y$27,25,0)</f>
        <v>0</v>
      </c>
      <c r="BA19" s="120">
        <f t="shared" si="24"/>
        <v>0</v>
      </c>
      <c r="BB19" s="118">
        <v>0</v>
      </c>
      <c r="BC19" s="120">
        <f t="shared" si="25"/>
        <v>0</v>
      </c>
      <c r="BD19" s="118">
        <v>0</v>
      </c>
      <c r="BE19" s="120">
        <f t="shared" si="26"/>
        <v>0</v>
      </c>
      <c r="BF19" s="118"/>
      <c r="BG19" s="120">
        <f t="shared" si="27"/>
        <v>0</v>
      </c>
      <c r="BH19" s="118">
        <v>0</v>
      </c>
      <c r="BI19" s="120">
        <f t="shared" si="28"/>
        <v>0</v>
      </c>
      <c r="BJ19" s="118">
        <v>0</v>
      </c>
      <c r="BK19" s="143">
        <f t="shared" si="29"/>
        <v>0</v>
      </c>
      <c r="BL19" s="95">
        <v>0</v>
      </c>
      <c r="BM19" s="143">
        <f t="shared" si="30"/>
        <v>0</v>
      </c>
      <c r="BN19" s="95">
        <v>0</v>
      </c>
      <c r="BO19" s="143">
        <f t="shared" si="31"/>
        <v>0</v>
      </c>
      <c r="BP19" s="128"/>
      <c r="BQ19" s="128"/>
    </row>
    <row r="20" spans="1:69" s="122" customFormat="1" ht="27" customHeight="1">
      <c r="A20" s="123">
        <v>10</v>
      </c>
      <c r="B20" s="124">
        <v>9652930043</v>
      </c>
      <c r="C20" s="132" t="s">
        <v>94</v>
      </c>
      <c r="D20" s="116">
        <v>7.7299999999999994E-2</v>
      </c>
      <c r="E20" s="116">
        <v>7.4999999999999997E-2</v>
      </c>
      <c r="F20" s="118">
        <f t="shared" si="11"/>
        <v>10000</v>
      </c>
      <c r="G20" s="119">
        <f t="shared" si="12"/>
        <v>772.99999999999989</v>
      </c>
      <c r="H20" s="118"/>
      <c r="I20" s="120">
        <f t="shared" si="0"/>
        <v>0</v>
      </c>
      <c r="J20" s="118">
        <v>0</v>
      </c>
      <c r="K20" s="120">
        <f t="shared" si="13"/>
        <v>0</v>
      </c>
      <c r="L20" s="118">
        <v>0</v>
      </c>
      <c r="M20" s="121">
        <f t="shared" si="1"/>
        <v>0</v>
      </c>
      <c r="N20" s="118">
        <v>0</v>
      </c>
      <c r="O20" s="120">
        <f t="shared" si="2"/>
        <v>0</v>
      </c>
      <c r="P20" s="95"/>
      <c r="Q20" s="121">
        <f t="shared" si="3"/>
        <v>0</v>
      </c>
      <c r="R20" s="118">
        <v>10000</v>
      </c>
      <c r="S20" s="120">
        <f t="shared" si="4"/>
        <v>772.99999999999989</v>
      </c>
      <c r="T20" s="118">
        <v>0</v>
      </c>
      <c r="U20" s="120">
        <f t="shared" si="5"/>
        <v>0</v>
      </c>
      <c r="V20" s="118">
        <v>0</v>
      </c>
      <c r="W20" s="120">
        <f t="shared" si="6"/>
        <v>0</v>
      </c>
      <c r="X20" s="118">
        <v>0</v>
      </c>
      <c r="Y20" s="120">
        <f t="shared" si="14"/>
        <v>0</v>
      </c>
      <c r="Z20" s="118">
        <f>VLOOKUP(B20,'[2]THÁNG 5'!$A$6:$L$27,12,0)</f>
        <v>0</v>
      </c>
      <c r="AA20" s="120">
        <f t="shared" si="7"/>
        <v>0</v>
      </c>
      <c r="AB20" s="118"/>
      <c r="AC20" s="120">
        <f t="shared" si="8"/>
        <v>0</v>
      </c>
      <c r="AD20" s="95"/>
      <c r="AE20" s="121">
        <f t="shared" si="9"/>
        <v>0</v>
      </c>
      <c r="AF20" s="118">
        <v>0</v>
      </c>
      <c r="AG20" s="120">
        <f t="shared" si="15"/>
        <v>0</v>
      </c>
      <c r="AH20" s="118">
        <v>0</v>
      </c>
      <c r="AI20" s="120">
        <f t="shared" si="16"/>
        <v>0</v>
      </c>
      <c r="AJ20" s="118">
        <v>0</v>
      </c>
      <c r="AK20" s="120">
        <f t="shared" si="17"/>
        <v>0</v>
      </c>
      <c r="AL20" s="118">
        <v>0</v>
      </c>
      <c r="AM20" s="120">
        <f t="shared" si="18"/>
        <v>0</v>
      </c>
      <c r="AN20" s="118">
        <v>0</v>
      </c>
      <c r="AO20" s="120">
        <f t="shared" si="19"/>
        <v>0</v>
      </c>
      <c r="AP20" s="118">
        <v>0</v>
      </c>
      <c r="AQ20" s="120">
        <f t="shared" si="20"/>
        <v>0</v>
      </c>
      <c r="AR20" s="118"/>
      <c r="AS20" s="121">
        <f t="shared" si="10"/>
        <v>0</v>
      </c>
      <c r="AT20" s="118">
        <v>0</v>
      </c>
      <c r="AU20" s="120">
        <f t="shared" si="21"/>
        <v>0</v>
      </c>
      <c r="AV20" s="118">
        <v>0</v>
      </c>
      <c r="AW20" s="120">
        <f t="shared" si="22"/>
        <v>0</v>
      </c>
      <c r="AX20" s="118">
        <v>0</v>
      </c>
      <c r="AY20" s="120">
        <f t="shared" si="23"/>
        <v>0</v>
      </c>
      <c r="AZ20" s="118">
        <f>VLOOKUP(B20,'[2]THÁNG 5'!$A$6:$Y$27,25,0)</f>
        <v>0</v>
      </c>
      <c r="BA20" s="120">
        <f t="shared" si="24"/>
        <v>0</v>
      </c>
      <c r="BB20" s="118">
        <v>0</v>
      </c>
      <c r="BC20" s="120">
        <f t="shared" si="25"/>
        <v>0</v>
      </c>
      <c r="BD20" s="118">
        <v>0</v>
      </c>
      <c r="BE20" s="120">
        <f t="shared" si="26"/>
        <v>0</v>
      </c>
      <c r="BF20" s="118"/>
      <c r="BG20" s="120">
        <f t="shared" si="27"/>
        <v>0</v>
      </c>
      <c r="BH20" s="118">
        <v>0</v>
      </c>
      <c r="BI20" s="120">
        <f t="shared" si="28"/>
        <v>0</v>
      </c>
      <c r="BJ20" s="118">
        <v>0</v>
      </c>
      <c r="BK20" s="143">
        <f t="shared" si="29"/>
        <v>0</v>
      </c>
      <c r="BL20" s="95">
        <v>0</v>
      </c>
      <c r="BM20" s="143">
        <f t="shared" si="30"/>
        <v>0</v>
      </c>
      <c r="BN20" s="95">
        <v>0</v>
      </c>
      <c r="BO20" s="143">
        <f t="shared" si="31"/>
        <v>0</v>
      </c>
      <c r="BP20" s="128"/>
      <c r="BQ20" s="128"/>
    </row>
    <row r="21" spans="1:69" s="122" customFormat="1" ht="27" customHeight="1">
      <c r="A21" s="123">
        <v>11</v>
      </c>
      <c r="B21" s="124">
        <v>9124010058</v>
      </c>
      <c r="C21" s="132" t="s">
        <v>95</v>
      </c>
      <c r="D21" s="116">
        <v>0.53449999999999998</v>
      </c>
      <c r="E21" s="116">
        <v>0.50580000000000003</v>
      </c>
      <c r="F21" s="118">
        <f t="shared" si="11"/>
        <v>28000</v>
      </c>
      <c r="G21" s="119">
        <f t="shared" si="12"/>
        <v>14449.4</v>
      </c>
      <c r="H21" s="118"/>
      <c r="I21" s="120">
        <f t="shared" si="0"/>
        <v>0</v>
      </c>
      <c r="J21" s="118">
        <v>0</v>
      </c>
      <c r="K21" s="120">
        <f t="shared" si="13"/>
        <v>0</v>
      </c>
      <c r="L21" s="118">
        <v>0</v>
      </c>
      <c r="M21" s="121">
        <f t="shared" si="1"/>
        <v>0</v>
      </c>
      <c r="N21" s="118">
        <v>10000</v>
      </c>
      <c r="O21" s="120">
        <f t="shared" si="2"/>
        <v>5345</v>
      </c>
      <c r="P21" s="95"/>
      <c r="Q21" s="121">
        <f t="shared" si="3"/>
        <v>0</v>
      </c>
      <c r="R21" s="118">
        <v>0</v>
      </c>
      <c r="S21" s="120">
        <f t="shared" si="4"/>
        <v>0</v>
      </c>
      <c r="T21" s="118">
        <v>0</v>
      </c>
      <c r="U21" s="120">
        <f t="shared" si="5"/>
        <v>0</v>
      </c>
      <c r="V21" s="118">
        <v>0</v>
      </c>
      <c r="W21" s="120">
        <f t="shared" si="6"/>
        <v>0</v>
      </c>
      <c r="X21" s="118">
        <v>0</v>
      </c>
      <c r="Y21" s="120">
        <f t="shared" si="14"/>
        <v>0</v>
      </c>
      <c r="Z21" s="118">
        <f>VLOOKUP(B21,'[2]THÁNG 5'!$A$6:$L$27,12,0)</f>
        <v>0</v>
      </c>
      <c r="AA21" s="120">
        <f t="shared" si="7"/>
        <v>0</v>
      </c>
      <c r="AB21" s="118"/>
      <c r="AC21" s="120">
        <f t="shared" si="8"/>
        <v>0</v>
      </c>
      <c r="AD21" s="95"/>
      <c r="AE21" s="121">
        <f t="shared" si="9"/>
        <v>0</v>
      </c>
      <c r="AF21" s="118">
        <v>3000</v>
      </c>
      <c r="AG21" s="120">
        <f t="shared" si="15"/>
        <v>1517.4</v>
      </c>
      <c r="AH21" s="118">
        <v>0</v>
      </c>
      <c r="AI21" s="120">
        <f t="shared" si="16"/>
        <v>0</v>
      </c>
      <c r="AJ21" s="118">
        <v>0</v>
      </c>
      <c r="AK21" s="120">
        <f t="shared" si="17"/>
        <v>0</v>
      </c>
      <c r="AL21" s="118">
        <v>0</v>
      </c>
      <c r="AM21" s="120">
        <f t="shared" si="18"/>
        <v>0</v>
      </c>
      <c r="AN21" s="118">
        <v>0</v>
      </c>
      <c r="AO21" s="120">
        <f t="shared" si="19"/>
        <v>0</v>
      </c>
      <c r="AP21" s="118">
        <v>0</v>
      </c>
      <c r="AQ21" s="120">
        <f t="shared" si="20"/>
        <v>0</v>
      </c>
      <c r="AR21" s="118"/>
      <c r="AS21" s="121">
        <f t="shared" si="10"/>
        <v>0</v>
      </c>
      <c r="AT21" s="118">
        <v>0</v>
      </c>
      <c r="AU21" s="120">
        <f t="shared" si="21"/>
        <v>0</v>
      </c>
      <c r="AV21" s="118">
        <v>0</v>
      </c>
      <c r="AW21" s="120">
        <f t="shared" si="22"/>
        <v>0</v>
      </c>
      <c r="AX21" s="118">
        <v>0</v>
      </c>
      <c r="AY21" s="120">
        <f t="shared" si="23"/>
        <v>0</v>
      </c>
      <c r="AZ21" s="118">
        <f>VLOOKUP(B21,'[2]THÁNG 5'!$A$6:$Y$27,25,0)</f>
        <v>0</v>
      </c>
      <c r="BA21" s="120">
        <f t="shared" si="24"/>
        <v>0</v>
      </c>
      <c r="BB21" s="118">
        <v>0</v>
      </c>
      <c r="BC21" s="120">
        <f t="shared" si="25"/>
        <v>0</v>
      </c>
      <c r="BD21" s="118">
        <v>0</v>
      </c>
      <c r="BE21" s="120">
        <f t="shared" si="26"/>
        <v>0</v>
      </c>
      <c r="BF21" s="118"/>
      <c r="BG21" s="120">
        <f t="shared" si="27"/>
        <v>0</v>
      </c>
      <c r="BH21" s="118">
        <v>0</v>
      </c>
      <c r="BI21" s="120">
        <f t="shared" si="28"/>
        <v>0</v>
      </c>
      <c r="BJ21" s="118">
        <v>5000</v>
      </c>
      <c r="BK21" s="143">
        <f t="shared" si="29"/>
        <v>2529</v>
      </c>
      <c r="BL21" s="95">
        <v>5000</v>
      </c>
      <c r="BM21" s="143">
        <f t="shared" si="30"/>
        <v>2529</v>
      </c>
      <c r="BN21" s="95">
        <v>5000</v>
      </c>
      <c r="BO21" s="143">
        <f t="shared" si="31"/>
        <v>2529</v>
      </c>
      <c r="BP21" s="128"/>
      <c r="BQ21" s="128"/>
    </row>
    <row r="22" spans="1:69" s="122" customFormat="1" ht="27" customHeight="1">
      <c r="A22" s="123">
        <v>12</v>
      </c>
      <c r="B22" s="124">
        <v>9124010060</v>
      </c>
      <c r="C22" s="132" t="s">
        <v>96</v>
      </c>
      <c r="D22" s="116">
        <v>7.7299999999999994E-2</v>
      </c>
      <c r="E22" s="116">
        <v>7.4999999999999997E-2</v>
      </c>
      <c r="F22" s="118">
        <f t="shared" si="11"/>
        <v>32000</v>
      </c>
      <c r="G22" s="119">
        <f t="shared" si="12"/>
        <v>2423</v>
      </c>
      <c r="H22" s="118"/>
      <c r="I22" s="120">
        <f t="shared" si="0"/>
        <v>0</v>
      </c>
      <c r="J22" s="118">
        <v>0</v>
      </c>
      <c r="K22" s="120">
        <f t="shared" si="13"/>
        <v>0</v>
      </c>
      <c r="L22" s="118">
        <v>0</v>
      </c>
      <c r="M22" s="121">
        <f t="shared" si="1"/>
        <v>0</v>
      </c>
      <c r="N22" s="118">
        <v>10000</v>
      </c>
      <c r="O22" s="120">
        <f t="shared" si="2"/>
        <v>772.99999999999989</v>
      </c>
      <c r="P22" s="95"/>
      <c r="Q22" s="121">
        <f t="shared" si="3"/>
        <v>0</v>
      </c>
      <c r="R22" s="118">
        <v>0</v>
      </c>
      <c r="S22" s="120">
        <f t="shared" si="4"/>
        <v>0</v>
      </c>
      <c r="T22" s="118">
        <v>0</v>
      </c>
      <c r="U22" s="120">
        <f t="shared" si="5"/>
        <v>0</v>
      </c>
      <c r="V22" s="118">
        <v>0</v>
      </c>
      <c r="W22" s="120">
        <f t="shared" si="6"/>
        <v>0</v>
      </c>
      <c r="X22" s="118">
        <v>0</v>
      </c>
      <c r="Y22" s="120">
        <f t="shared" si="14"/>
        <v>0</v>
      </c>
      <c r="Z22" s="118">
        <f>VLOOKUP(B22,'[2]THÁNG 5'!$A$6:$L$27,12,0)</f>
        <v>0</v>
      </c>
      <c r="AA22" s="120">
        <f t="shared" si="7"/>
        <v>0</v>
      </c>
      <c r="AB22" s="118"/>
      <c r="AC22" s="120">
        <f t="shared" si="8"/>
        <v>0</v>
      </c>
      <c r="AD22" s="95"/>
      <c r="AE22" s="121">
        <f t="shared" si="9"/>
        <v>0</v>
      </c>
      <c r="AF22" s="118">
        <v>5000</v>
      </c>
      <c r="AG22" s="120">
        <f t="shared" si="15"/>
        <v>375</v>
      </c>
      <c r="AH22" s="118">
        <v>0</v>
      </c>
      <c r="AI22" s="120">
        <f t="shared" si="16"/>
        <v>0</v>
      </c>
      <c r="AJ22" s="118">
        <v>0</v>
      </c>
      <c r="AK22" s="120">
        <f t="shared" si="17"/>
        <v>0</v>
      </c>
      <c r="AL22" s="118">
        <v>2000</v>
      </c>
      <c r="AM22" s="120">
        <f t="shared" si="18"/>
        <v>150</v>
      </c>
      <c r="AN22" s="118">
        <v>0</v>
      </c>
      <c r="AO22" s="120">
        <f t="shared" si="19"/>
        <v>0</v>
      </c>
      <c r="AP22" s="118">
        <v>0</v>
      </c>
      <c r="AQ22" s="120">
        <f t="shared" si="20"/>
        <v>0</v>
      </c>
      <c r="AR22" s="118"/>
      <c r="AS22" s="121">
        <f t="shared" si="10"/>
        <v>0</v>
      </c>
      <c r="AT22" s="118">
        <v>0</v>
      </c>
      <c r="AU22" s="120">
        <f t="shared" si="21"/>
        <v>0</v>
      </c>
      <c r="AV22" s="118">
        <v>0</v>
      </c>
      <c r="AW22" s="120">
        <f t="shared" si="22"/>
        <v>0</v>
      </c>
      <c r="AX22" s="118">
        <v>0</v>
      </c>
      <c r="AY22" s="120">
        <f t="shared" si="23"/>
        <v>0</v>
      </c>
      <c r="AZ22" s="118">
        <f>VLOOKUP(B22,'[2]THÁNG 5'!$A$6:$Y$27,25,0)</f>
        <v>0</v>
      </c>
      <c r="BA22" s="120">
        <f t="shared" si="24"/>
        <v>0</v>
      </c>
      <c r="BB22" s="118">
        <v>0</v>
      </c>
      <c r="BC22" s="120">
        <f t="shared" si="25"/>
        <v>0</v>
      </c>
      <c r="BD22" s="118">
        <v>0</v>
      </c>
      <c r="BE22" s="120">
        <f t="shared" si="26"/>
        <v>0</v>
      </c>
      <c r="BF22" s="118"/>
      <c r="BG22" s="120">
        <f t="shared" si="27"/>
        <v>0</v>
      </c>
      <c r="BH22" s="118">
        <v>0</v>
      </c>
      <c r="BI22" s="120">
        <f t="shared" si="28"/>
        <v>0</v>
      </c>
      <c r="BJ22" s="118">
        <v>5000</v>
      </c>
      <c r="BK22" s="143">
        <f t="shared" si="29"/>
        <v>375</v>
      </c>
      <c r="BL22" s="95">
        <v>5000</v>
      </c>
      <c r="BM22" s="143">
        <f t="shared" si="30"/>
        <v>375</v>
      </c>
      <c r="BN22" s="95">
        <v>5000</v>
      </c>
      <c r="BO22" s="143">
        <f t="shared" si="31"/>
        <v>375</v>
      </c>
      <c r="BP22" s="128"/>
      <c r="BQ22" s="128"/>
    </row>
    <row r="23" spans="1:69" s="122" customFormat="1" ht="27" customHeight="1">
      <c r="A23" s="123">
        <v>13</v>
      </c>
      <c r="B23" s="124">
        <v>9651930022</v>
      </c>
      <c r="C23" s="132" t="s">
        <v>97</v>
      </c>
      <c r="D23" s="116">
        <v>0.55640000000000001</v>
      </c>
      <c r="E23" s="116">
        <v>0.52700000000000002</v>
      </c>
      <c r="F23" s="118">
        <f t="shared" si="11"/>
        <v>154000</v>
      </c>
      <c r="G23" s="119">
        <f t="shared" si="12"/>
        <v>83510</v>
      </c>
      <c r="H23" s="118"/>
      <c r="I23" s="120">
        <f t="shared" si="0"/>
        <v>0</v>
      </c>
      <c r="J23" s="118">
        <v>10000</v>
      </c>
      <c r="K23" s="120">
        <f t="shared" si="13"/>
        <v>5564</v>
      </c>
      <c r="L23" s="118">
        <v>10000</v>
      </c>
      <c r="M23" s="121">
        <f t="shared" si="1"/>
        <v>5564</v>
      </c>
      <c r="N23" s="118">
        <v>0</v>
      </c>
      <c r="O23" s="120">
        <f t="shared" si="2"/>
        <v>0</v>
      </c>
      <c r="P23" s="95"/>
      <c r="Q23" s="121">
        <f t="shared" si="3"/>
        <v>0</v>
      </c>
      <c r="R23" s="118">
        <v>0</v>
      </c>
      <c r="S23" s="120">
        <f t="shared" si="4"/>
        <v>0</v>
      </c>
      <c r="T23" s="118">
        <v>0</v>
      </c>
      <c r="U23" s="120">
        <f t="shared" si="5"/>
        <v>0</v>
      </c>
      <c r="V23" s="118">
        <v>0</v>
      </c>
      <c r="W23" s="120">
        <f t="shared" si="6"/>
        <v>0</v>
      </c>
      <c r="X23" s="118">
        <v>0</v>
      </c>
      <c r="Y23" s="120">
        <f t="shared" si="14"/>
        <v>0</v>
      </c>
      <c r="Z23" s="118">
        <f>VLOOKUP(B23,'[2]THÁNG 5'!$A$6:$L$27,12,0)</f>
        <v>60000</v>
      </c>
      <c r="AA23" s="120">
        <f t="shared" si="7"/>
        <v>33384</v>
      </c>
      <c r="AB23" s="118"/>
      <c r="AC23" s="120">
        <f t="shared" si="8"/>
        <v>0</v>
      </c>
      <c r="AD23" s="95"/>
      <c r="AE23" s="121">
        <f t="shared" si="9"/>
        <v>0</v>
      </c>
      <c r="AF23" s="118">
        <v>0</v>
      </c>
      <c r="AG23" s="120">
        <f t="shared" si="15"/>
        <v>0</v>
      </c>
      <c r="AH23" s="118">
        <v>0</v>
      </c>
      <c r="AI23" s="120">
        <f t="shared" si="16"/>
        <v>0</v>
      </c>
      <c r="AJ23" s="118">
        <v>10000</v>
      </c>
      <c r="AK23" s="120">
        <f t="shared" si="17"/>
        <v>5270</v>
      </c>
      <c r="AL23" s="118">
        <v>4000</v>
      </c>
      <c r="AM23" s="120">
        <f t="shared" si="18"/>
        <v>2108</v>
      </c>
      <c r="AN23" s="118">
        <v>10000</v>
      </c>
      <c r="AO23" s="120">
        <f t="shared" si="19"/>
        <v>5270</v>
      </c>
      <c r="AP23" s="118">
        <v>10000</v>
      </c>
      <c r="AQ23" s="120">
        <f t="shared" si="20"/>
        <v>5270</v>
      </c>
      <c r="AR23" s="118"/>
      <c r="AS23" s="121">
        <f t="shared" si="10"/>
        <v>0</v>
      </c>
      <c r="AT23" s="118">
        <v>10000</v>
      </c>
      <c r="AU23" s="120">
        <f t="shared" si="21"/>
        <v>5270</v>
      </c>
      <c r="AV23" s="118">
        <v>0</v>
      </c>
      <c r="AW23" s="120">
        <f t="shared" si="22"/>
        <v>0</v>
      </c>
      <c r="AX23" s="118">
        <v>10000</v>
      </c>
      <c r="AY23" s="120">
        <f t="shared" si="23"/>
        <v>5270</v>
      </c>
      <c r="AZ23" s="118">
        <f>VLOOKUP(B23,'[2]THÁNG 5'!$A$6:$Y$27,25,0)</f>
        <v>0</v>
      </c>
      <c r="BA23" s="120">
        <f t="shared" si="24"/>
        <v>0</v>
      </c>
      <c r="BB23" s="118">
        <v>10000</v>
      </c>
      <c r="BC23" s="120">
        <f t="shared" si="25"/>
        <v>5270</v>
      </c>
      <c r="BD23" s="118">
        <v>0</v>
      </c>
      <c r="BE23" s="120">
        <f t="shared" si="26"/>
        <v>0</v>
      </c>
      <c r="BF23" s="118"/>
      <c r="BG23" s="120">
        <f t="shared" si="27"/>
        <v>0</v>
      </c>
      <c r="BH23" s="118">
        <v>0</v>
      </c>
      <c r="BI23" s="120">
        <f t="shared" si="28"/>
        <v>0</v>
      </c>
      <c r="BJ23" s="118">
        <v>0</v>
      </c>
      <c r="BK23" s="143">
        <f t="shared" si="29"/>
        <v>0</v>
      </c>
      <c r="BL23" s="95">
        <v>0</v>
      </c>
      <c r="BM23" s="143">
        <f t="shared" si="30"/>
        <v>0</v>
      </c>
      <c r="BN23" s="95">
        <v>10000</v>
      </c>
      <c r="BO23" s="143">
        <f t="shared" si="31"/>
        <v>5270</v>
      </c>
      <c r="BP23" s="128"/>
      <c r="BQ23" s="128"/>
    </row>
    <row r="24" spans="1:69" s="122" customFormat="1" ht="27" customHeight="1">
      <c r="A24" s="123">
        <v>14</v>
      </c>
      <c r="B24" s="124">
        <v>9651930026</v>
      </c>
      <c r="C24" s="132" t="s">
        <v>98</v>
      </c>
      <c r="D24" s="116">
        <v>0.53449999999999998</v>
      </c>
      <c r="E24" s="116">
        <v>0.50580000000000003</v>
      </c>
      <c r="F24" s="118">
        <f t="shared" si="11"/>
        <v>152000</v>
      </c>
      <c r="G24" s="119">
        <f t="shared" si="12"/>
        <v>79177.600000000006</v>
      </c>
      <c r="H24" s="118"/>
      <c r="I24" s="120">
        <f t="shared" si="0"/>
        <v>0</v>
      </c>
      <c r="J24" s="118">
        <v>10000</v>
      </c>
      <c r="K24" s="120">
        <f t="shared" si="13"/>
        <v>5345</v>
      </c>
      <c r="L24" s="118">
        <v>10000</v>
      </c>
      <c r="M24" s="121">
        <f t="shared" si="1"/>
        <v>5345</v>
      </c>
      <c r="N24" s="118">
        <v>0</v>
      </c>
      <c r="O24" s="120">
        <f t="shared" si="2"/>
        <v>0</v>
      </c>
      <c r="P24" s="95"/>
      <c r="Q24" s="121">
        <f t="shared" si="3"/>
        <v>0</v>
      </c>
      <c r="R24" s="118">
        <v>0</v>
      </c>
      <c r="S24" s="120">
        <f t="shared" si="4"/>
        <v>0</v>
      </c>
      <c r="T24" s="118">
        <v>0</v>
      </c>
      <c r="U24" s="120">
        <f t="shared" si="5"/>
        <v>0</v>
      </c>
      <c r="V24" s="118">
        <v>0</v>
      </c>
      <c r="W24" s="120">
        <f t="shared" si="6"/>
        <v>0</v>
      </c>
      <c r="X24" s="118">
        <v>0</v>
      </c>
      <c r="Y24" s="120">
        <f t="shared" si="14"/>
        <v>0</v>
      </c>
      <c r="Z24" s="118">
        <f>VLOOKUP(B24,'[2]THÁNG 5'!$A$6:$L$27,12,0)</f>
        <v>60000</v>
      </c>
      <c r="AA24" s="120">
        <f t="shared" si="7"/>
        <v>32070</v>
      </c>
      <c r="AB24" s="118"/>
      <c r="AC24" s="120">
        <f t="shared" si="8"/>
        <v>0</v>
      </c>
      <c r="AD24" s="95"/>
      <c r="AE24" s="121">
        <f t="shared" si="9"/>
        <v>0</v>
      </c>
      <c r="AF24" s="118">
        <v>0</v>
      </c>
      <c r="AG24" s="120">
        <f t="shared" si="15"/>
        <v>0</v>
      </c>
      <c r="AH24" s="118">
        <v>0</v>
      </c>
      <c r="AI24" s="120">
        <f t="shared" si="16"/>
        <v>0</v>
      </c>
      <c r="AJ24" s="118">
        <v>7000</v>
      </c>
      <c r="AK24" s="120">
        <f t="shared" si="17"/>
        <v>3540.6000000000004</v>
      </c>
      <c r="AL24" s="118">
        <v>5000</v>
      </c>
      <c r="AM24" s="120">
        <f t="shared" si="18"/>
        <v>2529</v>
      </c>
      <c r="AN24" s="118">
        <v>10000</v>
      </c>
      <c r="AO24" s="120">
        <f t="shared" si="19"/>
        <v>5058</v>
      </c>
      <c r="AP24" s="118">
        <v>10000</v>
      </c>
      <c r="AQ24" s="120">
        <f t="shared" si="20"/>
        <v>5058</v>
      </c>
      <c r="AR24" s="118"/>
      <c r="AS24" s="121">
        <f t="shared" si="10"/>
        <v>0</v>
      </c>
      <c r="AT24" s="118">
        <v>10000</v>
      </c>
      <c r="AU24" s="120">
        <f t="shared" si="21"/>
        <v>5058</v>
      </c>
      <c r="AV24" s="118">
        <v>0</v>
      </c>
      <c r="AW24" s="120">
        <f t="shared" si="22"/>
        <v>0</v>
      </c>
      <c r="AX24" s="118">
        <v>10000</v>
      </c>
      <c r="AY24" s="120">
        <f t="shared" si="23"/>
        <v>5058</v>
      </c>
      <c r="AZ24" s="118">
        <f>VLOOKUP(B24,'[2]THÁNG 5'!$A$6:$Y$27,25,0)</f>
        <v>0</v>
      </c>
      <c r="BA24" s="120">
        <f t="shared" si="24"/>
        <v>0</v>
      </c>
      <c r="BB24" s="118">
        <v>10000</v>
      </c>
      <c r="BC24" s="120">
        <f t="shared" si="25"/>
        <v>5058</v>
      </c>
      <c r="BD24" s="118">
        <v>0</v>
      </c>
      <c r="BE24" s="120">
        <f t="shared" si="26"/>
        <v>0</v>
      </c>
      <c r="BF24" s="118"/>
      <c r="BG24" s="120">
        <f t="shared" si="27"/>
        <v>0</v>
      </c>
      <c r="BH24" s="118">
        <v>0</v>
      </c>
      <c r="BI24" s="120">
        <f t="shared" si="28"/>
        <v>0</v>
      </c>
      <c r="BJ24" s="118">
        <v>0</v>
      </c>
      <c r="BK24" s="143">
        <f t="shared" si="29"/>
        <v>0</v>
      </c>
      <c r="BL24" s="95">
        <v>0</v>
      </c>
      <c r="BM24" s="143">
        <f t="shared" si="30"/>
        <v>0</v>
      </c>
      <c r="BN24" s="95">
        <v>10000</v>
      </c>
      <c r="BO24" s="143">
        <f t="shared" si="31"/>
        <v>5058</v>
      </c>
      <c r="BP24" s="128"/>
      <c r="BQ24" s="128"/>
    </row>
    <row r="25" spans="1:69" s="122" customFormat="1" ht="27" customHeight="1">
      <c r="A25" s="123">
        <v>15</v>
      </c>
      <c r="B25" s="124">
        <v>9652930042</v>
      </c>
      <c r="C25" s="132" t="s">
        <v>99</v>
      </c>
      <c r="D25" s="116">
        <v>8.4000000000000005E-2</v>
      </c>
      <c r="E25" s="116">
        <v>8.1500000000000003E-2</v>
      </c>
      <c r="F25" s="118">
        <f t="shared" si="11"/>
        <v>170000</v>
      </c>
      <c r="G25" s="119">
        <f t="shared" si="12"/>
        <v>14055</v>
      </c>
      <c r="H25" s="118"/>
      <c r="I25" s="120">
        <f t="shared" si="0"/>
        <v>0</v>
      </c>
      <c r="J25" s="118">
        <v>10000</v>
      </c>
      <c r="K25" s="120">
        <f t="shared" si="13"/>
        <v>840</v>
      </c>
      <c r="L25" s="118">
        <v>10000</v>
      </c>
      <c r="M25" s="121">
        <f t="shared" si="1"/>
        <v>840</v>
      </c>
      <c r="N25" s="118">
        <v>0</v>
      </c>
      <c r="O25" s="120">
        <f t="shared" si="2"/>
        <v>0</v>
      </c>
      <c r="P25" s="95"/>
      <c r="Q25" s="121">
        <f t="shared" si="3"/>
        <v>0</v>
      </c>
      <c r="R25" s="118">
        <v>0</v>
      </c>
      <c r="S25" s="120">
        <f t="shared" si="4"/>
        <v>0</v>
      </c>
      <c r="T25" s="118">
        <v>0</v>
      </c>
      <c r="U25" s="120">
        <f t="shared" si="5"/>
        <v>0</v>
      </c>
      <c r="V25" s="118">
        <v>0</v>
      </c>
      <c r="W25" s="120">
        <f t="shared" si="6"/>
        <v>0</v>
      </c>
      <c r="X25" s="118">
        <v>0</v>
      </c>
      <c r="Y25" s="120">
        <f t="shared" si="14"/>
        <v>0</v>
      </c>
      <c r="Z25" s="118">
        <f>VLOOKUP(B25,'[2]THÁNG 5'!$A$6:$L$27,12,0)</f>
        <v>60000</v>
      </c>
      <c r="AA25" s="120">
        <f t="shared" si="7"/>
        <v>5040</v>
      </c>
      <c r="AB25" s="118"/>
      <c r="AC25" s="120">
        <f t="shared" si="8"/>
        <v>0</v>
      </c>
      <c r="AD25" s="95"/>
      <c r="AE25" s="121">
        <f t="shared" si="9"/>
        <v>0</v>
      </c>
      <c r="AF25" s="118">
        <v>0</v>
      </c>
      <c r="AG25" s="120">
        <f t="shared" si="15"/>
        <v>0</v>
      </c>
      <c r="AH25" s="118">
        <v>0</v>
      </c>
      <c r="AI25" s="120">
        <f t="shared" si="16"/>
        <v>0</v>
      </c>
      <c r="AJ25" s="118">
        <v>10000</v>
      </c>
      <c r="AK25" s="120">
        <f t="shared" si="17"/>
        <v>815</v>
      </c>
      <c r="AL25" s="118">
        <v>0</v>
      </c>
      <c r="AM25" s="120">
        <f t="shared" si="18"/>
        <v>0</v>
      </c>
      <c r="AN25" s="118">
        <v>10000</v>
      </c>
      <c r="AO25" s="120">
        <f t="shared" si="19"/>
        <v>815</v>
      </c>
      <c r="AP25" s="118">
        <v>10000</v>
      </c>
      <c r="AQ25" s="120">
        <f t="shared" si="20"/>
        <v>815</v>
      </c>
      <c r="AR25" s="118"/>
      <c r="AS25" s="121">
        <f t="shared" si="10"/>
        <v>0</v>
      </c>
      <c r="AT25" s="118">
        <v>0</v>
      </c>
      <c r="AU25" s="120">
        <f t="shared" si="21"/>
        <v>0</v>
      </c>
      <c r="AV25" s="118">
        <v>10000</v>
      </c>
      <c r="AW25" s="120">
        <f t="shared" si="22"/>
        <v>815</v>
      </c>
      <c r="AX25" s="118">
        <v>0</v>
      </c>
      <c r="AY25" s="120">
        <f t="shared" si="23"/>
        <v>0</v>
      </c>
      <c r="AZ25" s="118">
        <f>VLOOKUP(B25,'[2]THÁNG 5'!$A$6:$Y$27,25,0)</f>
        <v>10000</v>
      </c>
      <c r="BA25" s="120">
        <f t="shared" si="24"/>
        <v>815</v>
      </c>
      <c r="BB25" s="118">
        <v>0</v>
      </c>
      <c r="BC25" s="120">
        <f t="shared" si="25"/>
        <v>0</v>
      </c>
      <c r="BD25" s="118">
        <v>10000</v>
      </c>
      <c r="BE25" s="120">
        <f t="shared" si="26"/>
        <v>815</v>
      </c>
      <c r="BF25" s="118"/>
      <c r="BG25" s="120">
        <f t="shared" si="27"/>
        <v>0</v>
      </c>
      <c r="BH25" s="118">
        <v>10000</v>
      </c>
      <c r="BI25" s="120">
        <f t="shared" si="28"/>
        <v>815</v>
      </c>
      <c r="BJ25" s="118">
        <v>5000</v>
      </c>
      <c r="BK25" s="143">
        <f t="shared" si="29"/>
        <v>407.5</v>
      </c>
      <c r="BL25" s="95">
        <v>5000</v>
      </c>
      <c r="BM25" s="143">
        <f t="shared" si="30"/>
        <v>407.5</v>
      </c>
      <c r="BN25" s="95">
        <v>10000</v>
      </c>
      <c r="BO25" s="143">
        <f t="shared" si="31"/>
        <v>815</v>
      </c>
      <c r="BP25" s="128"/>
      <c r="BQ25" s="128"/>
    </row>
    <row r="26" spans="1:69" s="122" customFormat="1" ht="27" customHeight="1">
      <c r="A26" s="123">
        <v>16</v>
      </c>
      <c r="B26" s="124">
        <v>9652930046</v>
      </c>
      <c r="C26" s="132" t="s">
        <v>100</v>
      </c>
      <c r="D26" s="116">
        <v>7.7299999999999994E-2</v>
      </c>
      <c r="E26" s="116">
        <v>7.4999999999999997E-2</v>
      </c>
      <c r="F26" s="118">
        <f t="shared" si="11"/>
        <v>163064</v>
      </c>
      <c r="G26" s="119">
        <f t="shared" si="12"/>
        <v>12413.8</v>
      </c>
      <c r="H26" s="118"/>
      <c r="I26" s="120">
        <f t="shared" si="0"/>
        <v>0</v>
      </c>
      <c r="J26" s="118">
        <v>10000</v>
      </c>
      <c r="K26" s="120">
        <f t="shared" si="13"/>
        <v>772.99999999999989</v>
      </c>
      <c r="L26" s="118">
        <v>10000</v>
      </c>
      <c r="M26" s="121">
        <f t="shared" si="1"/>
        <v>772.99999999999989</v>
      </c>
      <c r="N26" s="118">
        <v>0</v>
      </c>
      <c r="O26" s="120">
        <f t="shared" si="2"/>
        <v>0</v>
      </c>
      <c r="P26" s="95"/>
      <c r="Q26" s="121">
        <f t="shared" si="3"/>
        <v>0</v>
      </c>
      <c r="R26" s="118">
        <v>0</v>
      </c>
      <c r="S26" s="120">
        <f t="shared" si="4"/>
        <v>0</v>
      </c>
      <c r="T26" s="118">
        <v>0</v>
      </c>
      <c r="U26" s="120">
        <f t="shared" si="5"/>
        <v>0</v>
      </c>
      <c r="V26" s="118">
        <v>0</v>
      </c>
      <c r="W26" s="120">
        <f t="shared" si="6"/>
        <v>0</v>
      </c>
      <c r="X26" s="118">
        <v>0</v>
      </c>
      <c r="Y26" s="120">
        <f t="shared" si="14"/>
        <v>0</v>
      </c>
      <c r="Z26" s="118">
        <f>VLOOKUP(B26,'[2]THÁNG 5'!$A$6:$L$27,12,0)</f>
        <v>60000</v>
      </c>
      <c r="AA26" s="120">
        <f t="shared" si="7"/>
        <v>4638</v>
      </c>
      <c r="AB26" s="118"/>
      <c r="AC26" s="120">
        <f t="shared" si="8"/>
        <v>0</v>
      </c>
      <c r="AD26" s="95"/>
      <c r="AE26" s="121">
        <f t="shared" si="9"/>
        <v>0</v>
      </c>
      <c r="AF26" s="118">
        <v>0</v>
      </c>
      <c r="AG26" s="120">
        <f t="shared" si="15"/>
        <v>0</v>
      </c>
      <c r="AH26" s="118">
        <v>0</v>
      </c>
      <c r="AI26" s="120">
        <f t="shared" si="16"/>
        <v>0</v>
      </c>
      <c r="AJ26" s="118">
        <v>2000</v>
      </c>
      <c r="AK26" s="120">
        <f t="shared" si="17"/>
        <v>150</v>
      </c>
      <c r="AL26" s="118">
        <v>1064</v>
      </c>
      <c r="AM26" s="120">
        <f t="shared" si="18"/>
        <v>79.8</v>
      </c>
      <c r="AN26" s="118">
        <v>10000</v>
      </c>
      <c r="AO26" s="120">
        <f t="shared" si="19"/>
        <v>750</v>
      </c>
      <c r="AP26" s="118">
        <v>10000</v>
      </c>
      <c r="AQ26" s="120">
        <f t="shared" si="20"/>
        <v>750</v>
      </c>
      <c r="AR26" s="118"/>
      <c r="AS26" s="121">
        <f t="shared" si="10"/>
        <v>0</v>
      </c>
      <c r="AT26" s="118">
        <v>0</v>
      </c>
      <c r="AU26" s="120">
        <f t="shared" si="21"/>
        <v>0</v>
      </c>
      <c r="AV26" s="118">
        <v>10000</v>
      </c>
      <c r="AW26" s="120">
        <f t="shared" si="22"/>
        <v>750</v>
      </c>
      <c r="AX26" s="118">
        <v>0</v>
      </c>
      <c r="AY26" s="120">
        <f t="shared" si="23"/>
        <v>0</v>
      </c>
      <c r="AZ26" s="118">
        <f>VLOOKUP(B26,'[2]THÁNG 5'!$A$6:$Y$27,25,0)</f>
        <v>10000</v>
      </c>
      <c r="BA26" s="120">
        <f t="shared" si="24"/>
        <v>750</v>
      </c>
      <c r="BB26" s="118">
        <v>0</v>
      </c>
      <c r="BC26" s="120">
        <f t="shared" si="25"/>
        <v>0</v>
      </c>
      <c r="BD26" s="118">
        <v>10000</v>
      </c>
      <c r="BE26" s="120">
        <f t="shared" si="26"/>
        <v>750</v>
      </c>
      <c r="BF26" s="118"/>
      <c r="BG26" s="120">
        <f t="shared" si="27"/>
        <v>0</v>
      </c>
      <c r="BH26" s="118">
        <v>10000</v>
      </c>
      <c r="BI26" s="120">
        <f t="shared" si="28"/>
        <v>750</v>
      </c>
      <c r="BJ26" s="118">
        <v>5000</v>
      </c>
      <c r="BK26" s="143">
        <f t="shared" si="29"/>
        <v>375</v>
      </c>
      <c r="BL26" s="95">
        <v>5000</v>
      </c>
      <c r="BM26" s="143">
        <f t="shared" si="30"/>
        <v>375</v>
      </c>
      <c r="BN26" s="95">
        <v>10000</v>
      </c>
      <c r="BO26" s="143">
        <f t="shared" si="31"/>
        <v>750</v>
      </c>
      <c r="BP26" s="128"/>
      <c r="BQ26" s="128"/>
    </row>
    <row r="27" spans="1:69" s="122" customFormat="1" ht="27" customHeight="1">
      <c r="A27" s="123">
        <v>17</v>
      </c>
      <c r="B27" s="124">
        <v>9124040020</v>
      </c>
      <c r="C27" s="132" t="s">
        <v>101</v>
      </c>
      <c r="D27" s="116">
        <v>1.0208999999999999</v>
      </c>
      <c r="E27" s="116">
        <v>0.93630000000000002</v>
      </c>
      <c r="F27" s="118">
        <f t="shared" si="11"/>
        <v>405807</v>
      </c>
      <c r="G27" s="119">
        <f t="shared" si="12"/>
        <v>392822.5545000002</v>
      </c>
      <c r="H27" s="118"/>
      <c r="I27" s="120">
        <f t="shared" si="0"/>
        <v>0</v>
      </c>
      <c r="J27" s="118">
        <v>17254</v>
      </c>
      <c r="K27" s="120">
        <f t="shared" si="13"/>
        <v>17614.6086</v>
      </c>
      <c r="L27" s="118">
        <v>15540</v>
      </c>
      <c r="M27" s="121">
        <f t="shared" si="1"/>
        <v>15864.785999999998</v>
      </c>
      <c r="N27" s="118">
        <v>26040</v>
      </c>
      <c r="O27" s="120">
        <f t="shared" si="2"/>
        <v>26584.235999999997</v>
      </c>
      <c r="P27" s="95"/>
      <c r="Q27" s="121">
        <f t="shared" si="3"/>
        <v>0</v>
      </c>
      <c r="R27" s="118">
        <v>15540</v>
      </c>
      <c r="S27" s="120">
        <f t="shared" si="4"/>
        <v>15864.785999999998</v>
      </c>
      <c r="T27" s="118">
        <v>31080</v>
      </c>
      <c r="U27" s="120">
        <f t="shared" si="5"/>
        <v>31729.571999999996</v>
      </c>
      <c r="V27" s="118">
        <v>15540</v>
      </c>
      <c r="W27" s="120">
        <f t="shared" si="6"/>
        <v>15864.785999999998</v>
      </c>
      <c r="X27" s="118">
        <v>31080</v>
      </c>
      <c r="Y27" s="120">
        <f t="shared" si="14"/>
        <v>31729.571999999996</v>
      </c>
      <c r="Z27" s="118">
        <f>VLOOKUP(B27,'[2]THÁNG 5'!$A$6:$L$27,12,0)</f>
        <v>0</v>
      </c>
      <c r="AA27" s="120">
        <f t="shared" si="7"/>
        <v>0</v>
      </c>
      <c r="AB27" s="118"/>
      <c r="AC27" s="120">
        <f t="shared" si="8"/>
        <v>0</v>
      </c>
      <c r="AD27" s="95"/>
      <c r="AE27" s="121">
        <f t="shared" si="9"/>
        <v>0</v>
      </c>
      <c r="AF27" s="118">
        <v>15540</v>
      </c>
      <c r="AG27" s="120">
        <f t="shared" si="15"/>
        <v>14550.102000000001</v>
      </c>
      <c r="AH27" s="118">
        <v>15540</v>
      </c>
      <c r="AI27" s="120">
        <f t="shared" si="16"/>
        <v>14550.102000000001</v>
      </c>
      <c r="AJ27" s="118">
        <v>15540</v>
      </c>
      <c r="AK27" s="120">
        <f t="shared" si="17"/>
        <v>14550.102000000001</v>
      </c>
      <c r="AL27" s="118">
        <v>15540</v>
      </c>
      <c r="AM27" s="120">
        <f t="shared" si="18"/>
        <v>14550.102000000001</v>
      </c>
      <c r="AN27" s="118">
        <v>15540</v>
      </c>
      <c r="AO27" s="120">
        <f t="shared" si="19"/>
        <v>14550.102000000001</v>
      </c>
      <c r="AP27" s="118">
        <v>15540</v>
      </c>
      <c r="AQ27" s="120">
        <f t="shared" si="20"/>
        <v>14550.102000000001</v>
      </c>
      <c r="AR27" s="118"/>
      <c r="AS27" s="121">
        <f t="shared" si="10"/>
        <v>0</v>
      </c>
      <c r="AT27" s="118">
        <v>15540</v>
      </c>
      <c r="AU27" s="120">
        <f t="shared" si="21"/>
        <v>14550.102000000001</v>
      </c>
      <c r="AV27" s="118">
        <v>5093</v>
      </c>
      <c r="AW27" s="120">
        <f t="shared" si="22"/>
        <v>4768.5758999999998</v>
      </c>
      <c r="AX27" s="118">
        <v>15540</v>
      </c>
      <c r="AY27" s="120">
        <f t="shared" si="23"/>
        <v>14550.102000000001</v>
      </c>
      <c r="AZ27" s="118">
        <f>VLOOKUP(B27,'[2]THÁNG 5'!$A$6:$Y$27,25,0)</f>
        <v>15540</v>
      </c>
      <c r="BA27" s="120">
        <f t="shared" si="24"/>
        <v>14550.102000000001</v>
      </c>
      <c r="BB27" s="118">
        <v>15540</v>
      </c>
      <c r="BC27" s="120">
        <f t="shared" si="25"/>
        <v>14550.102000000001</v>
      </c>
      <c r="BD27" s="118">
        <v>15540</v>
      </c>
      <c r="BE27" s="120">
        <f t="shared" si="26"/>
        <v>14550.102000000001</v>
      </c>
      <c r="BF27" s="118"/>
      <c r="BG27" s="120">
        <f t="shared" si="27"/>
        <v>0</v>
      </c>
      <c r="BH27" s="118">
        <v>15540</v>
      </c>
      <c r="BI27" s="120">
        <f t="shared" si="28"/>
        <v>14550.102000000001</v>
      </c>
      <c r="BJ27" s="118">
        <v>15540</v>
      </c>
      <c r="BK27" s="143">
        <f t="shared" si="29"/>
        <v>14550.102000000001</v>
      </c>
      <c r="BL27" s="95">
        <v>15540</v>
      </c>
      <c r="BM27" s="143">
        <f t="shared" si="30"/>
        <v>14550.102000000001</v>
      </c>
      <c r="BN27" s="95">
        <v>31080</v>
      </c>
      <c r="BO27" s="143">
        <f t="shared" si="31"/>
        <v>29100.204000000002</v>
      </c>
      <c r="BP27" s="128"/>
      <c r="BQ27" s="128"/>
    </row>
    <row r="28" spans="1:69" s="122" customFormat="1" ht="27" customHeight="1">
      <c r="A28" s="123">
        <v>18</v>
      </c>
      <c r="B28" s="124">
        <v>9124040035</v>
      </c>
      <c r="C28" s="132" t="s">
        <v>102</v>
      </c>
      <c r="D28" s="116">
        <v>0.15110000000000001</v>
      </c>
      <c r="E28" s="116">
        <v>0.14660000000000001</v>
      </c>
      <c r="F28" s="118">
        <f t="shared" si="11"/>
        <v>362000</v>
      </c>
      <c r="G28" s="119">
        <f t="shared" si="12"/>
        <v>53690.19999999999</v>
      </c>
      <c r="H28" s="118"/>
      <c r="I28" s="120">
        <f t="shared" si="0"/>
        <v>0</v>
      </c>
      <c r="J28" s="118">
        <v>32000</v>
      </c>
      <c r="K28" s="120">
        <f t="shared" si="13"/>
        <v>4835.2000000000007</v>
      </c>
      <c r="L28" s="118">
        <v>16000</v>
      </c>
      <c r="M28" s="121">
        <f t="shared" si="1"/>
        <v>2417.6000000000004</v>
      </c>
      <c r="N28" s="118">
        <v>10000</v>
      </c>
      <c r="O28" s="120">
        <f t="shared" si="2"/>
        <v>1511.0000000000002</v>
      </c>
      <c r="P28" s="95"/>
      <c r="Q28" s="121">
        <f t="shared" si="3"/>
        <v>0</v>
      </c>
      <c r="R28" s="118">
        <v>16000</v>
      </c>
      <c r="S28" s="120">
        <f t="shared" si="4"/>
        <v>2417.6000000000004</v>
      </c>
      <c r="T28" s="118">
        <v>16000</v>
      </c>
      <c r="U28" s="120">
        <f t="shared" si="5"/>
        <v>2417.6000000000004</v>
      </c>
      <c r="V28" s="118">
        <v>16000</v>
      </c>
      <c r="W28" s="120">
        <f t="shared" si="6"/>
        <v>2417.6000000000004</v>
      </c>
      <c r="X28" s="118">
        <v>32000</v>
      </c>
      <c r="Y28" s="120">
        <f t="shared" si="14"/>
        <v>4835.2000000000007</v>
      </c>
      <c r="Z28" s="118">
        <f>VLOOKUP(B28,'[2]THÁNG 5'!$A$6:$L$27,12,0)</f>
        <v>0</v>
      </c>
      <c r="AA28" s="120">
        <f t="shared" si="7"/>
        <v>0</v>
      </c>
      <c r="AB28" s="118"/>
      <c r="AC28" s="120">
        <f t="shared" si="8"/>
        <v>0</v>
      </c>
      <c r="AD28" s="95"/>
      <c r="AE28" s="121">
        <f t="shared" si="9"/>
        <v>0</v>
      </c>
      <c r="AF28" s="118">
        <v>15000</v>
      </c>
      <c r="AG28" s="120">
        <f t="shared" si="15"/>
        <v>2199</v>
      </c>
      <c r="AH28" s="118">
        <v>1000</v>
      </c>
      <c r="AI28" s="120">
        <f t="shared" si="16"/>
        <v>146.6</v>
      </c>
      <c r="AJ28" s="118">
        <v>1000</v>
      </c>
      <c r="AK28" s="120">
        <f t="shared" si="17"/>
        <v>146.6</v>
      </c>
      <c r="AL28" s="118">
        <v>23000</v>
      </c>
      <c r="AM28" s="120">
        <f t="shared" si="18"/>
        <v>3371.8</v>
      </c>
      <c r="AN28" s="118">
        <v>16000</v>
      </c>
      <c r="AO28" s="120">
        <f t="shared" si="19"/>
        <v>2345.6</v>
      </c>
      <c r="AP28" s="118">
        <v>0</v>
      </c>
      <c r="AQ28" s="120">
        <f t="shared" si="20"/>
        <v>0</v>
      </c>
      <c r="AR28" s="118"/>
      <c r="AS28" s="121">
        <f t="shared" si="10"/>
        <v>0</v>
      </c>
      <c r="AT28" s="118">
        <v>16000</v>
      </c>
      <c r="AU28" s="120">
        <f t="shared" si="21"/>
        <v>2345.6</v>
      </c>
      <c r="AV28" s="118">
        <v>16000</v>
      </c>
      <c r="AW28" s="120">
        <f t="shared" si="22"/>
        <v>2345.6</v>
      </c>
      <c r="AX28" s="118">
        <v>16000</v>
      </c>
      <c r="AY28" s="120">
        <f t="shared" si="23"/>
        <v>2345.6</v>
      </c>
      <c r="AZ28" s="118">
        <f>VLOOKUP(B28,'[2]THÁNG 5'!$A$6:$Y$27,25,0)</f>
        <v>16000</v>
      </c>
      <c r="BA28" s="120">
        <f t="shared" si="24"/>
        <v>2345.6</v>
      </c>
      <c r="BB28" s="118">
        <v>16000</v>
      </c>
      <c r="BC28" s="120">
        <f t="shared" si="25"/>
        <v>2345.6</v>
      </c>
      <c r="BD28" s="118">
        <v>16000</v>
      </c>
      <c r="BE28" s="120">
        <f t="shared" si="26"/>
        <v>2345.6</v>
      </c>
      <c r="BF28" s="118"/>
      <c r="BG28" s="120">
        <f t="shared" si="27"/>
        <v>0</v>
      </c>
      <c r="BH28" s="118">
        <v>8000</v>
      </c>
      <c r="BI28" s="120">
        <f t="shared" si="28"/>
        <v>1172.8</v>
      </c>
      <c r="BJ28" s="118">
        <v>16000</v>
      </c>
      <c r="BK28" s="143">
        <f t="shared" si="29"/>
        <v>2345.6</v>
      </c>
      <c r="BL28" s="95">
        <v>16000</v>
      </c>
      <c r="BM28" s="143">
        <f t="shared" si="30"/>
        <v>2345.6</v>
      </c>
      <c r="BN28" s="95">
        <v>32000</v>
      </c>
      <c r="BO28" s="143">
        <f t="shared" si="31"/>
        <v>4691.2</v>
      </c>
      <c r="BP28" s="128"/>
      <c r="BQ28" s="128"/>
    </row>
    <row r="29" spans="1:69" s="122" customFormat="1" ht="27" customHeight="1">
      <c r="A29" s="123">
        <v>19</v>
      </c>
      <c r="B29" s="124">
        <v>9124040011</v>
      </c>
      <c r="C29" s="132" t="s">
        <v>102</v>
      </c>
      <c r="D29" s="116">
        <v>0.15110000000000001</v>
      </c>
      <c r="E29" s="116">
        <v>0.14729999999999999</v>
      </c>
      <c r="F29" s="118">
        <f t="shared" si="11"/>
        <v>56000</v>
      </c>
      <c r="G29" s="119">
        <f t="shared" si="12"/>
        <v>8309.5999999999985</v>
      </c>
      <c r="H29" s="118"/>
      <c r="I29" s="120">
        <f t="shared" si="0"/>
        <v>0</v>
      </c>
      <c r="J29" s="118">
        <v>0</v>
      </c>
      <c r="K29" s="120">
        <f t="shared" si="13"/>
        <v>0</v>
      </c>
      <c r="L29" s="118">
        <v>0</v>
      </c>
      <c r="M29" s="121">
        <f t="shared" si="1"/>
        <v>0</v>
      </c>
      <c r="N29" s="118">
        <v>0</v>
      </c>
      <c r="O29" s="120">
        <f t="shared" si="2"/>
        <v>0</v>
      </c>
      <c r="P29" s="95"/>
      <c r="Q29" s="121">
        <f t="shared" si="3"/>
        <v>0</v>
      </c>
      <c r="R29" s="118">
        <v>16000</v>
      </c>
      <c r="S29" s="120">
        <f t="shared" si="4"/>
        <v>2417.6000000000004</v>
      </c>
      <c r="T29" s="118">
        <v>0</v>
      </c>
      <c r="U29" s="120">
        <f t="shared" si="5"/>
        <v>0</v>
      </c>
      <c r="V29" s="118">
        <v>0</v>
      </c>
      <c r="W29" s="120">
        <f t="shared" si="6"/>
        <v>0</v>
      </c>
      <c r="X29" s="118">
        <v>0</v>
      </c>
      <c r="Y29" s="120">
        <f t="shared" si="14"/>
        <v>0</v>
      </c>
      <c r="Z29" s="118">
        <f>VLOOKUP(B29,'[2]THÁNG 5'!$A$6:$L$27,12,0)</f>
        <v>0</v>
      </c>
      <c r="AA29" s="120">
        <f t="shared" si="7"/>
        <v>0</v>
      </c>
      <c r="AB29" s="118"/>
      <c r="AC29" s="120">
        <f t="shared" si="8"/>
        <v>0</v>
      </c>
      <c r="AD29" s="95"/>
      <c r="AE29" s="121">
        <f t="shared" si="9"/>
        <v>0</v>
      </c>
      <c r="AF29" s="118">
        <v>8000</v>
      </c>
      <c r="AG29" s="120">
        <f t="shared" si="15"/>
        <v>1178.3999999999999</v>
      </c>
      <c r="AH29" s="118">
        <v>8000</v>
      </c>
      <c r="AI29" s="120">
        <f t="shared" si="16"/>
        <v>1178.3999999999999</v>
      </c>
      <c r="AJ29" s="118">
        <v>8000</v>
      </c>
      <c r="AK29" s="120">
        <f t="shared" si="17"/>
        <v>1178.3999999999999</v>
      </c>
      <c r="AL29" s="118">
        <v>0</v>
      </c>
      <c r="AM29" s="120">
        <f t="shared" si="18"/>
        <v>0</v>
      </c>
      <c r="AN29" s="118">
        <v>0</v>
      </c>
      <c r="AO29" s="120">
        <f t="shared" si="19"/>
        <v>0</v>
      </c>
      <c r="AP29" s="118">
        <v>0</v>
      </c>
      <c r="AQ29" s="120">
        <f t="shared" si="20"/>
        <v>0</v>
      </c>
      <c r="AR29" s="118"/>
      <c r="AS29" s="121">
        <f t="shared" si="10"/>
        <v>0</v>
      </c>
      <c r="AT29" s="118">
        <v>0</v>
      </c>
      <c r="AU29" s="120">
        <f t="shared" si="21"/>
        <v>0</v>
      </c>
      <c r="AV29" s="118">
        <v>0</v>
      </c>
      <c r="AW29" s="120">
        <f t="shared" si="22"/>
        <v>0</v>
      </c>
      <c r="AX29" s="118">
        <v>0</v>
      </c>
      <c r="AY29" s="120">
        <f t="shared" si="23"/>
        <v>0</v>
      </c>
      <c r="AZ29" s="118">
        <f>VLOOKUP(B29,'[2]THÁNG 5'!$A$6:$Y$27,25,0)</f>
        <v>0</v>
      </c>
      <c r="BA29" s="120">
        <f t="shared" si="24"/>
        <v>0</v>
      </c>
      <c r="BB29" s="118">
        <v>0</v>
      </c>
      <c r="BC29" s="120">
        <f t="shared" si="25"/>
        <v>0</v>
      </c>
      <c r="BD29" s="118">
        <v>0</v>
      </c>
      <c r="BE29" s="120">
        <f t="shared" si="26"/>
        <v>0</v>
      </c>
      <c r="BF29" s="118"/>
      <c r="BG29" s="120">
        <f t="shared" si="27"/>
        <v>0</v>
      </c>
      <c r="BH29" s="118">
        <v>16000</v>
      </c>
      <c r="BI29" s="120">
        <f t="shared" si="28"/>
        <v>2356.7999999999997</v>
      </c>
      <c r="BJ29" s="118">
        <v>0</v>
      </c>
      <c r="BK29" s="143">
        <f t="shared" si="29"/>
        <v>0</v>
      </c>
      <c r="BL29" s="95">
        <v>0</v>
      </c>
      <c r="BM29" s="143">
        <f t="shared" si="30"/>
        <v>0</v>
      </c>
      <c r="BN29" s="95">
        <v>0</v>
      </c>
      <c r="BO29" s="143">
        <f t="shared" si="31"/>
        <v>0</v>
      </c>
      <c r="BP29" s="128"/>
      <c r="BQ29" s="128"/>
    </row>
    <row r="30" spans="1:69" s="122" customFormat="1" ht="27" customHeight="1">
      <c r="A30" s="123">
        <v>20</v>
      </c>
      <c r="B30" s="124">
        <v>9471930059</v>
      </c>
      <c r="C30" s="132" t="s">
        <v>103</v>
      </c>
      <c r="D30" s="116">
        <v>0.99839999999999995</v>
      </c>
      <c r="E30" s="116">
        <v>0.96840000000000004</v>
      </c>
      <c r="F30" s="118">
        <f t="shared" si="11"/>
        <v>345432</v>
      </c>
      <c r="G30" s="119">
        <f t="shared" si="12"/>
        <v>338446.34879999998</v>
      </c>
      <c r="H30" s="118"/>
      <c r="I30" s="120">
        <f t="shared" si="0"/>
        <v>0</v>
      </c>
      <c r="J30" s="118">
        <v>16000</v>
      </c>
      <c r="K30" s="120">
        <f t="shared" si="13"/>
        <v>15974.4</v>
      </c>
      <c r="L30" s="118">
        <v>15000</v>
      </c>
      <c r="M30" s="121">
        <f t="shared" si="1"/>
        <v>14976</v>
      </c>
      <c r="N30" s="118">
        <v>10000</v>
      </c>
      <c r="O30" s="120">
        <f t="shared" si="2"/>
        <v>9984</v>
      </c>
      <c r="P30" s="95"/>
      <c r="Q30" s="121">
        <f t="shared" si="3"/>
        <v>0</v>
      </c>
      <c r="R30" s="118">
        <v>15000</v>
      </c>
      <c r="S30" s="120">
        <f t="shared" si="4"/>
        <v>14976</v>
      </c>
      <c r="T30" s="118">
        <v>30000</v>
      </c>
      <c r="U30" s="120">
        <f t="shared" si="5"/>
        <v>29952</v>
      </c>
      <c r="V30" s="118">
        <v>15000</v>
      </c>
      <c r="W30" s="120">
        <f t="shared" si="6"/>
        <v>14976</v>
      </c>
      <c r="X30" s="118">
        <v>30000</v>
      </c>
      <c r="Y30" s="120">
        <f t="shared" si="14"/>
        <v>29952</v>
      </c>
      <c r="Z30" s="118">
        <f>VLOOKUP(B30,'[2]THÁNG 5'!$A$6:$L$27,12,0)</f>
        <v>0</v>
      </c>
      <c r="AA30" s="120">
        <f t="shared" si="7"/>
        <v>0</v>
      </c>
      <c r="AB30" s="118"/>
      <c r="AC30" s="120">
        <f t="shared" si="8"/>
        <v>0</v>
      </c>
      <c r="AD30" s="95"/>
      <c r="AE30" s="121">
        <f t="shared" si="9"/>
        <v>0</v>
      </c>
      <c r="AF30" s="118">
        <v>15932</v>
      </c>
      <c r="AG30" s="120">
        <f t="shared" si="15"/>
        <v>15428.5488</v>
      </c>
      <c r="AH30" s="118">
        <v>15800</v>
      </c>
      <c r="AI30" s="120">
        <f t="shared" si="16"/>
        <v>15300.720000000001</v>
      </c>
      <c r="AJ30" s="118">
        <v>15000</v>
      </c>
      <c r="AK30" s="120">
        <f t="shared" si="17"/>
        <v>14526</v>
      </c>
      <c r="AL30" s="118">
        <v>15000</v>
      </c>
      <c r="AM30" s="120">
        <f t="shared" si="18"/>
        <v>14526</v>
      </c>
      <c r="AN30" s="118">
        <v>15000</v>
      </c>
      <c r="AO30" s="120">
        <f t="shared" si="19"/>
        <v>14526</v>
      </c>
      <c r="AP30" s="118">
        <v>15000</v>
      </c>
      <c r="AQ30" s="120">
        <f t="shared" si="20"/>
        <v>14526</v>
      </c>
      <c r="AR30" s="118"/>
      <c r="AS30" s="121">
        <f t="shared" si="10"/>
        <v>0</v>
      </c>
      <c r="AT30" s="118">
        <v>15000</v>
      </c>
      <c r="AU30" s="120">
        <f t="shared" si="21"/>
        <v>14526</v>
      </c>
      <c r="AV30" s="118">
        <v>15000</v>
      </c>
      <c r="AW30" s="120">
        <f t="shared" si="22"/>
        <v>14526</v>
      </c>
      <c r="AX30" s="118">
        <v>15000</v>
      </c>
      <c r="AY30" s="120">
        <f t="shared" si="23"/>
        <v>14526</v>
      </c>
      <c r="AZ30" s="118">
        <f>VLOOKUP(B30,'[2]THÁNG 5'!$A$6:$Y$27,25,0)</f>
        <v>23600</v>
      </c>
      <c r="BA30" s="120">
        <f t="shared" si="24"/>
        <v>22854.240000000002</v>
      </c>
      <c r="BB30" s="118">
        <v>15000</v>
      </c>
      <c r="BC30" s="120">
        <f t="shared" si="25"/>
        <v>14526</v>
      </c>
      <c r="BD30" s="118">
        <v>15000</v>
      </c>
      <c r="BE30" s="120">
        <f t="shared" si="26"/>
        <v>14526</v>
      </c>
      <c r="BF30" s="118"/>
      <c r="BG30" s="120">
        <f t="shared" si="27"/>
        <v>0</v>
      </c>
      <c r="BH30" s="118">
        <v>0</v>
      </c>
      <c r="BI30" s="120">
        <f t="shared" si="28"/>
        <v>0</v>
      </c>
      <c r="BJ30" s="118">
        <v>0</v>
      </c>
      <c r="BK30" s="143">
        <f t="shared" si="29"/>
        <v>0</v>
      </c>
      <c r="BL30" s="95">
        <v>0</v>
      </c>
      <c r="BM30" s="143">
        <f t="shared" si="30"/>
        <v>0</v>
      </c>
      <c r="BN30" s="95">
        <v>24100</v>
      </c>
      <c r="BO30" s="143">
        <f t="shared" si="31"/>
        <v>23338.440000000002</v>
      </c>
      <c r="BP30" s="128"/>
      <c r="BQ30" s="128"/>
    </row>
    <row r="31" spans="1:69" s="122" customFormat="1" ht="27" customHeight="1">
      <c r="A31" s="123">
        <v>21</v>
      </c>
      <c r="B31" s="124">
        <v>9472930030</v>
      </c>
      <c r="C31" s="132" t="s">
        <v>104</v>
      </c>
      <c r="D31" s="116">
        <v>2.0899999999999998E-2</v>
      </c>
      <c r="E31" s="116">
        <v>2.0299999999999999E-2</v>
      </c>
      <c r="F31" s="118">
        <f t="shared" si="11"/>
        <v>360000</v>
      </c>
      <c r="G31" s="119">
        <f t="shared" si="12"/>
        <v>7404</v>
      </c>
      <c r="H31" s="118"/>
      <c r="I31" s="120">
        <f t="shared" si="0"/>
        <v>0</v>
      </c>
      <c r="J31" s="118">
        <v>40000</v>
      </c>
      <c r="K31" s="120">
        <f t="shared" si="13"/>
        <v>835.99999999999989</v>
      </c>
      <c r="L31" s="118">
        <v>40000</v>
      </c>
      <c r="M31" s="121">
        <f t="shared" si="1"/>
        <v>835.99999999999989</v>
      </c>
      <c r="N31" s="118">
        <v>0</v>
      </c>
      <c r="O31" s="120">
        <f t="shared" si="2"/>
        <v>0</v>
      </c>
      <c r="P31" s="95"/>
      <c r="Q31" s="121">
        <f t="shared" si="3"/>
        <v>0</v>
      </c>
      <c r="R31" s="118">
        <v>40000</v>
      </c>
      <c r="S31" s="120">
        <f t="shared" si="4"/>
        <v>835.99999999999989</v>
      </c>
      <c r="T31" s="118">
        <v>0</v>
      </c>
      <c r="U31" s="120">
        <f t="shared" si="5"/>
        <v>0</v>
      </c>
      <c r="V31" s="118">
        <v>40000</v>
      </c>
      <c r="W31" s="120">
        <f t="shared" si="6"/>
        <v>835.99999999999989</v>
      </c>
      <c r="X31" s="118">
        <v>0</v>
      </c>
      <c r="Y31" s="120">
        <f t="shared" si="14"/>
        <v>0</v>
      </c>
      <c r="Z31" s="118">
        <f>VLOOKUP(B31,'[2]THÁNG 5'!$A$6:$L$27,12,0)</f>
        <v>0</v>
      </c>
      <c r="AA31" s="120">
        <f t="shared" si="7"/>
        <v>0</v>
      </c>
      <c r="AB31" s="118"/>
      <c r="AC31" s="120">
        <f t="shared" si="8"/>
        <v>0</v>
      </c>
      <c r="AD31" s="95"/>
      <c r="AE31" s="121">
        <f t="shared" si="9"/>
        <v>0</v>
      </c>
      <c r="AF31" s="118">
        <v>40000</v>
      </c>
      <c r="AG31" s="120">
        <f t="shared" si="15"/>
        <v>812</v>
      </c>
      <c r="AH31" s="118">
        <v>0</v>
      </c>
      <c r="AI31" s="120">
        <f t="shared" si="16"/>
        <v>0</v>
      </c>
      <c r="AJ31" s="118">
        <v>0</v>
      </c>
      <c r="AK31" s="120">
        <f t="shared" si="17"/>
        <v>0</v>
      </c>
      <c r="AL31" s="118">
        <v>40000</v>
      </c>
      <c r="AM31" s="120">
        <f t="shared" si="18"/>
        <v>812</v>
      </c>
      <c r="AN31" s="118">
        <v>0</v>
      </c>
      <c r="AO31" s="120">
        <f t="shared" si="19"/>
        <v>0</v>
      </c>
      <c r="AP31" s="118">
        <v>0</v>
      </c>
      <c r="AQ31" s="120">
        <f t="shared" si="20"/>
        <v>0</v>
      </c>
      <c r="AR31" s="118"/>
      <c r="AS31" s="121">
        <f t="shared" si="10"/>
        <v>0</v>
      </c>
      <c r="AT31" s="118">
        <v>40000</v>
      </c>
      <c r="AU31" s="120">
        <f t="shared" si="21"/>
        <v>812</v>
      </c>
      <c r="AV31" s="118">
        <v>0</v>
      </c>
      <c r="AW31" s="120">
        <f t="shared" si="22"/>
        <v>0</v>
      </c>
      <c r="AX31" s="118">
        <v>0</v>
      </c>
      <c r="AY31" s="120">
        <f t="shared" si="23"/>
        <v>0</v>
      </c>
      <c r="AZ31" s="118">
        <f>VLOOKUP(B31,'[2]THÁNG 5'!$A$6:$Y$27,25,0)</f>
        <v>0</v>
      </c>
      <c r="BA31" s="120">
        <f t="shared" si="24"/>
        <v>0</v>
      </c>
      <c r="BB31" s="118">
        <v>40000</v>
      </c>
      <c r="BC31" s="120">
        <f t="shared" si="25"/>
        <v>812</v>
      </c>
      <c r="BD31" s="118">
        <v>0</v>
      </c>
      <c r="BE31" s="120">
        <f t="shared" si="26"/>
        <v>0</v>
      </c>
      <c r="BF31" s="118"/>
      <c r="BG31" s="120">
        <f t="shared" si="27"/>
        <v>0</v>
      </c>
      <c r="BH31" s="118">
        <v>0</v>
      </c>
      <c r="BI31" s="120">
        <f t="shared" si="28"/>
        <v>0</v>
      </c>
      <c r="BJ31" s="118">
        <v>0</v>
      </c>
      <c r="BK31" s="143">
        <f t="shared" si="29"/>
        <v>0</v>
      </c>
      <c r="BL31" s="95">
        <v>0</v>
      </c>
      <c r="BM31" s="143">
        <f t="shared" si="30"/>
        <v>0</v>
      </c>
      <c r="BN31" s="95">
        <v>40000</v>
      </c>
      <c r="BO31" s="143">
        <f t="shared" si="31"/>
        <v>812</v>
      </c>
      <c r="BP31" s="128"/>
      <c r="BQ31" s="128"/>
    </row>
    <row r="32" spans="1:69" s="50" customFormat="1" ht="39.75" customHeight="1">
      <c r="A32" s="179" t="s">
        <v>3</v>
      </c>
      <c r="B32" s="180"/>
      <c r="C32" s="180"/>
      <c r="D32" s="180"/>
      <c r="E32" s="181"/>
      <c r="F32" s="133">
        <f>SUM(F11:F31)</f>
        <v>3029783</v>
      </c>
      <c r="G32" s="134">
        <f>SUM(G11:G31)</f>
        <v>1365921.0919000001</v>
      </c>
      <c r="H32" s="125">
        <f>SUM(H11:H31)</f>
        <v>0</v>
      </c>
      <c r="I32" s="126">
        <f>SUM(I11:I31)</f>
        <v>0</v>
      </c>
      <c r="J32" s="125">
        <f t="shared" ref="J32:AR32" si="32">SUM(J11:J31)</f>
        <v>183334</v>
      </c>
      <c r="K32" s="126">
        <f>SUM(K11:K31)</f>
        <v>65160.912600000003</v>
      </c>
      <c r="L32" s="125">
        <f t="shared" si="32"/>
        <v>144620</v>
      </c>
      <c r="M32" s="127">
        <f>SUM(M11:M31)</f>
        <v>59577.09</v>
      </c>
      <c r="N32" s="125">
        <f t="shared" si="32"/>
        <v>127040</v>
      </c>
      <c r="O32" s="126">
        <f>SUM(O11:O31)</f>
        <v>63581.735999999997</v>
      </c>
      <c r="P32" s="125">
        <f t="shared" si="32"/>
        <v>0</v>
      </c>
      <c r="Q32" s="127">
        <f>SUM(Q11:Q31)</f>
        <v>0</v>
      </c>
      <c r="R32" s="125">
        <f t="shared" si="32"/>
        <v>160620</v>
      </c>
      <c r="S32" s="126">
        <f>SUM(S11:S31)</f>
        <v>56153.434599999993</v>
      </c>
      <c r="T32" s="125">
        <f t="shared" si="32"/>
        <v>118240</v>
      </c>
      <c r="U32" s="126">
        <f>SUM(U11:U31)</f>
        <v>92693.079999999987</v>
      </c>
      <c r="V32" s="125">
        <f t="shared" si="32"/>
        <v>135620</v>
      </c>
      <c r="W32" s="126">
        <f>SUM(W11:W31)</f>
        <v>59529.39</v>
      </c>
      <c r="X32" s="125">
        <f t="shared" si="32"/>
        <v>186240</v>
      </c>
      <c r="Y32" s="126">
        <f>SUM(Y11:Y31)</f>
        <v>97960.28</v>
      </c>
      <c r="Z32" s="125">
        <f t="shared" si="32"/>
        <v>240000</v>
      </c>
      <c r="AA32" s="126">
        <f>SUM(AA11:AA31)</f>
        <v>75132</v>
      </c>
      <c r="AB32" s="125">
        <f t="shared" si="32"/>
        <v>0</v>
      </c>
      <c r="AC32" s="126">
        <f>SUM(AC11:AC31)</f>
        <v>0</v>
      </c>
      <c r="AD32" s="125">
        <f t="shared" si="32"/>
        <v>0</v>
      </c>
      <c r="AE32" s="127">
        <f>SUM(AE11:AE31)</f>
        <v>0</v>
      </c>
      <c r="AF32" s="125">
        <f t="shared" si="32"/>
        <v>123952</v>
      </c>
      <c r="AG32" s="126">
        <f>SUM(AG11:AG31)</f>
        <v>45379.214800000002</v>
      </c>
      <c r="AH32" s="125">
        <f t="shared" si="32"/>
        <v>77420</v>
      </c>
      <c r="AI32" s="126">
        <f>SUM(AI11:AI31)</f>
        <v>43592.226000000002</v>
      </c>
      <c r="AJ32" s="125">
        <f t="shared" si="32"/>
        <v>105620</v>
      </c>
      <c r="AK32" s="126">
        <f>SUM(AK11:AK31)</f>
        <v>52593.106</v>
      </c>
      <c r="AL32" s="125">
        <f t="shared" si="32"/>
        <v>122684</v>
      </c>
      <c r="AM32" s="126">
        <f>SUM(AM11:AM31)</f>
        <v>50137.106000000007</v>
      </c>
      <c r="AN32" s="125">
        <f t="shared" si="32"/>
        <v>103620</v>
      </c>
      <c r="AO32" s="126">
        <f>SUM(AO11:AO31)</f>
        <v>55325.106</v>
      </c>
      <c r="AP32" s="125">
        <f t="shared" si="32"/>
        <v>107620</v>
      </c>
      <c r="AQ32" s="126">
        <f>SUM(AQ11:AQ31)</f>
        <v>53385.506000000001</v>
      </c>
      <c r="AR32" s="125">
        <f t="shared" si="32"/>
        <v>0</v>
      </c>
      <c r="AS32" s="127">
        <f>SUM(AS11:AS31)</f>
        <v>0</v>
      </c>
      <c r="AT32" s="125">
        <f t="shared" ref="AT32:BJ32" si="33">SUM(AT11:AT31)</f>
        <v>144020</v>
      </c>
      <c r="AU32" s="126">
        <f>SUM(AU11:AU31)</f>
        <v>55386.466</v>
      </c>
      <c r="AV32" s="125">
        <f t="shared" ref="AV32:AW32" si="34">SUM(AV11:AV31)</f>
        <v>73173</v>
      </c>
      <c r="AW32" s="126">
        <f t="shared" si="34"/>
        <v>35215.579899999997</v>
      </c>
      <c r="AX32" s="125">
        <f t="shared" si="33"/>
        <v>102020</v>
      </c>
      <c r="AY32" s="126">
        <f>SUM(AY11:AY31)</f>
        <v>53339.065999999999</v>
      </c>
      <c r="AZ32" s="125">
        <f t="shared" si="33"/>
        <v>92220</v>
      </c>
      <c r="BA32" s="126">
        <f>SUM(BA11:BA31)</f>
        <v>53325.346000000005</v>
      </c>
      <c r="BB32" s="125">
        <f t="shared" si="33"/>
        <v>138100</v>
      </c>
      <c r="BC32" s="126">
        <f>SUM(BC11:BC31)</f>
        <v>49644.13</v>
      </c>
      <c r="BD32" s="125">
        <f t="shared" si="33"/>
        <v>90700</v>
      </c>
      <c r="BE32" s="126">
        <f>SUM(BE11:BE31)</f>
        <v>51838.51</v>
      </c>
      <c r="BF32" s="125">
        <f t="shared" si="33"/>
        <v>0</v>
      </c>
      <c r="BG32" s="126">
        <f>SUM(BG11:BG31)</f>
        <v>0</v>
      </c>
      <c r="BH32" s="125">
        <f t="shared" si="33"/>
        <v>89540</v>
      </c>
      <c r="BI32" s="126">
        <f>SUM(BI11:BI31)</f>
        <v>25219.701999999997</v>
      </c>
      <c r="BJ32" s="125">
        <f t="shared" si="33"/>
        <v>68620</v>
      </c>
      <c r="BK32" s="126">
        <f>SUM(BK11:BK31)</f>
        <v>32592.606</v>
      </c>
      <c r="BL32" s="125">
        <f>SUM(BL11:BL31)</f>
        <v>68620</v>
      </c>
      <c r="BM32" s="126">
        <f>SUM(BM11:BM31)</f>
        <v>32592.606</v>
      </c>
      <c r="BN32" s="125">
        <f>SUM(BN11:BN31)</f>
        <v>226140</v>
      </c>
      <c r="BO32" s="126">
        <f>SUM(BO11:BO31)</f>
        <v>106566.89200000001</v>
      </c>
      <c r="BP32" s="130"/>
      <c r="BQ32" s="130"/>
    </row>
    <row r="34" spans="6:8">
      <c r="F34" s="106"/>
    </row>
    <row r="37" spans="6:8">
      <c r="H37" s="106"/>
    </row>
  </sheetData>
  <autoFilter ref="A10:BQ32">
    <filterColumn colId="1"/>
  </autoFilter>
  <mergeCells count="33">
    <mergeCell ref="AD9:AE9"/>
    <mergeCell ref="BF9:BG9"/>
    <mergeCell ref="BJ9:BK9"/>
    <mergeCell ref="BL9:BM9"/>
    <mergeCell ref="A32:E32"/>
    <mergeCell ref="P9:Q9"/>
    <mergeCell ref="R9:S9"/>
    <mergeCell ref="T9:U9"/>
    <mergeCell ref="V9:W9"/>
    <mergeCell ref="X9:Y9"/>
    <mergeCell ref="Z9:AA9"/>
    <mergeCell ref="AB9:AC9"/>
    <mergeCell ref="BH9:BI9"/>
    <mergeCell ref="AF9:AG9"/>
    <mergeCell ref="B1:H5"/>
    <mergeCell ref="H9:I9"/>
    <mergeCell ref="J9:K9"/>
    <mergeCell ref="L9:M9"/>
    <mergeCell ref="N9:O9"/>
    <mergeCell ref="BP9:BQ9"/>
    <mergeCell ref="AR9:AS9"/>
    <mergeCell ref="AH9:AI9"/>
    <mergeCell ref="AJ9:AK9"/>
    <mergeCell ref="AL9:AM9"/>
    <mergeCell ref="AN9:AO9"/>
    <mergeCell ref="AP9:AQ9"/>
    <mergeCell ref="AT9:AU9"/>
    <mergeCell ref="AV9:AW9"/>
    <mergeCell ref="AX9:AY9"/>
    <mergeCell ref="AZ9:BA9"/>
    <mergeCell ref="BB9:BC9"/>
    <mergeCell ref="BN9:BO9"/>
    <mergeCell ref="BD9:BE9"/>
  </mergeCells>
  <pageMargins left="0.27559055118110237" right="0.19685039370078741" top="0.43307086614173229" bottom="0.39370078740157483" header="0.31496062992125984" footer="0.31496062992125984"/>
  <pageSetup paperSize="8" scale="3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P27"/>
  <sheetViews>
    <sheetView topLeftCell="A4" workbookViewId="0">
      <selection activeCell="H15" sqref="H15"/>
    </sheetView>
  </sheetViews>
  <sheetFormatPr defaultRowHeight="15"/>
  <cols>
    <col min="1" max="1" width="10.6640625" customWidth="1"/>
    <col min="2" max="2" width="26.21875" style="86" customWidth="1"/>
    <col min="14" max="14" width="10.6640625" customWidth="1"/>
    <col min="15" max="15" width="13.109375" customWidth="1"/>
    <col min="16" max="16" width="16" customWidth="1"/>
  </cols>
  <sheetData>
    <row r="4" spans="1:16" s="45" customFormat="1" ht="12.75">
      <c r="A4" s="44"/>
      <c r="B4" s="84"/>
      <c r="C4" s="187" t="s">
        <v>57</v>
      </c>
      <c r="D4" s="187"/>
      <c r="E4" s="188" t="s">
        <v>58</v>
      </c>
      <c r="F4" s="188"/>
      <c r="G4" s="188" t="s">
        <v>59</v>
      </c>
      <c r="H4" s="188"/>
      <c r="I4" s="188" t="s">
        <v>60</v>
      </c>
      <c r="J4" s="188"/>
      <c r="K4" s="188" t="s">
        <v>61</v>
      </c>
      <c r="L4" s="188"/>
      <c r="M4" s="188"/>
      <c r="N4" s="188"/>
      <c r="O4" s="188"/>
      <c r="P4" s="188"/>
    </row>
    <row r="5" spans="1:16" s="50" customFormat="1" ht="12.75">
      <c r="A5" s="49"/>
      <c r="B5" s="85"/>
      <c r="C5" s="46" t="s">
        <v>17</v>
      </c>
      <c r="D5" s="47" t="s">
        <v>62</v>
      </c>
      <c r="E5" s="49" t="s">
        <v>17</v>
      </c>
      <c r="F5" s="47" t="s">
        <v>62</v>
      </c>
      <c r="G5" s="49" t="s">
        <v>17</v>
      </c>
      <c r="H5" s="47" t="s">
        <v>62</v>
      </c>
      <c r="I5" s="49" t="s">
        <v>17</v>
      </c>
      <c r="J5" s="47" t="s">
        <v>62</v>
      </c>
      <c r="K5" s="49" t="s">
        <v>63</v>
      </c>
      <c r="L5" s="47" t="s">
        <v>64</v>
      </c>
      <c r="M5" s="49" t="s">
        <v>65</v>
      </c>
      <c r="N5" s="49" t="s">
        <v>66</v>
      </c>
      <c r="O5" s="49" t="s">
        <v>67</v>
      </c>
      <c r="P5" s="49" t="s">
        <v>68</v>
      </c>
    </row>
    <row r="6" spans="1:16" s="48" customFormat="1" ht="12.75">
      <c r="A6" s="87">
        <v>9124010052</v>
      </c>
      <c r="B6" s="88" t="str">
        <f>VLOOKUP(A6,'[3]PRICE OF GOODS'!$A$4:$B$25,2,0)</f>
        <v>HOLDER SUB ASS'Y(IN-GF)</v>
      </c>
      <c r="C6" s="54">
        <v>121000</v>
      </c>
      <c r="D6" s="55">
        <v>0.55640000000000001</v>
      </c>
      <c r="E6" s="54">
        <v>111500</v>
      </c>
      <c r="F6" s="56">
        <v>0.55640000000000001</v>
      </c>
      <c r="G6" s="57">
        <v>133000</v>
      </c>
      <c r="H6" s="58">
        <v>0.55640000000000001</v>
      </c>
      <c r="I6" s="104">
        <v>110000</v>
      </c>
      <c r="J6" s="59">
        <v>0.55640000000000001</v>
      </c>
      <c r="K6" s="54">
        <v>30000</v>
      </c>
      <c r="L6" s="60">
        <v>0</v>
      </c>
      <c r="M6" s="61">
        <v>0.55640000000000001</v>
      </c>
      <c r="N6" s="62">
        <v>0.52700000000000002</v>
      </c>
      <c r="O6" s="63">
        <f>SUM(K6:L6)</f>
        <v>30000</v>
      </c>
      <c r="P6" s="51">
        <f>K6*M6+L6*N6</f>
        <v>16692</v>
      </c>
    </row>
    <row r="7" spans="1:16" s="48" customFormat="1" ht="12.75">
      <c r="A7" s="89">
        <v>9124010054</v>
      </c>
      <c r="B7" s="90" t="str">
        <f>VLOOKUP(A7,'[3]PRICE OF GOODS'!$A$4:$B$25,2,0)</f>
        <v>CUP(IN-A6GF1) (Yellow)</v>
      </c>
      <c r="C7" s="64">
        <v>121000</v>
      </c>
      <c r="D7" s="65">
        <v>7.9100000000000004E-2</v>
      </c>
      <c r="E7" s="64">
        <v>111500</v>
      </c>
      <c r="F7" s="66">
        <v>7.9100000000000004E-2</v>
      </c>
      <c r="G7" s="57">
        <v>133000</v>
      </c>
      <c r="H7" s="67">
        <v>7.9100000000000004E-2</v>
      </c>
      <c r="I7" s="104">
        <v>110000</v>
      </c>
      <c r="J7" s="68">
        <v>7.9100000000000004E-2</v>
      </c>
      <c r="K7" s="64">
        <v>30000</v>
      </c>
      <c r="L7" s="57">
        <v>0</v>
      </c>
      <c r="M7" s="69">
        <v>7.9100000000000004E-2</v>
      </c>
      <c r="N7" s="70">
        <v>7.6700000000000004E-2</v>
      </c>
      <c r="O7" s="71">
        <f t="shared" ref="O7:O27" si="0">SUM(K7:L7)</f>
        <v>30000</v>
      </c>
      <c r="P7" s="52">
        <f t="shared" ref="P7:P27" si="1">K7*M7+L7*N7</f>
        <v>2373</v>
      </c>
    </row>
    <row r="8" spans="1:16" s="48" customFormat="1" ht="12.75">
      <c r="A8" s="89">
        <v>9124010058</v>
      </c>
      <c r="B8" s="90" t="str">
        <f>VLOOKUP(A8,'[3]PRICE OF GOODS'!$A$4:$B$25,2,0)</f>
        <v>HOLDER SUB ASS'Y(OUT-GF)</v>
      </c>
      <c r="C8" s="64">
        <v>82000</v>
      </c>
      <c r="D8" s="65">
        <v>0.53449999999999998</v>
      </c>
      <c r="E8" s="64">
        <v>99000</v>
      </c>
      <c r="F8" s="66">
        <v>0.53449999999999998</v>
      </c>
      <c r="G8" s="57">
        <v>88500</v>
      </c>
      <c r="H8" s="67">
        <v>0.53449999999999998</v>
      </c>
      <c r="I8" s="104">
        <v>32000</v>
      </c>
      <c r="J8" s="68">
        <v>0.53449999999999998</v>
      </c>
      <c r="K8" s="64">
        <v>10000</v>
      </c>
      <c r="L8" s="57">
        <v>18000</v>
      </c>
      <c r="M8" s="69">
        <v>0.53449999999999998</v>
      </c>
      <c r="N8" s="70">
        <v>0.50580000000000003</v>
      </c>
      <c r="O8" s="71">
        <f t="shared" si="0"/>
        <v>28000</v>
      </c>
      <c r="P8" s="52">
        <f t="shared" si="1"/>
        <v>14449.4</v>
      </c>
    </row>
    <row r="9" spans="1:16" s="48" customFormat="1" ht="12.75">
      <c r="A9" s="89">
        <v>9124010060</v>
      </c>
      <c r="B9" s="90" t="str">
        <f>VLOOKUP(A9,'[3]PRICE OF GOODS'!$A$4:$B$25,2,0)</f>
        <v>CUP(OUT-A6GF1) (Red)</v>
      </c>
      <c r="C9" s="64">
        <v>79000</v>
      </c>
      <c r="D9" s="65">
        <v>7.7299999999999994E-2</v>
      </c>
      <c r="E9" s="64">
        <v>101000</v>
      </c>
      <c r="F9" s="66">
        <v>7.7299999999999994E-2</v>
      </c>
      <c r="G9" s="57">
        <v>88500</v>
      </c>
      <c r="H9" s="67">
        <v>7.7299999999999994E-2</v>
      </c>
      <c r="I9" s="104">
        <v>30000</v>
      </c>
      <c r="J9" s="68">
        <v>7.7299999999999994E-2</v>
      </c>
      <c r="K9" s="64">
        <v>10000</v>
      </c>
      <c r="L9" s="57">
        <v>22000</v>
      </c>
      <c r="M9" s="69">
        <v>7.7299999999999994E-2</v>
      </c>
      <c r="N9" s="70">
        <v>7.4999999999999997E-2</v>
      </c>
      <c r="O9" s="71">
        <f t="shared" si="0"/>
        <v>32000</v>
      </c>
      <c r="P9" s="52">
        <f t="shared" si="1"/>
        <v>2423</v>
      </c>
    </row>
    <row r="10" spans="1:16" s="48" customFormat="1" ht="12.75">
      <c r="A10" s="89">
        <v>9124010068</v>
      </c>
      <c r="B10" s="90" t="str">
        <f>VLOOKUP(A10,'[3]PRICE OF GOODS'!$A$4:$B$25,2,0)</f>
        <v>HOLDER SUB ASS'Y(OUT-A)</v>
      </c>
      <c r="C10" s="64">
        <v>42000</v>
      </c>
      <c r="D10" s="65">
        <v>0.53449999999999998</v>
      </c>
      <c r="E10" s="64">
        <v>15000</v>
      </c>
      <c r="F10" s="66">
        <v>0.53449999999999998</v>
      </c>
      <c r="G10" s="57">
        <v>55000</v>
      </c>
      <c r="H10" s="67">
        <v>0.53449999999999998</v>
      </c>
      <c r="I10" s="104">
        <v>60000</v>
      </c>
      <c r="J10" s="68">
        <v>0.53449999999999998</v>
      </c>
      <c r="K10" s="64">
        <v>15000</v>
      </c>
      <c r="L10" s="57">
        <v>0</v>
      </c>
      <c r="M10" s="69">
        <v>0.53449999999999998</v>
      </c>
      <c r="N10" s="70">
        <v>0.50580000000000003</v>
      </c>
      <c r="O10" s="71">
        <f t="shared" si="0"/>
        <v>15000</v>
      </c>
      <c r="P10" s="52">
        <f t="shared" si="1"/>
        <v>8017.5</v>
      </c>
    </row>
    <row r="11" spans="1:16" s="48" customFormat="1" ht="12.75">
      <c r="A11" s="89">
        <v>9124040011</v>
      </c>
      <c r="B11" s="90" t="str">
        <f>VLOOKUP(A11,'[3]PRICE OF GOODS'!$A$4:$B$25,2,0)</f>
        <v>CUP_28MM(HS_CM1)</v>
      </c>
      <c r="C11" s="64">
        <v>63000</v>
      </c>
      <c r="D11" s="65">
        <v>0.15110000000000001</v>
      </c>
      <c r="E11" s="64">
        <v>72000</v>
      </c>
      <c r="F11" s="66">
        <v>0.15110000000000001</v>
      </c>
      <c r="G11" s="57">
        <v>132860</v>
      </c>
      <c r="H11" s="67">
        <v>0.15110000000000001</v>
      </c>
      <c r="I11" s="104">
        <v>56000</v>
      </c>
      <c r="J11" s="68">
        <v>0.15110000000000001</v>
      </c>
      <c r="K11" s="64">
        <v>16000</v>
      </c>
      <c r="L11" s="57">
        <v>40000</v>
      </c>
      <c r="M11" s="69">
        <v>0.15110000000000001</v>
      </c>
      <c r="N11" s="70">
        <v>0.14729999999999999</v>
      </c>
      <c r="O11" s="71">
        <f t="shared" si="0"/>
        <v>56000</v>
      </c>
      <c r="P11" s="52">
        <f t="shared" si="1"/>
        <v>8309.5999999999985</v>
      </c>
    </row>
    <row r="12" spans="1:16" s="48" customFormat="1" ht="12.75">
      <c r="A12" s="89">
        <v>9124040020</v>
      </c>
      <c r="B12" s="90" t="str">
        <f>VLOOKUP(A12,'[3]PRICE OF GOODS'!$A$4:$B$25,2,0)</f>
        <v>HOLDER_28MM(HS_CM1)</v>
      </c>
      <c r="C12" s="64">
        <v>361440</v>
      </c>
      <c r="D12" s="65">
        <v>1.0208999999999999</v>
      </c>
      <c r="E12" s="64">
        <v>246813</v>
      </c>
      <c r="F12" s="66">
        <v>1.0208999999999999</v>
      </c>
      <c r="G12" s="57">
        <v>419067</v>
      </c>
      <c r="H12" s="67">
        <v>1.0208999999999999</v>
      </c>
      <c r="I12" s="104">
        <v>357194</v>
      </c>
      <c r="J12" s="68">
        <v>1.0208999999999999</v>
      </c>
      <c r="K12" s="64">
        <v>152074</v>
      </c>
      <c r="L12" s="57">
        <v>253733</v>
      </c>
      <c r="M12" s="69">
        <v>1.0208999999999999</v>
      </c>
      <c r="N12" s="70">
        <v>0.93630000000000002</v>
      </c>
      <c r="O12" s="71">
        <f t="shared" si="0"/>
        <v>405807</v>
      </c>
      <c r="P12" s="52">
        <f t="shared" si="1"/>
        <v>392822.55449999997</v>
      </c>
    </row>
    <row r="13" spans="1:16" s="48" customFormat="1" ht="12.75">
      <c r="A13" s="89">
        <v>9124040035</v>
      </c>
      <c r="B13" s="90" t="str">
        <f>VLOOKUP(A13,'[3]PRICE OF GOODS'!$A$4:$B$25,2,0)</f>
        <v>CUP_28MM(HS_CM1)</v>
      </c>
      <c r="C13" s="64">
        <v>283000</v>
      </c>
      <c r="D13" s="65">
        <v>0.15110000000000001</v>
      </c>
      <c r="E13" s="64">
        <v>204000</v>
      </c>
      <c r="F13" s="66">
        <v>0.15110000000000001</v>
      </c>
      <c r="G13" s="57">
        <v>291983</v>
      </c>
      <c r="H13" s="67">
        <v>0.15110000000000001</v>
      </c>
      <c r="I13" s="104">
        <v>266000</v>
      </c>
      <c r="J13" s="68">
        <v>0.15110000000000001</v>
      </c>
      <c r="K13" s="64">
        <v>138000</v>
      </c>
      <c r="L13" s="57">
        <v>224000</v>
      </c>
      <c r="M13" s="69">
        <v>0.15110000000000001</v>
      </c>
      <c r="N13" s="70">
        <v>0.14660000000000001</v>
      </c>
      <c r="O13" s="71">
        <f t="shared" si="0"/>
        <v>362000</v>
      </c>
      <c r="P13" s="52">
        <f t="shared" si="1"/>
        <v>53690.200000000004</v>
      </c>
    </row>
    <row r="14" spans="1:16" s="48" customFormat="1" ht="12.75">
      <c r="A14" s="89">
        <v>9145020057</v>
      </c>
      <c r="B14" s="90" t="str">
        <f>VLOOKUP(A14,'[3]PRICE OF GOODS'!$A$4:$B$25,2,0)</f>
        <v>SHAFT(FINISHED):45MM</v>
      </c>
      <c r="C14" s="64">
        <v>41680</v>
      </c>
      <c r="D14" s="65">
        <v>1.0118</v>
      </c>
      <c r="E14" s="64">
        <v>31600</v>
      </c>
      <c r="F14" s="66">
        <v>1.0118</v>
      </c>
      <c r="G14" s="57">
        <v>35710</v>
      </c>
      <c r="H14" s="67">
        <v>1.0118</v>
      </c>
      <c r="I14" s="104">
        <v>8920</v>
      </c>
      <c r="J14" s="68">
        <v>1.0118</v>
      </c>
      <c r="K14" s="64">
        <v>0</v>
      </c>
      <c r="L14" s="57">
        <v>0</v>
      </c>
      <c r="M14" s="69">
        <v>0</v>
      </c>
      <c r="N14" s="70">
        <v>1.0118</v>
      </c>
      <c r="O14" s="71">
        <f t="shared" si="0"/>
        <v>0</v>
      </c>
      <c r="P14" s="52">
        <f t="shared" si="1"/>
        <v>0</v>
      </c>
    </row>
    <row r="15" spans="1:16" s="48" customFormat="1" ht="12.75">
      <c r="A15" s="89">
        <v>9145020075</v>
      </c>
      <c r="B15" s="90" t="str">
        <f>VLOOKUP(A15,'[3]PRICE OF GOODS'!$A$4:$B$25,2,0)</f>
        <v>SHAFT(FINISHED) : 43 MM</v>
      </c>
      <c r="C15" s="72"/>
      <c r="D15" s="65">
        <v>0</v>
      </c>
      <c r="E15" s="73"/>
      <c r="F15" s="66">
        <v>0</v>
      </c>
      <c r="G15" s="74"/>
      <c r="H15" s="67">
        <v>0</v>
      </c>
      <c r="I15" s="103"/>
      <c r="J15" s="68">
        <v>0</v>
      </c>
      <c r="K15" s="64">
        <v>0</v>
      </c>
      <c r="L15" s="57">
        <v>0</v>
      </c>
      <c r="M15" s="69">
        <v>0</v>
      </c>
      <c r="N15" s="70">
        <v>0.99819999999999998</v>
      </c>
      <c r="O15" s="71">
        <f t="shared" si="0"/>
        <v>0</v>
      </c>
      <c r="P15" s="52">
        <f t="shared" si="1"/>
        <v>0</v>
      </c>
    </row>
    <row r="16" spans="1:16" s="48" customFormat="1" ht="12.75">
      <c r="A16" s="89">
        <v>9145020111</v>
      </c>
      <c r="B16" s="90" t="str">
        <f>VLOOKUP(A16,'[3]PRICE OF GOODS'!$A$4:$B$25,2,0)</f>
        <v>SHAFT(FINISHED): 49MM</v>
      </c>
      <c r="C16" s="64">
        <v>1500</v>
      </c>
      <c r="D16" s="65">
        <v>1.0208999999999999</v>
      </c>
      <c r="E16" s="64">
        <v>2970</v>
      </c>
      <c r="F16" s="66">
        <v>1.0208999999999999</v>
      </c>
      <c r="G16" s="57">
        <v>1530</v>
      </c>
      <c r="H16" s="67">
        <v>1.0208999999999999</v>
      </c>
      <c r="I16" s="104">
        <v>5802</v>
      </c>
      <c r="J16" s="68">
        <v>1.0208999999999999</v>
      </c>
      <c r="K16" s="64">
        <v>5051</v>
      </c>
      <c r="L16" s="57">
        <v>0</v>
      </c>
      <c r="M16" s="69">
        <v>1.0208999999999999</v>
      </c>
      <c r="N16" s="70">
        <v>1.0208999999999999</v>
      </c>
      <c r="O16" s="71">
        <f t="shared" si="0"/>
        <v>5051</v>
      </c>
      <c r="P16" s="52">
        <f t="shared" si="1"/>
        <v>5156.5658999999996</v>
      </c>
    </row>
    <row r="17" spans="1:16" s="48" customFormat="1" ht="12.75">
      <c r="A17" s="89">
        <v>9352931030</v>
      </c>
      <c r="B17" s="90" t="str">
        <f>VLOOKUP(A17,'[3]PRICE OF GOODS'!$A$4:$B$25,2,0)</f>
        <v>PRO. CAP;KUM(M)</v>
      </c>
      <c r="C17" s="64">
        <v>293000</v>
      </c>
      <c r="D17" s="65">
        <v>2.0899999999999998E-2</v>
      </c>
      <c r="E17" s="64">
        <v>185000</v>
      </c>
      <c r="F17" s="66">
        <v>2.0899999999999998E-2</v>
      </c>
      <c r="G17" s="57">
        <v>114000</v>
      </c>
      <c r="H17" s="67">
        <v>2.0899999999999998E-2</v>
      </c>
      <c r="I17" s="104">
        <v>100000</v>
      </c>
      <c r="J17" s="68">
        <v>2.0899999999999998E-2</v>
      </c>
      <c r="K17" s="64">
        <v>40000</v>
      </c>
      <c r="L17" s="57">
        <v>50000</v>
      </c>
      <c r="M17" s="69">
        <v>2.0899999999999998E-2</v>
      </c>
      <c r="N17" s="70">
        <v>2.0299999999999999E-2</v>
      </c>
      <c r="O17" s="71">
        <f t="shared" si="0"/>
        <v>90000</v>
      </c>
      <c r="P17" s="52">
        <f t="shared" si="1"/>
        <v>1850.9999999999998</v>
      </c>
    </row>
    <row r="18" spans="1:16" s="48" customFormat="1" ht="12.75">
      <c r="A18" s="89">
        <v>9425040105</v>
      </c>
      <c r="B18" s="90" t="str">
        <f>VLOOKUP(A18,'[3]PRICE OF GOODS'!$A$4:$B$25,2,0)</f>
        <v>PRO. CAP;KUM(M) GRAY</v>
      </c>
      <c r="C18" s="64">
        <v>0</v>
      </c>
      <c r="D18" s="65"/>
      <c r="E18" s="64"/>
      <c r="F18" s="66"/>
      <c r="G18" s="57">
        <v>160000</v>
      </c>
      <c r="H18" s="67">
        <v>2.0899999999999998E-2</v>
      </c>
      <c r="I18" s="104">
        <v>130000</v>
      </c>
      <c r="J18" s="68">
        <v>2.0899999999999998E-2</v>
      </c>
      <c r="K18" s="64">
        <v>60000</v>
      </c>
      <c r="L18" s="57">
        <v>100000</v>
      </c>
      <c r="M18" s="69">
        <v>2.0899999999999998E-2</v>
      </c>
      <c r="N18" s="70">
        <v>2.0299999999999999E-2</v>
      </c>
      <c r="O18" s="71">
        <f t="shared" si="0"/>
        <v>160000</v>
      </c>
      <c r="P18" s="52">
        <f t="shared" si="1"/>
        <v>3284</v>
      </c>
    </row>
    <row r="19" spans="1:16" s="48" customFormat="1" ht="12.75">
      <c r="A19" s="89">
        <v>9471930059</v>
      </c>
      <c r="B19" s="90" t="str">
        <f>VLOOKUP(A19,'[3]PRICE OF GOODS'!$A$4:$B$25,2,0)</f>
        <v>HOUSING ASSY (MMS-T2)</v>
      </c>
      <c r="C19" s="64">
        <v>410000</v>
      </c>
      <c r="D19" s="65">
        <v>0.99839999999999995</v>
      </c>
      <c r="E19" s="64">
        <v>250000</v>
      </c>
      <c r="F19" s="66">
        <v>0.99839999999999995</v>
      </c>
      <c r="G19" s="57">
        <v>388280</v>
      </c>
      <c r="H19" s="67">
        <v>0.99839999999999995</v>
      </c>
      <c r="I19" s="104">
        <v>325000</v>
      </c>
      <c r="J19" s="68">
        <v>0.99839999999999995</v>
      </c>
      <c r="K19" s="64">
        <v>131000</v>
      </c>
      <c r="L19" s="57">
        <v>214432</v>
      </c>
      <c r="M19" s="69">
        <v>0.99839999999999995</v>
      </c>
      <c r="N19" s="70">
        <v>0.96840000000000004</v>
      </c>
      <c r="O19" s="71">
        <f t="shared" si="0"/>
        <v>345432</v>
      </c>
      <c r="P19" s="52">
        <f t="shared" si="1"/>
        <v>338446.34880000004</v>
      </c>
    </row>
    <row r="20" spans="1:16" s="48" customFormat="1" ht="12.75">
      <c r="A20" s="89">
        <v>9472930030</v>
      </c>
      <c r="B20" s="90" t="str">
        <f>VLOOKUP(A20,'[3]PRICE OF GOODS'!$A$4:$B$25,2,0)</f>
        <v>COVER(MMS-T2)</v>
      </c>
      <c r="C20" s="64">
        <v>430000</v>
      </c>
      <c r="D20" s="65">
        <v>2.0899999999999998E-2</v>
      </c>
      <c r="E20" s="64">
        <v>230000</v>
      </c>
      <c r="F20" s="66">
        <v>2.0899999999999998E-2</v>
      </c>
      <c r="G20" s="57">
        <v>380000</v>
      </c>
      <c r="H20" s="67">
        <v>2.0899999999999998E-2</v>
      </c>
      <c r="I20" s="104">
        <v>320000</v>
      </c>
      <c r="J20" s="68">
        <v>2.0899999999999998E-2</v>
      </c>
      <c r="K20" s="64">
        <v>160000</v>
      </c>
      <c r="L20" s="57">
        <v>200000</v>
      </c>
      <c r="M20" s="69">
        <v>2.0899999999999998E-2</v>
      </c>
      <c r="N20" s="70">
        <v>2.0299999999999999E-2</v>
      </c>
      <c r="O20" s="71">
        <f t="shared" si="0"/>
        <v>360000</v>
      </c>
      <c r="P20" s="52">
        <f t="shared" si="1"/>
        <v>7403.9999999999991</v>
      </c>
    </row>
    <row r="21" spans="1:16" s="48" customFormat="1" ht="12.75">
      <c r="A21" s="89">
        <v>9591930012</v>
      </c>
      <c r="B21" s="90" t="str">
        <f>VLOOKUP(A21,'[3]PRICE OF GOODS'!$A$4:$B$25,2,0)</f>
        <v>SHAFT(FINISHED)</v>
      </c>
      <c r="C21" s="64">
        <v>152175</v>
      </c>
      <c r="D21" s="65">
        <v>0.96630000000000005</v>
      </c>
      <c r="E21" s="64">
        <v>98084</v>
      </c>
      <c r="F21" s="66">
        <v>0.96630000000000005</v>
      </c>
      <c r="G21" s="57">
        <v>165794</v>
      </c>
      <c r="H21" s="67">
        <v>0.96630000000000005</v>
      </c>
      <c r="I21" s="104">
        <v>127440</v>
      </c>
      <c r="J21" s="68">
        <v>0.96630000000000005</v>
      </c>
      <c r="K21" s="64">
        <v>173629</v>
      </c>
      <c r="L21" s="57">
        <v>0</v>
      </c>
      <c r="M21" s="69">
        <v>0.96630000000000005</v>
      </c>
      <c r="N21" s="70">
        <v>0.96630000000000005</v>
      </c>
      <c r="O21" s="71">
        <f t="shared" si="0"/>
        <v>173629</v>
      </c>
      <c r="P21" s="52">
        <f t="shared" si="1"/>
        <v>167777.70269999999</v>
      </c>
    </row>
    <row r="22" spans="1:16" s="48" customFormat="1" ht="12.75">
      <c r="A22" s="89">
        <v>9651930022</v>
      </c>
      <c r="B22" s="90" t="str">
        <f>VLOOKUP(A22,'[3]PRICE OF GOODS'!$A$4:$B$25,2,0)</f>
        <v>HOLDER SUB ASS'Y(IN-MF)</v>
      </c>
      <c r="C22" s="64">
        <v>67000</v>
      </c>
      <c r="D22" s="65">
        <v>0.55640000000000001</v>
      </c>
      <c r="E22" s="64">
        <v>48000</v>
      </c>
      <c r="F22" s="66">
        <v>0.55640000000000001</v>
      </c>
      <c r="G22" s="57">
        <v>102000</v>
      </c>
      <c r="H22" s="67">
        <v>0.55640000000000001</v>
      </c>
      <c r="I22" s="104">
        <v>78000</v>
      </c>
      <c r="J22" s="68">
        <v>0.55640000000000001</v>
      </c>
      <c r="K22" s="64">
        <v>80000</v>
      </c>
      <c r="L22" s="57">
        <v>74000</v>
      </c>
      <c r="M22" s="69">
        <v>0.55640000000000001</v>
      </c>
      <c r="N22" s="70">
        <v>0.52700000000000002</v>
      </c>
      <c r="O22" s="71">
        <f t="shared" si="0"/>
        <v>154000</v>
      </c>
      <c r="P22" s="52">
        <f t="shared" si="1"/>
        <v>83510</v>
      </c>
    </row>
    <row r="23" spans="1:16" s="48" customFormat="1" ht="12.75">
      <c r="A23" s="89">
        <v>9651930026</v>
      </c>
      <c r="B23" s="90" t="str">
        <f>VLOOKUP(A23,'[3]PRICE OF GOODS'!$A$4:$B$25,2,0)</f>
        <v>HOLDER SUB ASS'Y(OUT-D)</v>
      </c>
      <c r="C23" s="64">
        <v>67000</v>
      </c>
      <c r="D23" s="65">
        <v>0.53449999999999998</v>
      </c>
      <c r="E23" s="64">
        <v>48000</v>
      </c>
      <c r="F23" s="66">
        <v>0.53449999999999998</v>
      </c>
      <c r="G23" s="57">
        <v>102000</v>
      </c>
      <c r="H23" s="67">
        <v>0.53449999999999998</v>
      </c>
      <c r="I23" s="104">
        <v>78000</v>
      </c>
      <c r="J23" s="68">
        <v>0.53449999999999998</v>
      </c>
      <c r="K23" s="64">
        <v>80000</v>
      </c>
      <c r="L23" s="57">
        <v>72000</v>
      </c>
      <c r="M23" s="69">
        <v>0.53449999999999998</v>
      </c>
      <c r="N23" s="70">
        <v>0.50580000000000003</v>
      </c>
      <c r="O23" s="71">
        <f t="shared" si="0"/>
        <v>152000</v>
      </c>
      <c r="P23" s="52">
        <f t="shared" si="1"/>
        <v>79177.600000000006</v>
      </c>
    </row>
    <row r="24" spans="1:16" s="48" customFormat="1" ht="12.75">
      <c r="A24" s="89">
        <v>9652930042</v>
      </c>
      <c r="B24" s="90" t="str">
        <f>VLOOKUP(A24,'[3]PRICE OF GOODS'!$A$4:$B$25,2,0)</f>
        <v>CUP (IN-MF)</v>
      </c>
      <c r="C24" s="64">
        <v>67000</v>
      </c>
      <c r="D24" s="65">
        <v>8.4000000000000005E-2</v>
      </c>
      <c r="E24" s="64">
        <v>47000</v>
      </c>
      <c r="F24" s="66">
        <v>8.4000000000000005E-2</v>
      </c>
      <c r="G24" s="57">
        <v>102200</v>
      </c>
      <c r="H24" s="67">
        <v>8.4000000000000005E-2</v>
      </c>
      <c r="I24" s="104">
        <v>78000</v>
      </c>
      <c r="J24" s="68">
        <v>8.4000000000000005E-2</v>
      </c>
      <c r="K24" s="64">
        <v>80000</v>
      </c>
      <c r="L24" s="57">
        <v>90000</v>
      </c>
      <c r="M24" s="69">
        <v>8.4000000000000005E-2</v>
      </c>
      <c r="N24" s="70">
        <v>8.1500000000000003E-2</v>
      </c>
      <c r="O24" s="71">
        <f t="shared" si="0"/>
        <v>170000</v>
      </c>
      <c r="P24" s="52">
        <f t="shared" si="1"/>
        <v>14055</v>
      </c>
    </row>
    <row r="25" spans="1:16" s="48" customFormat="1" ht="12.75">
      <c r="A25" s="89">
        <v>9652930043</v>
      </c>
      <c r="B25" s="90" t="str">
        <f>VLOOKUP(A25,'[3]PRICE OF GOODS'!$A$4:$B$25,2,0)</f>
        <v>CUP (OUT-A) (Blue)</v>
      </c>
      <c r="C25" s="64">
        <v>40000</v>
      </c>
      <c r="D25" s="65">
        <v>7.7299999999999994E-2</v>
      </c>
      <c r="E25" s="64">
        <v>20000</v>
      </c>
      <c r="F25" s="66">
        <v>7.7299999999999994E-2</v>
      </c>
      <c r="G25" s="57">
        <v>50250</v>
      </c>
      <c r="H25" s="67">
        <v>7.7299999999999994E-2</v>
      </c>
      <c r="I25" s="104">
        <v>66000</v>
      </c>
      <c r="J25" s="68">
        <v>7.7299999999999994E-2</v>
      </c>
      <c r="K25" s="64">
        <v>10000</v>
      </c>
      <c r="L25" s="57">
        <v>0</v>
      </c>
      <c r="M25" s="69">
        <v>7.7299999999999994E-2</v>
      </c>
      <c r="N25" s="70">
        <v>7.4999999999999997E-2</v>
      </c>
      <c r="O25" s="71">
        <f t="shared" si="0"/>
        <v>10000</v>
      </c>
      <c r="P25" s="52">
        <f t="shared" si="1"/>
        <v>772.99999999999989</v>
      </c>
    </row>
    <row r="26" spans="1:16" s="48" customFormat="1" ht="12.75">
      <c r="A26" s="89">
        <v>9652930046</v>
      </c>
      <c r="B26" s="90" t="str">
        <f>VLOOKUP(A26,'[3]PRICE OF GOODS'!$A$4:$B$25,2,0)</f>
        <v>CUP (OUT-D)</v>
      </c>
      <c r="C26" s="64">
        <v>67000</v>
      </c>
      <c r="D26" s="65">
        <v>7.7299999999999994E-2</v>
      </c>
      <c r="E26" s="64">
        <v>47000</v>
      </c>
      <c r="F26" s="66">
        <v>7.7299999999999994E-2</v>
      </c>
      <c r="G26" s="57">
        <v>102250</v>
      </c>
      <c r="H26" s="67">
        <v>7.7299999999999994E-2</v>
      </c>
      <c r="I26" s="104">
        <v>78000</v>
      </c>
      <c r="J26" s="68">
        <v>7.7299999999999994E-2</v>
      </c>
      <c r="K26" s="64">
        <v>80000</v>
      </c>
      <c r="L26" s="57">
        <v>83064</v>
      </c>
      <c r="M26" s="69">
        <v>7.7299999999999994E-2</v>
      </c>
      <c r="N26" s="70">
        <v>7.4999999999999997E-2</v>
      </c>
      <c r="O26" s="71">
        <f t="shared" si="0"/>
        <v>163064</v>
      </c>
      <c r="P26" s="52">
        <f t="shared" si="1"/>
        <v>12413.8</v>
      </c>
    </row>
    <row r="27" spans="1:16" s="48" customFormat="1" ht="12.75">
      <c r="A27" s="91">
        <v>9662930010</v>
      </c>
      <c r="B27" s="92" t="str">
        <f>VLOOKUP(A27,'[3]PRICE OF GOODS'!$A$4:$B$25,2,0)</f>
        <v>Bobbin (Gamma)</v>
      </c>
      <c r="C27" s="75">
        <v>265000</v>
      </c>
      <c r="D27" s="76">
        <v>0.55630000000000002</v>
      </c>
      <c r="E27" s="75">
        <v>193000</v>
      </c>
      <c r="F27" s="77">
        <v>0.55630000000000002</v>
      </c>
      <c r="G27" s="57">
        <v>276630</v>
      </c>
      <c r="H27" s="78">
        <v>0.55630000000000002</v>
      </c>
      <c r="I27" s="104">
        <v>241000</v>
      </c>
      <c r="J27" s="79">
        <v>0.55630000000000002</v>
      </c>
      <c r="K27" s="75">
        <v>115000</v>
      </c>
      <c r="L27" s="80">
        <v>172800</v>
      </c>
      <c r="M27" s="81">
        <v>0.55630000000000002</v>
      </c>
      <c r="N27" s="82">
        <v>0.51690000000000003</v>
      </c>
      <c r="O27" s="83">
        <f t="shared" si="0"/>
        <v>287800</v>
      </c>
      <c r="P27" s="53">
        <f t="shared" si="1"/>
        <v>153294.82</v>
      </c>
    </row>
  </sheetData>
  <mergeCells count="5">
    <mergeCell ref="C4:D4"/>
    <mergeCell ref="E4:F4"/>
    <mergeCell ref="G4:H4"/>
    <mergeCell ref="I4:J4"/>
    <mergeCell ref="K4:P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N8"/>
  <sheetViews>
    <sheetView topLeftCell="A4" workbookViewId="0">
      <selection activeCell="E14" sqref="E14"/>
    </sheetView>
  </sheetViews>
  <sheetFormatPr defaultRowHeight="15"/>
  <cols>
    <col min="2" max="2" width="15.44140625" customWidth="1"/>
    <col min="3" max="5" width="11" customWidth="1"/>
    <col min="6" max="6" width="11.44140625" customWidth="1"/>
    <col min="7" max="14" width="11" customWidth="1"/>
  </cols>
  <sheetData>
    <row r="4" spans="1:14" s="45" customFormat="1" ht="35.25" customHeight="1">
      <c r="A4" s="191" t="s">
        <v>84</v>
      </c>
      <c r="B4" s="192"/>
      <c r="C4" s="93" t="s">
        <v>69</v>
      </c>
      <c r="D4" s="93" t="s">
        <v>70</v>
      </c>
      <c r="E4" s="93" t="s">
        <v>71</v>
      </c>
      <c r="F4" s="93" t="s">
        <v>72</v>
      </c>
      <c r="G4" s="93" t="s">
        <v>5</v>
      </c>
      <c r="H4" s="93" t="s">
        <v>73</v>
      </c>
      <c r="I4" s="93" t="s">
        <v>74</v>
      </c>
      <c r="J4" s="93" t="s">
        <v>75</v>
      </c>
      <c r="K4" s="93" t="s">
        <v>76</v>
      </c>
      <c r="L4" s="93" t="s">
        <v>77</v>
      </c>
      <c r="M4" s="93" t="s">
        <v>78</v>
      </c>
      <c r="N4" s="93" t="s">
        <v>79</v>
      </c>
    </row>
    <row r="5" spans="1:14" s="99" customFormat="1" ht="35.25" customHeight="1">
      <c r="A5" s="189" t="s">
        <v>80</v>
      </c>
      <c r="B5" s="97" t="s">
        <v>81</v>
      </c>
      <c r="C5" s="101">
        <v>1403691.4392000001</v>
      </c>
      <c r="D5" s="101">
        <v>1008587.2451999998</v>
      </c>
      <c r="E5" s="101">
        <v>1134308.5669</v>
      </c>
      <c r="F5" s="101">
        <v>1346116.7399999998</v>
      </c>
      <c r="G5" s="101">
        <v>1420943.9573000004</v>
      </c>
      <c r="H5" s="98"/>
      <c r="I5" s="98"/>
      <c r="J5" s="98"/>
      <c r="K5" s="98"/>
      <c r="L5" s="98"/>
      <c r="M5" s="98"/>
      <c r="N5" s="98"/>
    </row>
    <row r="6" spans="1:14" s="96" customFormat="1" ht="35.25" customHeight="1">
      <c r="A6" s="189"/>
      <c r="B6" s="94" t="s">
        <v>82</v>
      </c>
      <c r="C6" s="102">
        <v>3071431</v>
      </c>
      <c r="D6" s="102">
        <v>2182094</v>
      </c>
      <c r="E6" s="102">
        <v>2462527</v>
      </c>
      <c r="F6" s="102">
        <v>2859600</v>
      </c>
      <c r="G6" s="102">
        <v>3083983</v>
      </c>
      <c r="H6" s="95"/>
      <c r="I6" s="95"/>
      <c r="J6" s="95"/>
      <c r="K6" s="95"/>
      <c r="L6" s="95"/>
      <c r="M6" s="95"/>
      <c r="N6" s="95"/>
    </row>
    <row r="7" spans="1:14" s="96" customFormat="1" ht="35.25" customHeight="1">
      <c r="A7" s="190" t="s">
        <v>83</v>
      </c>
      <c r="B7" s="100" t="s">
        <v>81</v>
      </c>
      <c r="C7" s="101">
        <v>1420168.3725000001</v>
      </c>
      <c r="D7" s="101">
        <v>990186.76390000002</v>
      </c>
      <c r="E7" s="101">
        <v>1544844.1458000001</v>
      </c>
      <c r="F7" s="105">
        <v>1245622.0444</v>
      </c>
      <c r="G7" s="101">
        <v>1365921.0918999999</v>
      </c>
      <c r="H7" s="95"/>
      <c r="I7" s="95"/>
      <c r="J7" s="95"/>
      <c r="K7" s="95"/>
      <c r="L7" s="95"/>
      <c r="M7" s="95"/>
      <c r="N7" s="95"/>
    </row>
    <row r="8" spans="1:14" s="96" customFormat="1" ht="35.25" customHeight="1">
      <c r="A8" s="190"/>
      <c r="B8" s="100" t="s">
        <v>82</v>
      </c>
      <c r="C8" s="102">
        <v>3053795</v>
      </c>
      <c r="D8" s="102">
        <v>2161467</v>
      </c>
      <c r="E8" s="102">
        <v>3322554</v>
      </c>
      <c r="F8" s="105">
        <v>2657356</v>
      </c>
      <c r="G8" s="102">
        <v>3029783</v>
      </c>
      <c r="H8" s="95"/>
      <c r="I8" s="95"/>
      <c r="J8" s="95"/>
      <c r="K8" s="95"/>
      <c r="L8" s="95"/>
      <c r="M8" s="95"/>
      <c r="N8" s="95"/>
    </row>
  </sheetData>
  <mergeCells count="3">
    <mergeCell ref="A5:A6"/>
    <mergeCell ref="A7:A8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N37"/>
  <sheetViews>
    <sheetView topLeftCell="A7" workbookViewId="0">
      <pane xSplit="6" ySplit="4" topLeftCell="G26" activePane="bottomRight" state="frozen"/>
      <selection activeCell="A7" sqref="A7"/>
      <selection pane="topRight" activeCell="G7" sqref="G7"/>
      <selection pane="bottomLeft" activeCell="A11" sqref="A11"/>
      <selection pane="bottomRight" activeCell="E32" sqref="E32"/>
    </sheetView>
  </sheetViews>
  <sheetFormatPr defaultRowHeight="15"/>
  <cols>
    <col min="1" max="1" width="4.21875" customWidth="1"/>
    <col min="2" max="2" width="11.77734375" customWidth="1"/>
    <col min="3" max="3" width="25.6640625" customWidth="1"/>
    <col min="4" max="4" width="8.6640625" customWidth="1"/>
    <col min="5" max="5" width="11.21875" customWidth="1"/>
    <col min="6" max="6" width="11.88671875" customWidth="1"/>
    <col min="7" max="7" width="10" customWidth="1"/>
    <col min="8" max="8" width="10.6640625" style="110" customWidth="1"/>
    <col min="9" max="10" width="10" hidden="1" customWidth="1"/>
    <col min="11" max="11" width="9.44140625" customWidth="1"/>
    <col min="12" max="12" width="10.33203125" style="110" customWidth="1"/>
    <col min="13" max="13" width="10" customWidth="1"/>
    <col min="14" max="14" width="10" style="110" customWidth="1"/>
    <col min="15" max="15" width="9.33203125" customWidth="1"/>
    <col min="16" max="16" width="9.77734375" style="110" customWidth="1"/>
    <col min="17" max="17" width="10" customWidth="1"/>
    <col min="18" max="18" width="10" style="110" customWidth="1"/>
    <col min="19" max="19" width="10" customWidth="1"/>
    <col min="20" max="20" width="10" style="110" customWidth="1"/>
    <col min="21" max="21" width="10" customWidth="1"/>
    <col min="22" max="22" width="10" style="110" customWidth="1"/>
    <col min="23" max="24" width="10" hidden="1" customWidth="1"/>
    <col min="25" max="25" width="10" customWidth="1"/>
    <col min="26" max="26" width="10" style="110" customWidth="1"/>
    <col min="27" max="27" width="10" customWidth="1"/>
    <col min="28" max="28" width="10" style="110" customWidth="1"/>
    <col min="29" max="29" width="10" customWidth="1"/>
    <col min="30" max="30" width="10" style="110" customWidth="1"/>
    <col min="31" max="31" width="10" customWidth="1"/>
    <col min="32" max="32" width="10" style="110" customWidth="1"/>
    <col min="33" max="33" width="10" customWidth="1"/>
    <col min="34" max="34" width="10" style="110" customWidth="1"/>
    <col min="35" max="35" width="10" customWidth="1"/>
    <col min="36" max="36" width="10" style="110" customWidth="1"/>
    <col min="37" max="37" width="10" customWidth="1"/>
    <col min="38" max="38" width="10" style="110" customWidth="1"/>
    <col min="39" max="39" width="10" customWidth="1"/>
    <col min="40" max="40" width="10" style="110" customWidth="1"/>
    <col min="41" max="41" width="10" customWidth="1"/>
    <col min="42" max="42" width="10" style="110" customWidth="1"/>
    <col min="43" max="43" width="10" customWidth="1"/>
    <col min="44" max="44" width="10" style="110" customWidth="1"/>
    <col min="45" max="45" width="10" customWidth="1"/>
    <col min="46" max="46" width="10" style="110" customWidth="1"/>
    <col min="47" max="47" width="9.88671875" customWidth="1"/>
    <col min="48" max="48" width="9.77734375" style="110" customWidth="1"/>
    <col min="49" max="49" width="9.77734375" customWidth="1"/>
    <col min="50" max="50" width="9.77734375" style="110" customWidth="1"/>
    <col min="51" max="52" width="9.77734375" hidden="1" customWidth="1"/>
    <col min="53" max="53" width="9.77734375" customWidth="1"/>
    <col min="54" max="54" width="9.77734375" style="110" customWidth="1"/>
    <col min="55" max="55" width="9.77734375" customWidth="1"/>
    <col min="56" max="56" width="9.77734375" style="110" customWidth="1"/>
    <col min="57" max="59" width="9.77734375" customWidth="1"/>
    <col min="60" max="60" width="9.77734375" style="110" customWidth="1"/>
    <col min="61" max="61" width="9.77734375" customWidth="1"/>
    <col min="62" max="62" width="9.77734375" style="110" customWidth="1"/>
    <col min="63" max="66" width="9.77734375" customWidth="1"/>
  </cols>
  <sheetData>
    <row r="1" spans="1:66" ht="15" customHeight="1">
      <c r="A1" s="38"/>
      <c r="B1" s="182" t="s">
        <v>56</v>
      </c>
      <c r="C1" s="182"/>
      <c r="D1" s="182"/>
      <c r="E1" s="182"/>
      <c r="F1" s="182"/>
      <c r="G1" s="182"/>
      <c r="H1" s="111"/>
      <c r="I1" s="40"/>
      <c r="J1" s="40"/>
      <c r="K1" s="40"/>
      <c r="L1" s="107"/>
      <c r="M1" s="40"/>
      <c r="N1" s="107"/>
      <c r="O1" s="40"/>
      <c r="P1" s="107"/>
    </row>
    <row r="2" spans="1:66" ht="15" customHeight="1">
      <c r="A2" s="38"/>
      <c r="B2" s="182"/>
      <c r="C2" s="182"/>
      <c r="D2" s="182"/>
      <c r="E2" s="182"/>
      <c r="F2" s="182"/>
      <c r="G2" s="182"/>
      <c r="H2" s="111"/>
      <c r="I2" s="40"/>
      <c r="J2" s="40"/>
      <c r="K2" s="40"/>
      <c r="L2" s="107"/>
      <c r="M2" s="40"/>
      <c r="N2" s="107"/>
      <c r="O2" s="40"/>
      <c r="P2" s="107"/>
    </row>
    <row r="3" spans="1:66" ht="15" customHeight="1">
      <c r="A3" s="38"/>
      <c r="B3" s="182"/>
      <c r="C3" s="182"/>
      <c r="D3" s="182"/>
      <c r="E3" s="182"/>
      <c r="F3" s="182"/>
      <c r="G3" s="182"/>
      <c r="H3" s="111"/>
      <c r="I3" s="40"/>
      <c r="J3" s="40"/>
      <c r="K3" s="40"/>
      <c r="L3" s="107"/>
      <c r="M3" s="40"/>
      <c r="N3" s="107"/>
      <c r="O3" s="40"/>
      <c r="P3" s="107"/>
    </row>
    <row r="4" spans="1:66" ht="34.5" customHeight="1">
      <c r="B4" s="182"/>
      <c r="C4" s="182"/>
      <c r="D4" s="182"/>
      <c r="E4" s="182"/>
      <c r="F4" s="182"/>
      <c r="G4" s="182"/>
      <c r="H4" s="111"/>
      <c r="I4" s="40"/>
      <c r="J4" s="40"/>
      <c r="K4" s="40"/>
      <c r="L4" s="107"/>
      <c r="M4" s="40"/>
      <c r="N4" s="107"/>
      <c r="O4" s="40"/>
      <c r="P4" s="107"/>
    </row>
    <row r="5" spans="1:66" ht="15" customHeight="1">
      <c r="B5" s="182"/>
      <c r="C5" s="182"/>
      <c r="D5" s="182"/>
      <c r="E5" s="182"/>
      <c r="F5" s="182"/>
      <c r="G5" s="182"/>
      <c r="H5" s="111"/>
      <c r="I5" s="40"/>
      <c r="J5" s="40"/>
      <c r="K5" s="40"/>
      <c r="L5" s="107"/>
      <c r="M5" s="40"/>
      <c r="N5" s="107"/>
      <c r="O5" s="40"/>
      <c r="P5" s="107"/>
    </row>
    <row r="6" spans="1:66" ht="15" customHeight="1">
      <c r="B6" s="39"/>
      <c r="C6" s="39"/>
      <c r="D6" s="39"/>
      <c r="E6" s="39"/>
      <c r="F6" s="39"/>
      <c r="G6" s="39"/>
      <c r="H6" s="108"/>
      <c r="I6" s="39"/>
      <c r="J6" s="39"/>
    </row>
    <row r="7" spans="1:66" s="4" customFormat="1" ht="15.75">
      <c r="B7" s="41" t="s">
        <v>55</v>
      </c>
      <c r="C7" s="42">
        <f ca="1">TODAY()</f>
        <v>41503</v>
      </c>
      <c r="H7" s="109"/>
      <c r="L7" s="109"/>
      <c r="N7" s="109"/>
      <c r="P7" s="109"/>
      <c r="R7" s="109"/>
      <c r="T7" s="109"/>
      <c r="V7" s="109"/>
      <c r="Z7" s="109"/>
      <c r="AB7" s="109"/>
      <c r="AD7" s="109"/>
      <c r="AF7" s="109"/>
      <c r="AH7" s="109"/>
      <c r="AJ7" s="109"/>
      <c r="AL7" s="109"/>
      <c r="AN7" s="109"/>
      <c r="AP7" s="109"/>
      <c r="AR7" s="109"/>
      <c r="AT7" s="109"/>
      <c r="AV7" s="109"/>
      <c r="AX7" s="109"/>
      <c r="BB7" s="109"/>
      <c r="BD7" s="109"/>
      <c r="BH7" s="109"/>
      <c r="BJ7" s="109"/>
    </row>
    <row r="8" spans="1:66" s="4" customFormat="1" ht="11.25" customHeight="1">
      <c r="B8" s="41"/>
      <c r="C8" s="42"/>
      <c r="H8" s="109"/>
      <c r="L8" s="109"/>
      <c r="N8" s="109"/>
      <c r="P8" s="109"/>
      <c r="R8" s="109"/>
      <c r="T8" s="109"/>
      <c r="V8" s="109"/>
      <c r="Z8" s="109"/>
      <c r="AB8" s="109"/>
      <c r="AD8" s="109"/>
      <c r="AF8" s="109"/>
      <c r="AH8" s="109"/>
      <c r="AJ8" s="109"/>
      <c r="AL8" s="109"/>
      <c r="AN8" s="109"/>
      <c r="AP8" s="109"/>
      <c r="AR8" s="109"/>
      <c r="AT8" s="109"/>
      <c r="AV8" s="109"/>
      <c r="AX8" s="109"/>
      <c r="BB8" s="109"/>
      <c r="BD8" s="109"/>
      <c r="BH8" s="109"/>
      <c r="BJ8" s="109"/>
    </row>
    <row r="9" spans="1:66" ht="23.25" customHeight="1">
      <c r="G9" s="178">
        <v>41426</v>
      </c>
      <c r="H9" s="178"/>
      <c r="I9" s="178">
        <v>41427</v>
      </c>
      <c r="J9" s="178"/>
      <c r="K9" s="178">
        <v>41428</v>
      </c>
      <c r="L9" s="178"/>
      <c r="M9" s="178">
        <v>41429</v>
      </c>
      <c r="N9" s="178"/>
      <c r="O9" s="178">
        <v>41430</v>
      </c>
      <c r="P9" s="178"/>
      <c r="Q9" s="178">
        <v>41431</v>
      </c>
      <c r="R9" s="178"/>
      <c r="S9" s="178">
        <v>41432</v>
      </c>
      <c r="T9" s="178"/>
      <c r="U9" s="178">
        <v>41433</v>
      </c>
      <c r="V9" s="178"/>
      <c r="W9" s="178">
        <v>41434</v>
      </c>
      <c r="X9" s="178"/>
      <c r="Y9" s="178">
        <v>41435</v>
      </c>
      <c r="Z9" s="178"/>
      <c r="AA9" s="178">
        <v>41436</v>
      </c>
      <c r="AB9" s="178"/>
      <c r="AC9" s="178">
        <v>41437</v>
      </c>
      <c r="AD9" s="178"/>
      <c r="AE9" s="178">
        <v>41438</v>
      </c>
      <c r="AF9" s="178"/>
      <c r="AG9" s="178">
        <v>41439</v>
      </c>
      <c r="AH9" s="178"/>
      <c r="AI9" s="178">
        <v>41440</v>
      </c>
      <c r="AJ9" s="178"/>
      <c r="AK9" s="178">
        <v>41441</v>
      </c>
      <c r="AL9" s="178"/>
      <c r="AM9" s="178">
        <v>41442</v>
      </c>
      <c r="AN9" s="178"/>
      <c r="AO9" s="178">
        <v>41443</v>
      </c>
      <c r="AP9" s="178"/>
      <c r="AQ9" s="178">
        <v>41444</v>
      </c>
      <c r="AR9" s="178"/>
      <c r="AS9" s="178">
        <v>41445</v>
      </c>
      <c r="AT9" s="178"/>
      <c r="AU9" s="178">
        <v>41446</v>
      </c>
      <c r="AV9" s="178"/>
      <c r="AW9" s="178">
        <v>41447</v>
      </c>
      <c r="AX9" s="178"/>
      <c r="AY9" s="178">
        <v>41448</v>
      </c>
      <c r="AZ9" s="178"/>
      <c r="BA9" s="178">
        <v>41449</v>
      </c>
      <c r="BB9" s="178"/>
      <c r="BC9" s="178">
        <v>41450</v>
      </c>
      <c r="BD9" s="178"/>
      <c r="BE9" s="178">
        <v>41451</v>
      </c>
      <c r="BF9" s="178"/>
      <c r="BG9" s="178">
        <v>41452</v>
      </c>
      <c r="BH9" s="178"/>
      <c r="BI9" s="178">
        <v>41453</v>
      </c>
      <c r="BJ9" s="178"/>
      <c r="BK9" s="178">
        <v>41454</v>
      </c>
      <c r="BL9" s="178"/>
      <c r="BM9" s="178">
        <v>41455</v>
      </c>
      <c r="BN9" s="178"/>
    </row>
    <row r="10" spans="1:66" s="115" customFormat="1" ht="39.75" customHeight="1" thickBot="1">
      <c r="A10" s="112" t="s">
        <v>49</v>
      </c>
      <c r="B10" s="112" t="s">
        <v>50</v>
      </c>
      <c r="C10" s="112" t="s">
        <v>51</v>
      </c>
      <c r="D10" s="112" t="s">
        <v>52</v>
      </c>
      <c r="E10" s="112" t="s">
        <v>53</v>
      </c>
      <c r="F10" s="112" t="s">
        <v>54</v>
      </c>
      <c r="G10" s="113" t="s">
        <v>82</v>
      </c>
      <c r="H10" s="114" t="s">
        <v>105</v>
      </c>
      <c r="I10" s="113" t="s">
        <v>82</v>
      </c>
      <c r="J10" s="113" t="s">
        <v>105</v>
      </c>
      <c r="K10" s="113" t="s">
        <v>82</v>
      </c>
      <c r="L10" s="114" t="s">
        <v>105</v>
      </c>
      <c r="M10" s="113" t="s">
        <v>82</v>
      </c>
      <c r="N10" s="114" t="s">
        <v>105</v>
      </c>
      <c r="O10" s="113" t="s">
        <v>82</v>
      </c>
      <c r="P10" s="114" t="s">
        <v>105</v>
      </c>
      <c r="Q10" s="113" t="s">
        <v>82</v>
      </c>
      <c r="R10" s="114" t="s">
        <v>105</v>
      </c>
      <c r="S10" s="113" t="s">
        <v>82</v>
      </c>
      <c r="T10" s="114" t="s">
        <v>105</v>
      </c>
      <c r="U10" s="113" t="s">
        <v>82</v>
      </c>
      <c r="V10" s="114" t="s">
        <v>105</v>
      </c>
      <c r="W10" s="113" t="s">
        <v>82</v>
      </c>
      <c r="X10" s="113" t="s">
        <v>105</v>
      </c>
      <c r="Y10" s="113" t="s">
        <v>82</v>
      </c>
      <c r="Z10" s="114" t="s">
        <v>105</v>
      </c>
      <c r="AA10" s="113" t="s">
        <v>82</v>
      </c>
      <c r="AB10" s="114" t="s">
        <v>105</v>
      </c>
      <c r="AC10" s="113" t="s">
        <v>82</v>
      </c>
      <c r="AD10" s="114" t="s">
        <v>105</v>
      </c>
      <c r="AE10" s="113" t="s">
        <v>82</v>
      </c>
      <c r="AF10" s="114" t="s">
        <v>105</v>
      </c>
      <c r="AG10" s="113" t="s">
        <v>82</v>
      </c>
      <c r="AH10" s="114" t="s">
        <v>105</v>
      </c>
      <c r="AI10" s="113" t="s">
        <v>82</v>
      </c>
      <c r="AJ10" s="114" t="s">
        <v>105</v>
      </c>
      <c r="AK10" s="113" t="s">
        <v>82</v>
      </c>
      <c r="AL10" s="114" t="s">
        <v>105</v>
      </c>
      <c r="AM10" s="113" t="s">
        <v>82</v>
      </c>
      <c r="AN10" s="114" t="s">
        <v>105</v>
      </c>
      <c r="AO10" s="113" t="s">
        <v>82</v>
      </c>
      <c r="AP10" s="114" t="s">
        <v>105</v>
      </c>
      <c r="AQ10" s="113" t="s">
        <v>82</v>
      </c>
      <c r="AR10" s="114" t="s">
        <v>105</v>
      </c>
      <c r="AS10" s="113" t="s">
        <v>82</v>
      </c>
      <c r="AT10" s="114" t="s">
        <v>105</v>
      </c>
      <c r="AU10" s="113" t="s">
        <v>82</v>
      </c>
      <c r="AV10" s="114" t="s">
        <v>105</v>
      </c>
      <c r="AW10" s="113" t="s">
        <v>82</v>
      </c>
      <c r="AX10" s="114" t="s">
        <v>105</v>
      </c>
      <c r="AY10" s="113" t="s">
        <v>82</v>
      </c>
      <c r="AZ10" s="113" t="s">
        <v>105</v>
      </c>
      <c r="BA10" s="113" t="s">
        <v>82</v>
      </c>
      <c r="BB10" s="114" t="s">
        <v>105</v>
      </c>
      <c r="BC10" s="113" t="s">
        <v>82</v>
      </c>
      <c r="BD10" s="114" t="s">
        <v>105</v>
      </c>
      <c r="BE10" s="113" t="s">
        <v>82</v>
      </c>
      <c r="BF10" s="113" t="s">
        <v>105</v>
      </c>
      <c r="BG10" s="113" t="s">
        <v>82</v>
      </c>
      <c r="BH10" s="114" t="s">
        <v>105</v>
      </c>
      <c r="BI10" s="113" t="s">
        <v>82</v>
      </c>
      <c r="BJ10" s="114" t="s">
        <v>105</v>
      </c>
      <c r="BK10" s="113" t="s">
        <v>82</v>
      </c>
      <c r="BL10" s="113" t="s">
        <v>105</v>
      </c>
      <c r="BM10" s="113" t="s">
        <v>82</v>
      </c>
      <c r="BN10" s="113" t="s">
        <v>105</v>
      </c>
    </row>
    <row r="11" spans="1:66" s="122" customFormat="1" ht="27" customHeight="1" thickTop="1">
      <c r="A11" s="116">
        <v>1</v>
      </c>
      <c r="B11" s="117">
        <v>9352931030</v>
      </c>
      <c r="C11" s="131" t="s">
        <v>85</v>
      </c>
      <c r="D11" s="116">
        <v>2.0299999999999999E-2</v>
      </c>
      <c r="E11" s="118">
        <f>SUMIF($G$10:$BM$10,"QTY",G11:BM11)</f>
        <v>110000</v>
      </c>
      <c r="F11" s="119">
        <f>E11*D11</f>
        <v>2233</v>
      </c>
      <c r="G11" s="118">
        <v>0</v>
      </c>
      <c r="H11" s="120">
        <f>G11*D11</f>
        <v>0</v>
      </c>
      <c r="I11" s="118"/>
      <c r="J11" s="118"/>
      <c r="K11" s="118">
        <v>0</v>
      </c>
      <c r="L11" s="120">
        <f>K11*D11</f>
        <v>0</v>
      </c>
      <c r="M11" s="118">
        <v>20000</v>
      </c>
      <c r="N11" s="120">
        <f>M11*D11</f>
        <v>406</v>
      </c>
      <c r="O11" s="118">
        <v>0</v>
      </c>
      <c r="P11" s="120">
        <f>O11*D11</f>
        <v>0</v>
      </c>
      <c r="Q11" s="118">
        <v>0</v>
      </c>
      <c r="R11" s="120">
        <f>Q11*D11</f>
        <v>0</v>
      </c>
      <c r="S11" s="118">
        <v>0</v>
      </c>
      <c r="T11" s="120">
        <f>S11*D11</f>
        <v>0</v>
      </c>
      <c r="U11" s="118">
        <v>20000</v>
      </c>
      <c r="V11" s="120">
        <f>U11*D11</f>
        <v>406</v>
      </c>
      <c r="W11" s="118"/>
      <c r="X11" s="118"/>
      <c r="Y11" s="118">
        <v>20000</v>
      </c>
      <c r="Z11" s="120">
        <f>Y11*D11</f>
        <v>406</v>
      </c>
      <c r="AA11" s="118">
        <v>0</v>
      </c>
      <c r="AB11" s="120">
        <f>AA11*D11</f>
        <v>0</v>
      </c>
      <c r="AC11" s="118">
        <v>20000</v>
      </c>
      <c r="AD11" s="120">
        <f>AC11*D11</f>
        <v>406</v>
      </c>
      <c r="AE11" s="118">
        <v>0</v>
      </c>
      <c r="AF11" s="120">
        <f>AE11*D11</f>
        <v>0</v>
      </c>
      <c r="AG11" s="118">
        <v>10000</v>
      </c>
      <c r="AH11" s="120">
        <f>AG11*D11</f>
        <v>203</v>
      </c>
      <c r="AI11" s="118">
        <v>0</v>
      </c>
      <c r="AJ11" s="120">
        <f>AI11*D11</f>
        <v>0</v>
      </c>
      <c r="AK11" s="118">
        <v>0</v>
      </c>
      <c r="AL11" s="120">
        <f>AK11*D11</f>
        <v>0</v>
      </c>
      <c r="AM11" s="118">
        <v>0</v>
      </c>
      <c r="AN11" s="120">
        <f>AM11*D11</f>
        <v>0</v>
      </c>
      <c r="AO11" s="118">
        <v>0</v>
      </c>
      <c r="AP11" s="120">
        <f>AO11*D11</f>
        <v>0</v>
      </c>
      <c r="AQ11" s="118">
        <v>0</v>
      </c>
      <c r="AR11" s="120">
        <f>AQ11*D11</f>
        <v>0</v>
      </c>
      <c r="AS11" s="118">
        <v>0</v>
      </c>
      <c r="AT11" s="120">
        <f>AS11*D11</f>
        <v>0</v>
      </c>
      <c r="AU11" s="118">
        <v>0</v>
      </c>
      <c r="AV11" s="120">
        <f>AU11*D11</f>
        <v>0</v>
      </c>
      <c r="AW11" s="118">
        <v>0</v>
      </c>
      <c r="AX11" s="120">
        <f>AW11*D11</f>
        <v>0</v>
      </c>
      <c r="AY11" s="118"/>
      <c r="AZ11" s="118"/>
      <c r="BA11" s="118">
        <v>20000</v>
      </c>
      <c r="BB11" s="120">
        <f>BA11*D11</f>
        <v>406</v>
      </c>
      <c r="BC11" s="118">
        <v>0</v>
      </c>
      <c r="BD11" s="120">
        <f>BC11*D11</f>
        <v>0</v>
      </c>
      <c r="BE11" s="118">
        <v>0</v>
      </c>
      <c r="BF11" s="121">
        <f>BE11*D11</f>
        <v>0</v>
      </c>
      <c r="BG11" s="118">
        <v>0</v>
      </c>
      <c r="BH11" s="120">
        <f>BG11*D11</f>
        <v>0</v>
      </c>
      <c r="BI11" s="118">
        <v>0</v>
      </c>
      <c r="BJ11" s="120">
        <f>BI11*D11</f>
        <v>0</v>
      </c>
      <c r="BK11" s="118"/>
      <c r="BL11" s="118"/>
      <c r="BM11" s="118"/>
      <c r="BN11" s="95"/>
    </row>
    <row r="12" spans="1:66" s="122" customFormat="1" ht="27" customHeight="1">
      <c r="A12" s="123">
        <v>2</v>
      </c>
      <c r="B12" s="124">
        <v>9425040105</v>
      </c>
      <c r="C12" s="132" t="s">
        <v>86</v>
      </c>
      <c r="D12" s="123">
        <v>2.0299999999999999E-2</v>
      </c>
      <c r="E12" s="118">
        <f t="shared" ref="E12:E31" si="0">SUMIF($G$10:$BM$10,"QTY",G12:BM12)</f>
        <v>130000</v>
      </c>
      <c r="F12" s="119">
        <f t="shared" ref="F12:F31" si="1">E12*D12</f>
        <v>2639</v>
      </c>
      <c r="G12" s="95">
        <v>0</v>
      </c>
      <c r="H12" s="120">
        <f t="shared" ref="H12:H31" si="2">G12*D12</f>
        <v>0</v>
      </c>
      <c r="I12" s="95"/>
      <c r="J12" s="95"/>
      <c r="K12" s="95">
        <v>20000</v>
      </c>
      <c r="L12" s="120">
        <f t="shared" ref="L12:L31" si="3">K12*D12</f>
        <v>406</v>
      </c>
      <c r="M12" s="95">
        <v>0</v>
      </c>
      <c r="N12" s="120">
        <f t="shared" ref="N12:N31" si="4">M12*D12</f>
        <v>0</v>
      </c>
      <c r="O12" s="95">
        <v>20000</v>
      </c>
      <c r="P12" s="120">
        <f t="shared" ref="P12:P31" si="5">O12*D12</f>
        <v>406</v>
      </c>
      <c r="Q12" s="95">
        <v>0</v>
      </c>
      <c r="R12" s="120">
        <f t="shared" ref="R12:R31" si="6">Q12*D12</f>
        <v>0</v>
      </c>
      <c r="S12" s="95">
        <v>20000</v>
      </c>
      <c r="T12" s="120">
        <f t="shared" ref="T12:T31" si="7">S12*D12</f>
        <v>406</v>
      </c>
      <c r="U12" s="95">
        <v>0</v>
      </c>
      <c r="V12" s="120">
        <f t="shared" ref="V12:V31" si="8">U12*D12</f>
        <v>0</v>
      </c>
      <c r="W12" s="95"/>
      <c r="X12" s="95"/>
      <c r="Y12" s="95">
        <v>0</v>
      </c>
      <c r="Z12" s="120">
        <f t="shared" ref="Z12:Z31" si="9">Y12*D12</f>
        <v>0</v>
      </c>
      <c r="AA12" s="95">
        <v>10000</v>
      </c>
      <c r="AB12" s="120">
        <f t="shared" ref="AB12:AB31" si="10">AA12*D12</f>
        <v>203</v>
      </c>
      <c r="AC12" s="95">
        <v>0</v>
      </c>
      <c r="AD12" s="120">
        <f t="shared" ref="AD12:AD31" si="11">AC12*D12</f>
        <v>0</v>
      </c>
      <c r="AE12" s="95">
        <v>10000</v>
      </c>
      <c r="AF12" s="120">
        <f t="shared" ref="AF12:AF31" si="12">AE12*D12</f>
        <v>203</v>
      </c>
      <c r="AG12" s="118">
        <v>0</v>
      </c>
      <c r="AH12" s="120">
        <f t="shared" ref="AH12:AH31" si="13">AG12*D12</f>
        <v>0</v>
      </c>
      <c r="AI12" s="118">
        <v>10000</v>
      </c>
      <c r="AJ12" s="120">
        <f t="shared" ref="AJ12:AJ31" si="14">AI12*D12</f>
        <v>203</v>
      </c>
      <c r="AK12" s="118">
        <v>0</v>
      </c>
      <c r="AL12" s="120">
        <f t="shared" ref="AL12:AL31" si="15">AK12*D12</f>
        <v>0</v>
      </c>
      <c r="AM12" s="118">
        <v>0</v>
      </c>
      <c r="AN12" s="120">
        <f t="shared" ref="AN12:AN31" si="16">AM12*D12</f>
        <v>0</v>
      </c>
      <c r="AO12" s="118">
        <v>0</v>
      </c>
      <c r="AP12" s="120">
        <f t="shared" ref="AP12:AP31" si="17">AO12*D12</f>
        <v>0</v>
      </c>
      <c r="AQ12" s="118">
        <v>20000</v>
      </c>
      <c r="AR12" s="120">
        <f t="shared" ref="AR12:AR31" si="18">AQ12*D12</f>
        <v>406</v>
      </c>
      <c r="AS12" s="118">
        <v>0</v>
      </c>
      <c r="AT12" s="120">
        <f t="shared" ref="AT12:AT31" si="19">AS12*D12</f>
        <v>0</v>
      </c>
      <c r="AU12" s="118">
        <v>0</v>
      </c>
      <c r="AV12" s="120">
        <f t="shared" ref="AV12:AV31" si="20">AU12*D12</f>
        <v>0</v>
      </c>
      <c r="AW12" s="118">
        <v>0</v>
      </c>
      <c r="AX12" s="120">
        <f t="shared" ref="AX12:AX31" si="21">AW12*D12</f>
        <v>0</v>
      </c>
      <c r="AY12" s="95"/>
      <c r="AZ12" s="95"/>
      <c r="BA12" s="118">
        <v>0</v>
      </c>
      <c r="BB12" s="120">
        <f t="shared" ref="BB12:BB31" si="22">BA12*D12</f>
        <v>0</v>
      </c>
      <c r="BC12" s="118">
        <v>10000</v>
      </c>
      <c r="BD12" s="120">
        <f t="shared" ref="BD12:BD31" si="23">BC12*D12</f>
        <v>203</v>
      </c>
      <c r="BE12" s="118">
        <v>0</v>
      </c>
      <c r="BF12" s="121">
        <f t="shared" ref="BF12:BF31" si="24">BE12*D12</f>
        <v>0</v>
      </c>
      <c r="BG12" s="118">
        <v>10000</v>
      </c>
      <c r="BH12" s="120">
        <f t="shared" ref="BH12:BH31" si="25">BG12*D12</f>
        <v>203</v>
      </c>
      <c r="BI12" s="118">
        <v>0</v>
      </c>
      <c r="BJ12" s="120">
        <f t="shared" ref="BJ12:BJ31" si="26">BI12*D12</f>
        <v>0</v>
      </c>
      <c r="BK12" s="95"/>
      <c r="BL12" s="95"/>
      <c r="BM12" s="95"/>
      <c r="BN12" s="95"/>
    </row>
    <row r="13" spans="1:66" s="122" customFormat="1" ht="27" customHeight="1">
      <c r="A13" s="123">
        <v>3</v>
      </c>
      <c r="B13" s="124">
        <v>9662930010</v>
      </c>
      <c r="C13" s="132" t="s">
        <v>87</v>
      </c>
      <c r="D13" s="123">
        <v>0.51690000000000003</v>
      </c>
      <c r="E13" s="118">
        <f t="shared" si="0"/>
        <v>240000</v>
      </c>
      <c r="F13" s="119">
        <f t="shared" si="1"/>
        <v>124056</v>
      </c>
      <c r="G13" s="95">
        <v>10000</v>
      </c>
      <c r="H13" s="120">
        <f t="shared" si="2"/>
        <v>5169</v>
      </c>
      <c r="I13" s="95"/>
      <c r="J13" s="95"/>
      <c r="K13" s="95">
        <v>10000</v>
      </c>
      <c r="L13" s="120">
        <f t="shared" si="3"/>
        <v>5169</v>
      </c>
      <c r="M13" s="95">
        <v>10000</v>
      </c>
      <c r="N13" s="120">
        <f t="shared" si="4"/>
        <v>5169</v>
      </c>
      <c r="O13" s="95">
        <v>9050</v>
      </c>
      <c r="P13" s="120">
        <f t="shared" si="5"/>
        <v>4677.9450000000006</v>
      </c>
      <c r="Q13" s="95">
        <v>10950</v>
      </c>
      <c r="R13" s="120">
        <f t="shared" si="6"/>
        <v>5660.0550000000003</v>
      </c>
      <c r="S13" s="95">
        <v>8800</v>
      </c>
      <c r="T13" s="120">
        <f t="shared" si="7"/>
        <v>4548.72</v>
      </c>
      <c r="U13" s="95">
        <v>10000</v>
      </c>
      <c r="V13" s="120">
        <f t="shared" si="8"/>
        <v>5169</v>
      </c>
      <c r="W13" s="95"/>
      <c r="X13" s="95"/>
      <c r="Y13" s="95">
        <v>11200</v>
      </c>
      <c r="Z13" s="120">
        <f t="shared" si="9"/>
        <v>5789.2800000000007</v>
      </c>
      <c r="AA13" s="95">
        <v>10000</v>
      </c>
      <c r="AB13" s="120">
        <f t="shared" si="10"/>
        <v>5169</v>
      </c>
      <c r="AC13" s="95">
        <v>10000</v>
      </c>
      <c r="AD13" s="120">
        <f t="shared" si="11"/>
        <v>5169</v>
      </c>
      <c r="AE13" s="95">
        <v>10000</v>
      </c>
      <c r="AF13" s="120">
        <f t="shared" si="12"/>
        <v>5169</v>
      </c>
      <c r="AG13" s="118">
        <v>10000</v>
      </c>
      <c r="AH13" s="120">
        <f t="shared" si="13"/>
        <v>5169</v>
      </c>
      <c r="AI13" s="118">
        <v>10000</v>
      </c>
      <c r="AJ13" s="120">
        <f t="shared" si="14"/>
        <v>5169</v>
      </c>
      <c r="AK13" s="118">
        <v>0</v>
      </c>
      <c r="AL13" s="120">
        <f t="shared" si="15"/>
        <v>0</v>
      </c>
      <c r="AM13" s="118">
        <v>9600</v>
      </c>
      <c r="AN13" s="120">
        <f t="shared" si="16"/>
        <v>4962.2400000000007</v>
      </c>
      <c r="AO13" s="118">
        <v>10400</v>
      </c>
      <c r="AP13" s="120">
        <f t="shared" si="17"/>
        <v>5375.76</v>
      </c>
      <c r="AQ13" s="118">
        <v>10000</v>
      </c>
      <c r="AR13" s="120">
        <f t="shared" si="18"/>
        <v>5169</v>
      </c>
      <c r="AS13" s="118">
        <v>10000</v>
      </c>
      <c r="AT13" s="120">
        <f t="shared" si="19"/>
        <v>5169</v>
      </c>
      <c r="AU13" s="118">
        <v>10000</v>
      </c>
      <c r="AV13" s="120">
        <f t="shared" si="20"/>
        <v>5169</v>
      </c>
      <c r="AW13" s="118">
        <v>10000</v>
      </c>
      <c r="AX13" s="120">
        <f t="shared" si="21"/>
        <v>5169</v>
      </c>
      <c r="AY13" s="95"/>
      <c r="AZ13" s="95"/>
      <c r="BA13" s="118">
        <v>10000</v>
      </c>
      <c r="BB13" s="120">
        <f t="shared" si="22"/>
        <v>5169</v>
      </c>
      <c r="BC13" s="118">
        <v>10000</v>
      </c>
      <c r="BD13" s="120">
        <f t="shared" si="23"/>
        <v>5169</v>
      </c>
      <c r="BE13" s="118">
        <v>10000</v>
      </c>
      <c r="BF13" s="121">
        <f t="shared" si="24"/>
        <v>5169</v>
      </c>
      <c r="BG13" s="118">
        <v>10000</v>
      </c>
      <c r="BH13" s="120">
        <f t="shared" si="25"/>
        <v>5169</v>
      </c>
      <c r="BI13" s="118">
        <v>10000</v>
      </c>
      <c r="BJ13" s="120">
        <f t="shared" si="26"/>
        <v>5169</v>
      </c>
      <c r="BK13" s="95"/>
      <c r="BL13" s="95"/>
      <c r="BM13" s="95"/>
      <c r="BN13" s="95"/>
    </row>
    <row r="14" spans="1:66" s="122" customFormat="1" ht="27" customHeight="1">
      <c r="A14" s="123">
        <v>4</v>
      </c>
      <c r="B14" s="124">
        <v>9591930012</v>
      </c>
      <c r="C14" s="132" t="s">
        <v>88</v>
      </c>
      <c r="D14" s="123">
        <v>0.96630000000000005</v>
      </c>
      <c r="E14" s="118">
        <f t="shared" si="0"/>
        <v>150627</v>
      </c>
      <c r="F14" s="119">
        <f t="shared" si="1"/>
        <v>145550.8701</v>
      </c>
      <c r="G14" s="95">
        <v>6420</v>
      </c>
      <c r="H14" s="120">
        <f t="shared" si="2"/>
        <v>6203.6460000000006</v>
      </c>
      <c r="I14" s="95"/>
      <c r="J14" s="95"/>
      <c r="K14" s="95">
        <v>4509</v>
      </c>
      <c r="L14" s="120">
        <f t="shared" si="3"/>
        <v>4357.0466999999999</v>
      </c>
      <c r="M14" s="95">
        <v>0</v>
      </c>
      <c r="N14" s="120">
        <f t="shared" si="4"/>
        <v>0</v>
      </c>
      <c r="O14" s="95">
        <v>9360</v>
      </c>
      <c r="P14" s="120">
        <f t="shared" si="5"/>
        <v>9044.5680000000011</v>
      </c>
      <c r="Q14" s="95">
        <v>5880</v>
      </c>
      <c r="R14" s="120">
        <f t="shared" si="6"/>
        <v>5681.8440000000001</v>
      </c>
      <c r="S14" s="95">
        <v>7080</v>
      </c>
      <c r="T14" s="120">
        <f t="shared" si="7"/>
        <v>6841.4040000000005</v>
      </c>
      <c r="U14" s="95">
        <v>6180</v>
      </c>
      <c r="V14" s="120">
        <f t="shared" si="8"/>
        <v>5971.7340000000004</v>
      </c>
      <c r="W14" s="95"/>
      <c r="X14" s="95"/>
      <c r="Y14" s="95">
        <v>7080</v>
      </c>
      <c r="Z14" s="120">
        <f t="shared" si="9"/>
        <v>6841.4040000000005</v>
      </c>
      <c r="AA14" s="95">
        <v>7080</v>
      </c>
      <c r="AB14" s="120">
        <f t="shared" si="10"/>
        <v>6841.4040000000005</v>
      </c>
      <c r="AC14" s="95">
        <v>7080</v>
      </c>
      <c r="AD14" s="120">
        <f t="shared" si="11"/>
        <v>6841.4040000000005</v>
      </c>
      <c r="AE14" s="95">
        <v>7080</v>
      </c>
      <c r="AF14" s="120">
        <f t="shared" si="12"/>
        <v>6841.4040000000005</v>
      </c>
      <c r="AG14" s="118">
        <v>7080</v>
      </c>
      <c r="AH14" s="120">
        <f t="shared" si="13"/>
        <v>6841.4040000000005</v>
      </c>
      <c r="AI14" s="118">
        <v>7080</v>
      </c>
      <c r="AJ14" s="120">
        <f t="shared" si="14"/>
        <v>6841.4040000000005</v>
      </c>
      <c r="AK14" s="118">
        <v>0</v>
      </c>
      <c r="AL14" s="120">
        <f t="shared" si="15"/>
        <v>0</v>
      </c>
      <c r="AM14" s="118">
        <v>7080</v>
      </c>
      <c r="AN14" s="120">
        <f t="shared" si="16"/>
        <v>6841.4040000000005</v>
      </c>
      <c r="AO14" s="118">
        <v>2040</v>
      </c>
      <c r="AP14" s="120">
        <f t="shared" si="17"/>
        <v>1971.2520000000002</v>
      </c>
      <c r="AQ14" s="118">
        <v>10080</v>
      </c>
      <c r="AR14" s="120">
        <f t="shared" si="18"/>
        <v>9740.3040000000001</v>
      </c>
      <c r="AS14" s="118">
        <v>8760</v>
      </c>
      <c r="AT14" s="120">
        <f t="shared" si="19"/>
        <v>8464.7880000000005</v>
      </c>
      <c r="AU14" s="118">
        <v>7440</v>
      </c>
      <c r="AV14" s="120">
        <f t="shared" si="20"/>
        <v>7189.2719999999999</v>
      </c>
      <c r="AW14" s="118">
        <v>7440</v>
      </c>
      <c r="AX14" s="120">
        <f t="shared" si="21"/>
        <v>7189.2719999999999</v>
      </c>
      <c r="AY14" s="95"/>
      <c r="AZ14" s="95"/>
      <c r="BA14" s="118">
        <v>4638</v>
      </c>
      <c r="BB14" s="120">
        <f t="shared" si="22"/>
        <v>4481.6994000000004</v>
      </c>
      <c r="BC14" s="118">
        <v>7080</v>
      </c>
      <c r="BD14" s="120">
        <f t="shared" si="23"/>
        <v>6841.4040000000005</v>
      </c>
      <c r="BE14" s="118">
        <v>7080</v>
      </c>
      <c r="BF14" s="121">
        <f t="shared" si="24"/>
        <v>6841.4040000000005</v>
      </c>
      <c r="BG14" s="118">
        <v>7080</v>
      </c>
      <c r="BH14" s="120">
        <f t="shared" si="25"/>
        <v>6841.4040000000005</v>
      </c>
      <c r="BI14" s="118">
        <v>0</v>
      </c>
      <c r="BJ14" s="120">
        <f t="shared" si="26"/>
        <v>0</v>
      </c>
      <c r="BK14" s="95"/>
      <c r="BL14" s="95"/>
      <c r="BM14" s="95"/>
      <c r="BN14" s="95"/>
    </row>
    <row r="15" spans="1:66" s="122" customFormat="1" ht="27" customHeight="1">
      <c r="A15" s="123">
        <v>5</v>
      </c>
      <c r="B15" s="124">
        <v>9145020111</v>
      </c>
      <c r="C15" s="132" t="s">
        <v>89</v>
      </c>
      <c r="D15" s="123">
        <v>1.0208999999999999</v>
      </c>
      <c r="E15" s="118">
        <f t="shared" si="0"/>
        <v>4841</v>
      </c>
      <c r="F15" s="119">
        <f t="shared" si="1"/>
        <v>4942.1768999999995</v>
      </c>
      <c r="G15" s="95">
        <v>0</v>
      </c>
      <c r="H15" s="120">
        <f t="shared" si="2"/>
        <v>0</v>
      </c>
      <c r="I15" s="95"/>
      <c r="J15" s="95"/>
      <c r="K15" s="95">
        <v>2391</v>
      </c>
      <c r="L15" s="120">
        <f t="shared" si="3"/>
        <v>2440.9719</v>
      </c>
      <c r="M15" s="95">
        <v>0</v>
      </c>
      <c r="N15" s="120">
        <f t="shared" si="4"/>
        <v>0</v>
      </c>
      <c r="O15" s="95">
        <v>0</v>
      </c>
      <c r="P15" s="120">
        <f t="shared" si="5"/>
        <v>0</v>
      </c>
      <c r="Q15" s="95">
        <v>0</v>
      </c>
      <c r="R15" s="120">
        <f t="shared" si="6"/>
        <v>0</v>
      </c>
      <c r="S15" s="95">
        <v>0</v>
      </c>
      <c r="T15" s="120">
        <f t="shared" si="7"/>
        <v>0</v>
      </c>
      <c r="U15" s="95">
        <v>0</v>
      </c>
      <c r="V15" s="120">
        <f t="shared" si="8"/>
        <v>0</v>
      </c>
      <c r="W15" s="95"/>
      <c r="X15" s="95"/>
      <c r="Y15" s="95">
        <v>0</v>
      </c>
      <c r="Z15" s="120">
        <f t="shared" si="9"/>
        <v>0</v>
      </c>
      <c r="AA15" s="95">
        <v>0</v>
      </c>
      <c r="AB15" s="120">
        <f t="shared" si="10"/>
        <v>0</v>
      </c>
      <c r="AC15" s="95">
        <v>0</v>
      </c>
      <c r="AD15" s="120">
        <f t="shared" si="11"/>
        <v>0</v>
      </c>
      <c r="AE15" s="95">
        <v>0</v>
      </c>
      <c r="AF15" s="120">
        <f t="shared" si="12"/>
        <v>0</v>
      </c>
      <c r="AG15" s="118">
        <v>0</v>
      </c>
      <c r="AH15" s="120">
        <f t="shared" si="13"/>
        <v>0</v>
      </c>
      <c r="AI15" s="118">
        <v>0</v>
      </c>
      <c r="AJ15" s="120">
        <f t="shared" si="14"/>
        <v>0</v>
      </c>
      <c r="AK15" s="118">
        <v>0</v>
      </c>
      <c r="AL15" s="120">
        <f t="shared" si="15"/>
        <v>0</v>
      </c>
      <c r="AM15" s="118">
        <v>0</v>
      </c>
      <c r="AN15" s="120">
        <f t="shared" si="16"/>
        <v>0</v>
      </c>
      <c r="AO15" s="118">
        <v>0</v>
      </c>
      <c r="AP15" s="120">
        <f t="shared" si="17"/>
        <v>0</v>
      </c>
      <c r="AQ15" s="118">
        <v>0</v>
      </c>
      <c r="AR15" s="120">
        <f t="shared" si="18"/>
        <v>0</v>
      </c>
      <c r="AS15" s="118">
        <v>0</v>
      </c>
      <c r="AT15" s="120">
        <f t="shared" si="19"/>
        <v>0</v>
      </c>
      <c r="AU15" s="118">
        <v>0</v>
      </c>
      <c r="AV15" s="120">
        <f t="shared" si="20"/>
        <v>0</v>
      </c>
      <c r="AW15" s="118">
        <v>0</v>
      </c>
      <c r="AX15" s="120">
        <f t="shared" si="21"/>
        <v>0</v>
      </c>
      <c r="AY15" s="95"/>
      <c r="AZ15" s="95"/>
      <c r="BA15" s="118">
        <v>2450</v>
      </c>
      <c r="BB15" s="120">
        <f t="shared" si="22"/>
        <v>2501.2049999999999</v>
      </c>
      <c r="BC15" s="118">
        <v>0</v>
      </c>
      <c r="BD15" s="120">
        <f t="shared" si="23"/>
        <v>0</v>
      </c>
      <c r="BE15" s="118">
        <v>0</v>
      </c>
      <c r="BF15" s="121">
        <f t="shared" si="24"/>
        <v>0</v>
      </c>
      <c r="BG15" s="118">
        <v>0</v>
      </c>
      <c r="BH15" s="120">
        <f t="shared" si="25"/>
        <v>0</v>
      </c>
      <c r="BI15" s="118">
        <v>0</v>
      </c>
      <c r="BJ15" s="120">
        <f t="shared" si="26"/>
        <v>0</v>
      </c>
      <c r="BK15" s="95"/>
      <c r="BL15" s="95"/>
      <c r="BM15" s="95"/>
      <c r="BN15" s="95"/>
    </row>
    <row r="16" spans="1:66" s="122" customFormat="1" ht="27" customHeight="1">
      <c r="A16" s="123">
        <v>6</v>
      </c>
      <c r="B16" s="124">
        <v>9145020057</v>
      </c>
      <c r="C16" s="132" t="s">
        <v>90</v>
      </c>
      <c r="D16" s="123">
        <v>1.0118</v>
      </c>
      <c r="E16" s="118">
        <f t="shared" si="0"/>
        <v>0</v>
      </c>
      <c r="F16" s="119">
        <f t="shared" si="1"/>
        <v>0</v>
      </c>
      <c r="G16" s="95">
        <v>0</v>
      </c>
      <c r="H16" s="120">
        <f t="shared" si="2"/>
        <v>0</v>
      </c>
      <c r="I16" s="95"/>
      <c r="J16" s="95"/>
      <c r="K16" s="95">
        <v>0</v>
      </c>
      <c r="L16" s="120">
        <f t="shared" si="3"/>
        <v>0</v>
      </c>
      <c r="M16" s="95">
        <v>0</v>
      </c>
      <c r="N16" s="120">
        <f t="shared" si="4"/>
        <v>0</v>
      </c>
      <c r="O16" s="95">
        <v>0</v>
      </c>
      <c r="P16" s="120">
        <f t="shared" si="5"/>
        <v>0</v>
      </c>
      <c r="Q16" s="95">
        <v>0</v>
      </c>
      <c r="R16" s="120">
        <f t="shared" si="6"/>
        <v>0</v>
      </c>
      <c r="S16" s="95">
        <v>0</v>
      </c>
      <c r="T16" s="120">
        <f t="shared" si="7"/>
        <v>0</v>
      </c>
      <c r="U16" s="95">
        <v>0</v>
      </c>
      <c r="V16" s="120">
        <f t="shared" si="8"/>
        <v>0</v>
      </c>
      <c r="W16" s="95"/>
      <c r="X16" s="95"/>
      <c r="Y16" s="95">
        <v>0</v>
      </c>
      <c r="Z16" s="120">
        <f t="shared" si="9"/>
        <v>0</v>
      </c>
      <c r="AA16" s="95">
        <v>0</v>
      </c>
      <c r="AB16" s="120">
        <f t="shared" si="10"/>
        <v>0</v>
      </c>
      <c r="AC16" s="95">
        <v>0</v>
      </c>
      <c r="AD16" s="120">
        <f t="shared" si="11"/>
        <v>0</v>
      </c>
      <c r="AE16" s="95">
        <v>0</v>
      </c>
      <c r="AF16" s="120">
        <f t="shared" si="12"/>
        <v>0</v>
      </c>
      <c r="AG16" s="118">
        <v>0</v>
      </c>
      <c r="AH16" s="120">
        <f t="shared" si="13"/>
        <v>0</v>
      </c>
      <c r="AI16" s="118">
        <v>0</v>
      </c>
      <c r="AJ16" s="120">
        <f t="shared" si="14"/>
        <v>0</v>
      </c>
      <c r="AK16" s="118">
        <v>0</v>
      </c>
      <c r="AL16" s="120">
        <f t="shared" si="15"/>
        <v>0</v>
      </c>
      <c r="AM16" s="118">
        <v>0</v>
      </c>
      <c r="AN16" s="120">
        <f t="shared" si="16"/>
        <v>0</v>
      </c>
      <c r="AO16" s="118">
        <v>0</v>
      </c>
      <c r="AP16" s="120">
        <f t="shared" si="17"/>
        <v>0</v>
      </c>
      <c r="AQ16" s="118">
        <v>0</v>
      </c>
      <c r="AR16" s="120">
        <f t="shared" si="18"/>
        <v>0</v>
      </c>
      <c r="AS16" s="118">
        <v>0</v>
      </c>
      <c r="AT16" s="120">
        <f t="shared" si="19"/>
        <v>0</v>
      </c>
      <c r="AU16" s="118">
        <v>0</v>
      </c>
      <c r="AV16" s="120">
        <f t="shared" si="20"/>
        <v>0</v>
      </c>
      <c r="AW16" s="118">
        <v>0</v>
      </c>
      <c r="AX16" s="120">
        <f t="shared" si="21"/>
        <v>0</v>
      </c>
      <c r="AY16" s="95"/>
      <c r="AZ16" s="95"/>
      <c r="BA16" s="118">
        <v>0</v>
      </c>
      <c r="BB16" s="120">
        <f t="shared" si="22"/>
        <v>0</v>
      </c>
      <c r="BC16" s="118">
        <v>0</v>
      </c>
      <c r="BD16" s="120">
        <f t="shared" si="23"/>
        <v>0</v>
      </c>
      <c r="BE16" s="118">
        <v>0</v>
      </c>
      <c r="BF16" s="121">
        <f t="shared" si="24"/>
        <v>0</v>
      </c>
      <c r="BG16" s="118">
        <v>0</v>
      </c>
      <c r="BH16" s="120">
        <f t="shared" si="25"/>
        <v>0</v>
      </c>
      <c r="BI16" s="118">
        <v>0</v>
      </c>
      <c r="BJ16" s="120">
        <f t="shared" si="26"/>
        <v>0</v>
      </c>
      <c r="BK16" s="95"/>
      <c r="BL16" s="95"/>
      <c r="BM16" s="95"/>
      <c r="BN16" s="95"/>
    </row>
    <row r="17" spans="1:66" s="122" customFormat="1" ht="27" customHeight="1">
      <c r="A17" s="123">
        <v>7</v>
      </c>
      <c r="B17" s="124">
        <v>9124010052</v>
      </c>
      <c r="C17" s="132" t="s">
        <v>91</v>
      </c>
      <c r="D17" s="123">
        <v>0.52700000000000002</v>
      </c>
      <c r="E17" s="118">
        <f t="shared" si="0"/>
        <v>115000</v>
      </c>
      <c r="F17" s="119">
        <f t="shared" si="1"/>
        <v>60605</v>
      </c>
      <c r="G17" s="95">
        <v>0</v>
      </c>
      <c r="H17" s="120">
        <f t="shared" si="2"/>
        <v>0</v>
      </c>
      <c r="I17" s="95"/>
      <c r="J17" s="95"/>
      <c r="K17" s="95">
        <v>0</v>
      </c>
      <c r="L17" s="120">
        <f t="shared" si="3"/>
        <v>0</v>
      </c>
      <c r="M17" s="95">
        <v>0</v>
      </c>
      <c r="N17" s="120">
        <f t="shared" si="4"/>
        <v>0</v>
      </c>
      <c r="O17" s="95">
        <v>0</v>
      </c>
      <c r="P17" s="120">
        <f t="shared" si="5"/>
        <v>0</v>
      </c>
      <c r="Q17" s="95">
        <v>0</v>
      </c>
      <c r="R17" s="120">
        <f t="shared" si="6"/>
        <v>0</v>
      </c>
      <c r="S17" s="95">
        <v>10000</v>
      </c>
      <c r="T17" s="120">
        <f t="shared" si="7"/>
        <v>5270</v>
      </c>
      <c r="U17" s="95">
        <v>10000</v>
      </c>
      <c r="V17" s="120">
        <f t="shared" si="8"/>
        <v>5270</v>
      </c>
      <c r="W17" s="95"/>
      <c r="X17" s="95"/>
      <c r="Y17" s="95">
        <v>10000</v>
      </c>
      <c r="Z17" s="120">
        <f t="shared" si="9"/>
        <v>5270</v>
      </c>
      <c r="AA17" s="95">
        <v>10000</v>
      </c>
      <c r="AB17" s="120">
        <f t="shared" si="10"/>
        <v>5270</v>
      </c>
      <c r="AC17" s="95">
        <v>10000</v>
      </c>
      <c r="AD17" s="120">
        <f t="shared" si="11"/>
        <v>5270</v>
      </c>
      <c r="AE17" s="95">
        <v>10000</v>
      </c>
      <c r="AF17" s="120">
        <f t="shared" si="12"/>
        <v>5270</v>
      </c>
      <c r="AG17" s="118">
        <v>10000</v>
      </c>
      <c r="AH17" s="120">
        <f t="shared" si="13"/>
        <v>5270</v>
      </c>
      <c r="AI17" s="118">
        <v>0</v>
      </c>
      <c r="AJ17" s="120">
        <f t="shared" si="14"/>
        <v>0</v>
      </c>
      <c r="AK17" s="118">
        <v>0</v>
      </c>
      <c r="AL17" s="120">
        <f t="shared" si="15"/>
        <v>0</v>
      </c>
      <c r="AM17" s="118">
        <v>0</v>
      </c>
      <c r="AN17" s="120">
        <f t="shared" si="16"/>
        <v>0</v>
      </c>
      <c r="AO17" s="118">
        <v>0</v>
      </c>
      <c r="AP17" s="120">
        <f t="shared" si="17"/>
        <v>0</v>
      </c>
      <c r="AQ17" s="118">
        <v>0</v>
      </c>
      <c r="AR17" s="120">
        <f t="shared" si="18"/>
        <v>0</v>
      </c>
      <c r="AS17" s="118">
        <v>10000</v>
      </c>
      <c r="AT17" s="120">
        <f t="shared" si="19"/>
        <v>5270</v>
      </c>
      <c r="AU17" s="118">
        <v>10000</v>
      </c>
      <c r="AV17" s="120">
        <f t="shared" si="20"/>
        <v>5270</v>
      </c>
      <c r="AW17" s="118">
        <v>5000</v>
      </c>
      <c r="AX17" s="120">
        <f t="shared" si="21"/>
        <v>2635</v>
      </c>
      <c r="AY17" s="95"/>
      <c r="AZ17" s="95"/>
      <c r="BA17" s="118">
        <v>0</v>
      </c>
      <c r="BB17" s="120">
        <f t="shared" si="22"/>
        <v>0</v>
      </c>
      <c r="BC17" s="118">
        <v>0</v>
      </c>
      <c r="BD17" s="120">
        <f t="shared" si="23"/>
        <v>0</v>
      </c>
      <c r="BE17" s="118">
        <v>0</v>
      </c>
      <c r="BF17" s="121">
        <f t="shared" si="24"/>
        <v>0</v>
      </c>
      <c r="BG17" s="118">
        <v>0</v>
      </c>
      <c r="BH17" s="120">
        <f t="shared" si="25"/>
        <v>0</v>
      </c>
      <c r="BI17" s="118">
        <v>20000</v>
      </c>
      <c r="BJ17" s="120">
        <f t="shared" si="26"/>
        <v>10540</v>
      </c>
      <c r="BK17" s="95"/>
      <c r="BL17" s="95"/>
      <c r="BM17" s="95"/>
      <c r="BN17" s="95"/>
    </row>
    <row r="18" spans="1:66" s="122" customFormat="1" ht="27" customHeight="1">
      <c r="A18" s="123">
        <v>8</v>
      </c>
      <c r="B18" s="124">
        <v>9124010068</v>
      </c>
      <c r="C18" s="132" t="s">
        <v>92</v>
      </c>
      <c r="D18" s="123">
        <v>0.50580000000000003</v>
      </c>
      <c r="E18" s="118">
        <f t="shared" si="0"/>
        <v>15000</v>
      </c>
      <c r="F18" s="119">
        <f t="shared" si="1"/>
        <v>7587</v>
      </c>
      <c r="G18" s="95">
        <v>0</v>
      </c>
      <c r="H18" s="120">
        <f t="shared" si="2"/>
        <v>0</v>
      </c>
      <c r="I18" s="95"/>
      <c r="J18" s="95"/>
      <c r="K18" s="95">
        <v>0</v>
      </c>
      <c r="L18" s="120">
        <f t="shared" si="3"/>
        <v>0</v>
      </c>
      <c r="M18" s="95">
        <v>0</v>
      </c>
      <c r="N18" s="120">
        <f t="shared" si="4"/>
        <v>0</v>
      </c>
      <c r="O18" s="95">
        <v>0</v>
      </c>
      <c r="P18" s="120">
        <f t="shared" si="5"/>
        <v>0</v>
      </c>
      <c r="Q18" s="95">
        <v>0</v>
      </c>
      <c r="R18" s="120">
        <f t="shared" si="6"/>
        <v>0</v>
      </c>
      <c r="S18" s="95">
        <v>0</v>
      </c>
      <c r="T18" s="120">
        <f t="shared" si="7"/>
        <v>0</v>
      </c>
      <c r="U18" s="95">
        <v>0</v>
      </c>
      <c r="V18" s="120">
        <f t="shared" si="8"/>
        <v>0</v>
      </c>
      <c r="W18" s="95"/>
      <c r="X18" s="95"/>
      <c r="Y18" s="95">
        <v>10000</v>
      </c>
      <c r="Z18" s="120">
        <f t="shared" si="9"/>
        <v>5058</v>
      </c>
      <c r="AA18" s="95">
        <v>5000</v>
      </c>
      <c r="AB18" s="120">
        <f t="shared" si="10"/>
        <v>2529</v>
      </c>
      <c r="AC18" s="95">
        <v>0</v>
      </c>
      <c r="AD18" s="120">
        <f t="shared" si="11"/>
        <v>0</v>
      </c>
      <c r="AE18" s="95">
        <v>0</v>
      </c>
      <c r="AF18" s="120">
        <f t="shared" si="12"/>
        <v>0</v>
      </c>
      <c r="AG18" s="118">
        <v>0</v>
      </c>
      <c r="AH18" s="120">
        <f t="shared" si="13"/>
        <v>0</v>
      </c>
      <c r="AI18" s="118">
        <v>0</v>
      </c>
      <c r="AJ18" s="120">
        <f t="shared" si="14"/>
        <v>0</v>
      </c>
      <c r="AK18" s="118">
        <v>0</v>
      </c>
      <c r="AL18" s="120">
        <f t="shared" si="15"/>
        <v>0</v>
      </c>
      <c r="AM18" s="118">
        <v>0</v>
      </c>
      <c r="AN18" s="120">
        <f t="shared" si="16"/>
        <v>0</v>
      </c>
      <c r="AO18" s="118">
        <v>0</v>
      </c>
      <c r="AP18" s="120">
        <f t="shared" si="17"/>
        <v>0</v>
      </c>
      <c r="AQ18" s="118">
        <v>0</v>
      </c>
      <c r="AR18" s="120">
        <f t="shared" si="18"/>
        <v>0</v>
      </c>
      <c r="AS18" s="118">
        <v>0</v>
      </c>
      <c r="AT18" s="120">
        <f t="shared" si="19"/>
        <v>0</v>
      </c>
      <c r="AU18" s="118">
        <v>0</v>
      </c>
      <c r="AV18" s="120">
        <f t="shared" si="20"/>
        <v>0</v>
      </c>
      <c r="AW18" s="118">
        <v>0</v>
      </c>
      <c r="AX18" s="120">
        <f t="shared" si="21"/>
        <v>0</v>
      </c>
      <c r="AY18" s="95"/>
      <c r="AZ18" s="95"/>
      <c r="BA18" s="118">
        <v>0</v>
      </c>
      <c r="BB18" s="120">
        <f t="shared" si="22"/>
        <v>0</v>
      </c>
      <c r="BC18" s="118">
        <v>0</v>
      </c>
      <c r="BD18" s="120">
        <f t="shared" si="23"/>
        <v>0</v>
      </c>
      <c r="BE18" s="118">
        <v>0</v>
      </c>
      <c r="BF18" s="121">
        <f t="shared" si="24"/>
        <v>0</v>
      </c>
      <c r="BG18" s="118">
        <v>0</v>
      </c>
      <c r="BH18" s="120">
        <f t="shared" si="25"/>
        <v>0</v>
      </c>
      <c r="BI18" s="118">
        <v>0</v>
      </c>
      <c r="BJ18" s="120">
        <f t="shared" si="26"/>
        <v>0</v>
      </c>
      <c r="BK18" s="95"/>
      <c r="BL18" s="95"/>
      <c r="BM18" s="95"/>
      <c r="BN18" s="95"/>
    </row>
    <row r="19" spans="1:66" s="122" customFormat="1" ht="27" customHeight="1">
      <c r="A19" s="123">
        <v>9</v>
      </c>
      <c r="B19" s="124">
        <v>9124010054</v>
      </c>
      <c r="C19" s="132" t="s">
        <v>93</v>
      </c>
      <c r="D19" s="123">
        <v>7.6700000000000004E-2</v>
      </c>
      <c r="E19" s="118">
        <f t="shared" si="0"/>
        <v>116000</v>
      </c>
      <c r="F19" s="119">
        <f t="shared" si="1"/>
        <v>8897.2000000000007</v>
      </c>
      <c r="G19" s="95">
        <v>0</v>
      </c>
      <c r="H19" s="120">
        <f t="shared" si="2"/>
        <v>0</v>
      </c>
      <c r="I19" s="95"/>
      <c r="J19" s="95"/>
      <c r="K19" s="95">
        <v>0</v>
      </c>
      <c r="L19" s="120">
        <f t="shared" si="3"/>
        <v>0</v>
      </c>
      <c r="M19" s="95">
        <v>0</v>
      </c>
      <c r="N19" s="120">
        <f t="shared" si="4"/>
        <v>0</v>
      </c>
      <c r="O19" s="95">
        <v>0</v>
      </c>
      <c r="P19" s="120">
        <f t="shared" si="5"/>
        <v>0</v>
      </c>
      <c r="Q19" s="95">
        <v>0</v>
      </c>
      <c r="R19" s="120">
        <f t="shared" si="6"/>
        <v>0</v>
      </c>
      <c r="S19" s="95">
        <v>10000</v>
      </c>
      <c r="T19" s="120">
        <f t="shared" si="7"/>
        <v>767</v>
      </c>
      <c r="U19" s="95">
        <v>10000</v>
      </c>
      <c r="V19" s="120">
        <f t="shared" si="8"/>
        <v>767</v>
      </c>
      <c r="W19" s="95"/>
      <c r="X19" s="95"/>
      <c r="Y19" s="95">
        <v>10000</v>
      </c>
      <c r="Z19" s="120">
        <f t="shared" si="9"/>
        <v>767</v>
      </c>
      <c r="AA19" s="95">
        <v>10000</v>
      </c>
      <c r="AB19" s="120">
        <f t="shared" si="10"/>
        <v>767</v>
      </c>
      <c r="AC19" s="95">
        <v>3975</v>
      </c>
      <c r="AD19" s="120">
        <f t="shared" si="11"/>
        <v>304.88249999999999</v>
      </c>
      <c r="AE19" s="95">
        <f>6025+3928</f>
        <v>9953</v>
      </c>
      <c r="AF19" s="120">
        <f t="shared" si="12"/>
        <v>763.39510000000007</v>
      </c>
      <c r="AG19" s="118">
        <v>7200</v>
      </c>
      <c r="AH19" s="120">
        <f t="shared" si="13"/>
        <v>552.24</v>
      </c>
      <c r="AI19" s="118">
        <v>4800</v>
      </c>
      <c r="AJ19" s="120">
        <f t="shared" si="14"/>
        <v>368.16</v>
      </c>
      <c r="AK19" s="95">
        <v>4072</v>
      </c>
      <c r="AL19" s="120">
        <f t="shared" si="15"/>
        <v>312.32240000000002</v>
      </c>
      <c r="AM19" s="118">
        <v>0</v>
      </c>
      <c r="AN19" s="120">
        <f t="shared" si="16"/>
        <v>0</v>
      </c>
      <c r="AO19" s="118">
        <v>0</v>
      </c>
      <c r="AP19" s="120">
        <f t="shared" si="17"/>
        <v>0</v>
      </c>
      <c r="AQ19" s="118">
        <v>0</v>
      </c>
      <c r="AR19" s="120">
        <f t="shared" si="18"/>
        <v>0</v>
      </c>
      <c r="AS19" s="118">
        <v>10000</v>
      </c>
      <c r="AT19" s="120">
        <f t="shared" si="19"/>
        <v>767</v>
      </c>
      <c r="AU19" s="118">
        <v>10000</v>
      </c>
      <c r="AV19" s="120">
        <f t="shared" si="20"/>
        <v>767</v>
      </c>
      <c r="AW19" s="118">
        <v>5000</v>
      </c>
      <c r="AX19" s="120">
        <f t="shared" si="21"/>
        <v>383.5</v>
      </c>
      <c r="AY19" s="95"/>
      <c r="AZ19" s="95"/>
      <c r="BA19" s="118">
        <v>0</v>
      </c>
      <c r="BB19" s="120">
        <f t="shared" si="22"/>
        <v>0</v>
      </c>
      <c r="BC19" s="118">
        <v>0</v>
      </c>
      <c r="BD19" s="120">
        <f t="shared" si="23"/>
        <v>0</v>
      </c>
      <c r="BE19" s="118">
        <v>0</v>
      </c>
      <c r="BF19" s="121">
        <f t="shared" si="24"/>
        <v>0</v>
      </c>
      <c r="BG19" s="118">
        <v>0</v>
      </c>
      <c r="BH19" s="120">
        <f t="shared" si="25"/>
        <v>0</v>
      </c>
      <c r="BI19" s="118">
        <v>21000</v>
      </c>
      <c r="BJ19" s="120">
        <f t="shared" si="26"/>
        <v>1610.7</v>
      </c>
      <c r="BK19" s="95"/>
      <c r="BL19" s="95"/>
      <c r="BM19" s="95"/>
      <c r="BN19" s="95"/>
    </row>
    <row r="20" spans="1:66" s="122" customFormat="1" ht="27" customHeight="1">
      <c r="A20" s="123">
        <v>10</v>
      </c>
      <c r="B20" s="124">
        <v>9652930043</v>
      </c>
      <c r="C20" s="132" t="s">
        <v>94</v>
      </c>
      <c r="D20" s="123">
        <v>7.4999999999999997E-2</v>
      </c>
      <c r="E20" s="118">
        <f t="shared" si="0"/>
        <v>15000</v>
      </c>
      <c r="F20" s="119">
        <f t="shared" si="1"/>
        <v>1125</v>
      </c>
      <c r="G20" s="95">
        <v>0</v>
      </c>
      <c r="H20" s="120">
        <f t="shared" si="2"/>
        <v>0</v>
      </c>
      <c r="I20" s="95"/>
      <c r="J20" s="95"/>
      <c r="K20" s="95">
        <v>0</v>
      </c>
      <c r="L20" s="120">
        <f t="shared" si="3"/>
        <v>0</v>
      </c>
      <c r="M20" s="95">
        <v>0</v>
      </c>
      <c r="N20" s="120">
        <f t="shared" si="4"/>
        <v>0</v>
      </c>
      <c r="O20" s="95">
        <v>0</v>
      </c>
      <c r="P20" s="120">
        <f t="shared" si="5"/>
        <v>0</v>
      </c>
      <c r="Q20" s="95">
        <v>0</v>
      </c>
      <c r="R20" s="120">
        <f t="shared" si="6"/>
        <v>0</v>
      </c>
      <c r="S20" s="95">
        <v>0</v>
      </c>
      <c r="T20" s="120">
        <f t="shared" si="7"/>
        <v>0</v>
      </c>
      <c r="U20" s="95">
        <v>0</v>
      </c>
      <c r="V20" s="120">
        <f t="shared" si="8"/>
        <v>0</v>
      </c>
      <c r="W20" s="95"/>
      <c r="X20" s="95"/>
      <c r="Y20" s="95">
        <v>10000</v>
      </c>
      <c r="Z20" s="120">
        <f t="shared" si="9"/>
        <v>750</v>
      </c>
      <c r="AA20" s="95">
        <v>5000</v>
      </c>
      <c r="AB20" s="120">
        <f t="shared" si="10"/>
        <v>375</v>
      </c>
      <c r="AC20" s="95">
        <v>0</v>
      </c>
      <c r="AD20" s="120">
        <f t="shared" si="11"/>
        <v>0</v>
      </c>
      <c r="AE20" s="95">
        <v>0</v>
      </c>
      <c r="AF20" s="120">
        <f t="shared" si="12"/>
        <v>0</v>
      </c>
      <c r="AG20" s="118">
        <v>0</v>
      </c>
      <c r="AH20" s="120">
        <f t="shared" si="13"/>
        <v>0</v>
      </c>
      <c r="AI20" s="118">
        <v>0</v>
      </c>
      <c r="AJ20" s="120">
        <f t="shared" si="14"/>
        <v>0</v>
      </c>
      <c r="AK20" s="95">
        <v>0</v>
      </c>
      <c r="AL20" s="120">
        <f t="shared" si="15"/>
        <v>0</v>
      </c>
      <c r="AM20" s="118">
        <v>0</v>
      </c>
      <c r="AN20" s="120">
        <f t="shared" si="16"/>
        <v>0</v>
      </c>
      <c r="AO20" s="118">
        <v>0</v>
      </c>
      <c r="AP20" s="120">
        <f t="shared" si="17"/>
        <v>0</v>
      </c>
      <c r="AQ20" s="118">
        <v>0</v>
      </c>
      <c r="AR20" s="120">
        <f t="shared" si="18"/>
        <v>0</v>
      </c>
      <c r="AS20" s="118">
        <v>0</v>
      </c>
      <c r="AT20" s="120">
        <f t="shared" si="19"/>
        <v>0</v>
      </c>
      <c r="AU20" s="118">
        <v>0</v>
      </c>
      <c r="AV20" s="120">
        <f t="shared" si="20"/>
        <v>0</v>
      </c>
      <c r="AW20" s="118">
        <v>0</v>
      </c>
      <c r="AX20" s="120">
        <f t="shared" si="21"/>
        <v>0</v>
      </c>
      <c r="AY20" s="95"/>
      <c r="AZ20" s="95"/>
      <c r="BA20" s="118">
        <v>0</v>
      </c>
      <c r="BB20" s="120">
        <f t="shared" si="22"/>
        <v>0</v>
      </c>
      <c r="BC20" s="118">
        <v>0</v>
      </c>
      <c r="BD20" s="120">
        <f t="shared" si="23"/>
        <v>0</v>
      </c>
      <c r="BE20" s="118">
        <v>0</v>
      </c>
      <c r="BF20" s="121">
        <f t="shared" si="24"/>
        <v>0</v>
      </c>
      <c r="BG20" s="118">
        <v>0</v>
      </c>
      <c r="BH20" s="120">
        <f t="shared" si="25"/>
        <v>0</v>
      </c>
      <c r="BI20" s="118">
        <v>0</v>
      </c>
      <c r="BJ20" s="120">
        <f t="shared" si="26"/>
        <v>0</v>
      </c>
      <c r="BK20" s="95"/>
      <c r="BL20" s="95"/>
      <c r="BM20" s="95"/>
      <c r="BN20" s="95"/>
    </row>
    <row r="21" spans="1:66" s="122" customFormat="1" ht="27" customHeight="1">
      <c r="A21" s="123">
        <v>11</v>
      </c>
      <c r="B21" s="124">
        <v>9124010058</v>
      </c>
      <c r="C21" s="132" t="s">
        <v>95</v>
      </c>
      <c r="D21" s="123">
        <v>0.50580000000000003</v>
      </c>
      <c r="E21" s="118">
        <f t="shared" si="0"/>
        <v>90000</v>
      </c>
      <c r="F21" s="119">
        <f t="shared" si="1"/>
        <v>45522</v>
      </c>
      <c r="G21" s="95">
        <v>0</v>
      </c>
      <c r="H21" s="120">
        <f t="shared" si="2"/>
        <v>0</v>
      </c>
      <c r="I21" s="95"/>
      <c r="J21" s="95"/>
      <c r="K21" s="95">
        <v>0</v>
      </c>
      <c r="L21" s="120">
        <f t="shared" si="3"/>
        <v>0</v>
      </c>
      <c r="M21" s="95">
        <v>0</v>
      </c>
      <c r="N21" s="120">
        <f t="shared" si="4"/>
        <v>0</v>
      </c>
      <c r="O21" s="95">
        <v>0</v>
      </c>
      <c r="P21" s="120">
        <f t="shared" si="5"/>
        <v>0</v>
      </c>
      <c r="Q21" s="95">
        <v>0</v>
      </c>
      <c r="R21" s="120">
        <f t="shared" si="6"/>
        <v>0</v>
      </c>
      <c r="S21" s="95">
        <v>10000</v>
      </c>
      <c r="T21" s="120">
        <f t="shared" si="7"/>
        <v>5058</v>
      </c>
      <c r="U21" s="95">
        <v>10000</v>
      </c>
      <c r="V21" s="120">
        <f t="shared" si="8"/>
        <v>5058</v>
      </c>
      <c r="W21" s="95"/>
      <c r="X21" s="95"/>
      <c r="Y21" s="95">
        <v>0</v>
      </c>
      <c r="Z21" s="120">
        <f t="shared" si="9"/>
        <v>0</v>
      </c>
      <c r="AA21" s="95">
        <v>5000</v>
      </c>
      <c r="AB21" s="120">
        <f t="shared" si="10"/>
        <v>2529</v>
      </c>
      <c r="AC21" s="95">
        <v>10000</v>
      </c>
      <c r="AD21" s="120">
        <f t="shared" si="11"/>
        <v>5058</v>
      </c>
      <c r="AE21" s="95">
        <v>10000</v>
      </c>
      <c r="AF21" s="120">
        <f t="shared" si="12"/>
        <v>5058</v>
      </c>
      <c r="AG21" s="118">
        <v>10000</v>
      </c>
      <c r="AH21" s="120">
        <f t="shared" si="13"/>
        <v>5058</v>
      </c>
      <c r="AI21" s="118">
        <v>0</v>
      </c>
      <c r="AJ21" s="120">
        <f t="shared" si="14"/>
        <v>0</v>
      </c>
      <c r="AK21" s="95">
        <v>0</v>
      </c>
      <c r="AL21" s="120">
        <f t="shared" si="15"/>
        <v>0</v>
      </c>
      <c r="AM21" s="118">
        <v>0</v>
      </c>
      <c r="AN21" s="120">
        <f t="shared" si="16"/>
        <v>0</v>
      </c>
      <c r="AO21" s="118">
        <v>0</v>
      </c>
      <c r="AP21" s="120">
        <f t="shared" si="17"/>
        <v>0</v>
      </c>
      <c r="AQ21" s="118">
        <v>0</v>
      </c>
      <c r="AR21" s="120">
        <f t="shared" si="18"/>
        <v>0</v>
      </c>
      <c r="AS21" s="118">
        <v>10000</v>
      </c>
      <c r="AT21" s="120">
        <f t="shared" si="19"/>
        <v>5058</v>
      </c>
      <c r="AU21" s="118">
        <v>10000</v>
      </c>
      <c r="AV21" s="120">
        <f t="shared" si="20"/>
        <v>5058</v>
      </c>
      <c r="AW21" s="118">
        <v>5000</v>
      </c>
      <c r="AX21" s="120">
        <f t="shared" si="21"/>
        <v>2529</v>
      </c>
      <c r="AY21" s="95"/>
      <c r="AZ21" s="95"/>
      <c r="BA21" s="118">
        <v>0</v>
      </c>
      <c r="BB21" s="120">
        <f t="shared" si="22"/>
        <v>0</v>
      </c>
      <c r="BC21" s="118">
        <v>0</v>
      </c>
      <c r="BD21" s="120">
        <f t="shared" si="23"/>
        <v>0</v>
      </c>
      <c r="BE21" s="118">
        <v>0</v>
      </c>
      <c r="BF21" s="121">
        <f t="shared" si="24"/>
        <v>0</v>
      </c>
      <c r="BG21" s="118">
        <v>0</v>
      </c>
      <c r="BH21" s="120">
        <f t="shared" si="25"/>
        <v>0</v>
      </c>
      <c r="BI21" s="118">
        <v>10000</v>
      </c>
      <c r="BJ21" s="120">
        <f t="shared" si="26"/>
        <v>5058</v>
      </c>
      <c r="BK21" s="95"/>
      <c r="BL21" s="95"/>
      <c r="BM21" s="95"/>
      <c r="BN21" s="95"/>
    </row>
    <row r="22" spans="1:66" s="122" customFormat="1" ht="27" customHeight="1">
      <c r="A22" s="123">
        <v>12</v>
      </c>
      <c r="B22" s="124">
        <v>9124010060</v>
      </c>
      <c r="C22" s="132" t="s">
        <v>96</v>
      </c>
      <c r="D22" s="123">
        <v>7.4999999999999997E-2</v>
      </c>
      <c r="E22" s="118">
        <f t="shared" si="0"/>
        <v>90000</v>
      </c>
      <c r="F22" s="119">
        <f t="shared" si="1"/>
        <v>6750</v>
      </c>
      <c r="G22" s="95">
        <v>0</v>
      </c>
      <c r="H22" s="120">
        <f t="shared" si="2"/>
        <v>0</v>
      </c>
      <c r="I22" s="95"/>
      <c r="J22" s="95"/>
      <c r="K22" s="95">
        <v>0</v>
      </c>
      <c r="L22" s="120">
        <f t="shared" si="3"/>
        <v>0</v>
      </c>
      <c r="M22" s="95">
        <v>0</v>
      </c>
      <c r="N22" s="120">
        <f t="shared" si="4"/>
        <v>0</v>
      </c>
      <c r="O22" s="95">
        <v>0</v>
      </c>
      <c r="P22" s="120">
        <f t="shared" si="5"/>
        <v>0</v>
      </c>
      <c r="Q22" s="95">
        <v>0</v>
      </c>
      <c r="R22" s="120">
        <f t="shared" si="6"/>
        <v>0</v>
      </c>
      <c r="S22" s="95">
        <v>10000</v>
      </c>
      <c r="T22" s="120">
        <f t="shared" si="7"/>
        <v>750</v>
      </c>
      <c r="U22" s="95">
        <v>10000</v>
      </c>
      <c r="V22" s="120">
        <f t="shared" si="8"/>
        <v>750</v>
      </c>
      <c r="W22" s="95"/>
      <c r="X22" s="95"/>
      <c r="Y22" s="95">
        <v>0</v>
      </c>
      <c r="Z22" s="120">
        <f t="shared" si="9"/>
        <v>0</v>
      </c>
      <c r="AA22" s="95">
        <v>5000</v>
      </c>
      <c r="AB22" s="120">
        <f t="shared" si="10"/>
        <v>375</v>
      </c>
      <c r="AC22" s="95">
        <v>10000</v>
      </c>
      <c r="AD22" s="120">
        <f t="shared" si="11"/>
        <v>750</v>
      </c>
      <c r="AE22" s="95">
        <v>9250</v>
      </c>
      <c r="AF22" s="120">
        <f t="shared" si="12"/>
        <v>693.75</v>
      </c>
      <c r="AG22" s="118">
        <v>3750</v>
      </c>
      <c r="AH22" s="120">
        <f t="shared" si="13"/>
        <v>281.25</v>
      </c>
      <c r="AI22" s="118">
        <v>7000</v>
      </c>
      <c r="AJ22" s="120">
        <f t="shared" si="14"/>
        <v>525</v>
      </c>
      <c r="AK22" s="95">
        <v>0</v>
      </c>
      <c r="AL22" s="120">
        <f t="shared" si="15"/>
        <v>0</v>
      </c>
      <c r="AM22" s="118">
        <v>0</v>
      </c>
      <c r="AN22" s="120">
        <f t="shared" si="16"/>
        <v>0</v>
      </c>
      <c r="AO22" s="118">
        <v>0</v>
      </c>
      <c r="AP22" s="120">
        <f t="shared" si="17"/>
        <v>0</v>
      </c>
      <c r="AQ22" s="118">
        <v>0</v>
      </c>
      <c r="AR22" s="120">
        <f t="shared" si="18"/>
        <v>0</v>
      </c>
      <c r="AS22" s="118">
        <v>10000</v>
      </c>
      <c r="AT22" s="120">
        <f t="shared" si="19"/>
        <v>750</v>
      </c>
      <c r="AU22" s="118">
        <v>10000</v>
      </c>
      <c r="AV22" s="120">
        <f t="shared" si="20"/>
        <v>750</v>
      </c>
      <c r="AW22" s="118">
        <v>5000</v>
      </c>
      <c r="AX22" s="120">
        <f t="shared" si="21"/>
        <v>375</v>
      </c>
      <c r="AY22" s="95"/>
      <c r="AZ22" s="95"/>
      <c r="BA22" s="118">
        <v>0</v>
      </c>
      <c r="BB22" s="120">
        <f t="shared" si="22"/>
        <v>0</v>
      </c>
      <c r="BC22" s="118">
        <v>0</v>
      </c>
      <c r="BD22" s="120">
        <f t="shared" si="23"/>
        <v>0</v>
      </c>
      <c r="BE22" s="118">
        <v>0</v>
      </c>
      <c r="BF22" s="121">
        <f t="shared" si="24"/>
        <v>0</v>
      </c>
      <c r="BG22" s="118">
        <v>0</v>
      </c>
      <c r="BH22" s="120">
        <f t="shared" si="25"/>
        <v>0</v>
      </c>
      <c r="BI22" s="118">
        <v>10000</v>
      </c>
      <c r="BJ22" s="120">
        <f t="shared" si="26"/>
        <v>750</v>
      </c>
      <c r="BK22" s="95"/>
      <c r="BL22" s="95"/>
      <c r="BM22" s="95"/>
      <c r="BN22" s="95"/>
    </row>
    <row r="23" spans="1:66" s="122" customFormat="1" ht="27" customHeight="1">
      <c r="A23" s="123">
        <v>13</v>
      </c>
      <c r="B23" s="124">
        <v>9651930022</v>
      </c>
      <c r="C23" s="132" t="s">
        <v>97</v>
      </c>
      <c r="D23" s="123">
        <v>0.52700000000000002</v>
      </c>
      <c r="E23" s="118">
        <f t="shared" si="0"/>
        <v>110000</v>
      </c>
      <c r="F23" s="119">
        <f t="shared" si="1"/>
        <v>57970</v>
      </c>
      <c r="G23" s="95">
        <v>0</v>
      </c>
      <c r="H23" s="120">
        <f t="shared" si="2"/>
        <v>0</v>
      </c>
      <c r="I23" s="95"/>
      <c r="J23" s="95"/>
      <c r="K23" s="95">
        <v>10000</v>
      </c>
      <c r="L23" s="120">
        <f t="shared" si="3"/>
        <v>5270</v>
      </c>
      <c r="M23" s="95">
        <v>30000</v>
      </c>
      <c r="N23" s="120">
        <f t="shared" si="4"/>
        <v>15810</v>
      </c>
      <c r="O23" s="95">
        <v>0</v>
      </c>
      <c r="P23" s="120">
        <f t="shared" si="5"/>
        <v>0</v>
      </c>
      <c r="Q23" s="95">
        <v>0</v>
      </c>
      <c r="R23" s="120">
        <f t="shared" si="6"/>
        <v>0</v>
      </c>
      <c r="S23" s="95">
        <v>0</v>
      </c>
      <c r="T23" s="120">
        <f t="shared" si="7"/>
        <v>0</v>
      </c>
      <c r="U23" s="95">
        <v>0</v>
      </c>
      <c r="V23" s="120">
        <f t="shared" si="8"/>
        <v>0</v>
      </c>
      <c r="W23" s="95"/>
      <c r="X23" s="95"/>
      <c r="Y23" s="95">
        <v>0</v>
      </c>
      <c r="Z23" s="120">
        <f t="shared" si="9"/>
        <v>0</v>
      </c>
      <c r="AA23" s="95">
        <v>0</v>
      </c>
      <c r="AB23" s="120">
        <f t="shared" si="10"/>
        <v>0</v>
      </c>
      <c r="AC23" s="95">
        <v>10000</v>
      </c>
      <c r="AD23" s="120">
        <f t="shared" si="11"/>
        <v>5270</v>
      </c>
      <c r="AE23" s="95">
        <v>0</v>
      </c>
      <c r="AF23" s="120">
        <f t="shared" si="12"/>
        <v>0</v>
      </c>
      <c r="AG23" s="118">
        <v>0</v>
      </c>
      <c r="AH23" s="120">
        <f t="shared" si="13"/>
        <v>0</v>
      </c>
      <c r="AI23" s="118">
        <v>0</v>
      </c>
      <c r="AJ23" s="120">
        <f t="shared" si="14"/>
        <v>0</v>
      </c>
      <c r="AK23" s="95">
        <v>0</v>
      </c>
      <c r="AL23" s="120">
        <f t="shared" si="15"/>
        <v>0</v>
      </c>
      <c r="AM23" s="118">
        <v>10000</v>
      </c>
      <c r="AN23" s="120">
        <f t="shared" si="16"/>
        <v>5270</v>
      </c>
      <c r="AO23" s="118">
        <v>10000</v>
      </c>
      <c r="AP23" s="120">
        <f t="shared" si="17"/>
        <v>5270</v>
      </c>
      <c r="AQ23" s="118">
        <v>10000</v>
      </c>
      <c r="AR23" s="120">
        <f t="shared" si="18"/>
        <v>5270</v>
      </c>
      <c r="AS23" s="118">
        <v>0</v>
      </c>
      <c r="AT23" s="120">
        <f t="shared" si="19"/>
        <v>0</v>
      </c>
      <c r="AU23" s="118">
        <v>0</v>
      </c>
      <c r="AV23" s="120">
        <f t="shared" si="20"/>
        <v>0</v>
      </c>
      <c r="AW23" s="118">
        <v>0</v>
      </c>
      <c r="AX23" s="120">
        <f t="shared" si="21"/>
        <v>0</v>
      </c>
      <c r="AY23" s="95"/>
      <c r="AZ23" s="95"/>
      <c r="BA23" s="118">
        <v>10000</v>
      </c>
      <c r="BB23" s="120">
        <f t="shared" si="22"/>
        <v>5270</v>
      </c>
      <c r="BC23" s="118">
        <v>10000</v>
      </c>
      <c r="BD23" s="120">
        <f t="shared" si="23"/>
        <v>5270</v>
      </c>
      <c r="BE23" s="118">
        <v>10000</v>
      </c>
      <c r="BF23" s="121">
        <f t="shared" si="24"/>
        <v>5270</v>
      </c>
      <c r="BG23" s="118">
        <v>0</v>
      </c>
      <c r="BH23" s="120">
        <f t="shared" si="25"/>
        <v>0</v>
      </c>
      <c r="BI23" s="118">
        <v>0</v>
      </c>
      <c r="BJ23" s="120">
        <f t="shared" si="26"/>
        <v>0</v>
      </c>
      <c r="BK23" s="95"/>
      <c r="BL23" s="95"/>
      <c r="BM23" s="95"/>
      <c r="BN23" s="95"/>
    </row>
    <row r="24" spans="1:66" s="122" customFormat="1" ht="27" customHeight="1">
      <c r="A24" s="123">
        <v>14</v>
      </c>
      <c r="B24" s="124">
        <v>9651930026</v>
      </c>
      <c r="C24" s="132" t="s">
        <v>98</v>
      </c>
      <c r="D24" s="123">
        <v>0.50580000000000003</v>
      </c>
      <c r="E24" s="118">
        <f t="shared" si="0"/>
        <v>110000</v>
      </c>
      <c r="F24" s="119">
        <f t="shared" si="1"/>
        <v>55638</v>
      </c>
      <c r="G24" s="95">
        <v>0</v>
      </c>
      <c r="H24" s="120">
        <f t="shared" si="2"/>
        <v>0</v>
      </c>
      <c r="I24" s="95"/>
      <c r="J24" s="95"/>
      <c r="K24" s="95">
        <v>10000</v>
      </c>
      <c r="L24" s="120">
        <f t="shared" si="3"/>
        <v>5058</v>
      </c>
      <c r="M24" s="95">
        <v>30000</v>
      </c>
      <c r="N24" s="120">
        <f t="shared" si="4"/>
        <v>15174</v>
      </c>
      <c r="O24" s="95">
        <v>0</v>
      </c>
      <c r="P24" s="120">
        <f t="shared" si="5"/>
        <v>0</v>
      </c>
      <c r="Q24" s="95">
        <v>0</v>
      </c>
      <c r="R24" s="120">
        <f t="shared" si="6"/>
        <v>0</v>
      </c>
      <c r="S24" s="95">
        <v>0</v>
      </c>
      <c r="T24" s="120">
        <f t="shared" si="7"/>
        <v>0</v>
      </c>
      <c r="U24" s="95">
        <v>0</v>
      </c>
      <c r="V24" s="120">
        <f t="shared" si="8"/>
        <v>0</v>
      </c>
      <c r="W24" s="95"/>
      <c r="X24" s="95"/>
      <c r="Y24" s="95">
        <v>0</v>
      </c>
      <c r="Z24" s="120">
        <f t="shared" si="9"/>
        <v>0</v>
      </c>
      <c r="AA24" s="95">
        <v>0</v>
      </c>
      <c r="AB24" s="120">
        <f t="shared" si="10"/>
        <v>0</v>
      </c>
      <c r="AC24" s="95">
        <v>10000</v>
      </c>
      <c r="AD24" s="120">
        <f t="shared" si="11"/>
        <v>5058</v>
      </c>
      <c r="AE24" s="95">
        <v>0</v>
      </c>
      <c r="AF24" s="120">
        <f t="shared" si="12"/>
        <v>0</v>
      </c>
      <c r="AG24" s="118">
        <v>0</v>
      </c>
      <c r="AH24" s="120">
        <f t="shared" si="13"/>
        <v>0</v>
      </c>
      <c r="AI24" s="118">
        <v>0</v>
      </c>
      <c r="AJ24" s="120">
        <f t="shared" si="14"/>
        <v>0</v>
      </c>
      <c r="AK24" s="95">
        <v>0</v>
      </c>
      <c r="AL24" s="120">
        <f t="shared" si="15"/>
        <v>0</v>
      </c>
      <c r="AM24" s="118">
        <v>10000</v>
      </c>
      <c r="AN24" s="120">
        <f t="shared" si="16"/>
        <v>5058</v>
      </c>
      <c r="AO24" s="118">
        <v>10000</v>
      </c>
      <c r="AP24" s="120">
        <f t="shared" si="17"/>
        <v>5058</v>
      </c>
      <c r="AQ24" s="118">
        <v>10000</v>
      </c>
      <c r="AR24" s="120">
        <f t="shared" si="18"/>
        <v>5058</v>
      </c>
      <c r="AS24" s="118">
        <v>0</v>
      </c>
      <c r="AT24" s="120">
        <f t="shared" si="19"/>
        <v>0</v>
      </c>
      <c r="AU24" s="118">
        <v>0</v>
      </c>
      <c r="AV24" s="120">
        <f t="shared" si="20"/>
        <v>0</v>
      </c>
      <c r="AW24" s="118">
        <v>0</v>
      </c>
      <c r="AX24" s="120">
        <f t="shared" si="21"/>
        <v>0</v>
      </c>
      <c r="AY24" s="95"/>
      <c r="AZ24" s="95"/>
      <c r="BA24" s="118">
        <v>10000</v>
      </c>
      <c r="BB24" s="120">
        <f t="shared" si="22"/>
        <v>5058</v>
      </c>
      <c r="BC24" s="118">
        <v>10000</v>
      </c>
      <c r="BD24" s="120">
        <f t="shared" si="23"/>
        <v>5058</v>
      </c>
      <c r="BE24" s="118">
        <v>10000</v>
      </c>
      <c r="BF24" s="121">
        <f t="shared" si="24"/>
        <v>5058</v>
      </c>
      <c r="BG24" s="118">
        <v>0</v>
      </c>
      <c r="BH24" s="120">
        <f t="shared" si="25"/>
        <v>0</v>
      </c>
      <c r="BI24" s="118">
        <v>0</v>
      </c>
      <c r="BJ24" s="120">
        <f t="shared" si="26"/>
        <v>0</v>
      </c>
      <c r="BK24" s="95"/>
      <c r="BL24" s="95"/>
      <c r="BM24" s="95"/>
      <c r="BN24" s="95"/>
    </row>
    <row r="25" spans="1:66" s="122" customFormat="1" ht="27" customHeight="1">
      <c r="A25" s="123">
        <v>15</v>
      </c>
      <c r="B25" s="124">
        <v>9652930042</v>
      </c>
      <c r="C25" s="132" t="s">
        <v>99</v>
      </c>
      <c r="D25" s="123">
        <v>8.1500000000000003E-2</v>
      </c>
      <c r="E25" s="118">
        <f t="shared" si="0"/>
        <v>110714</v>
      </c>
      <c r="F25" s="119">
        <f t="shared" si="1"/>
        <v>9023.1910000000007</v>
      </c>
      <c r="G25" s="95">
        <v>10000</v>
      </c>
      <c r="H25" s="120">
        <f t="shared" si="2"/>
        <v>815</v>
      </c>
      <c r="I25" s="95"/>
      <c r="J25" s="95"/>
      <c r="K25" s="95">
        <v>8800</v>
      </c>
      <c r="L25" s="120">
        <f t="shared" si="3"/>
        <v>717.2</v>
      </c>
      <c r="M25" s="95">
        <v>9600</v>
      </c>
      <c r="N25" s="120">
        <f t="shared" si="4"/>
        <v>782.4</v>
      </c>
      <c r="O25" s="95">
        <v>9914</v>
      </c>
      <c r="P25" s="120">
        <f t="shared" si="5"/>
        <v>807.99099999999999</v>
      </c>
      <c r="Q25" s="95">
        <v>6400</v>
      </c>
      <c r="R25" s="120">
        <f t="shared" si="6"/>
        <v>521.6</v>
      </c>
      <c r="S25" s="95">
        <v>6000</v>
      </c>
      <c r="T25" s="120">
        <f t="shared" si="7"/>
        <v>489</v>
      </c>
      <c r="U25" s="95">
        <v>0</v>
      </c>
      <c r="V25" s="120">
        <f t="shared" si="8"/>
        <v>0</v>
      </c>
      <c r="W25" s="95"/>
      <c r="X25" s="95"/>
      <c r="Y25" s="95">
        <v>0</v>
      </c>
      <c r="Z25" s="120">
        <f t="shared" si="9"/>
        <v>0</v>
      </c>
      <c r="AA25" s="95">
        <v>0</v>
      </c>
      <c r="AB25" s="120">
        <f t="shared" si="10"/>
        <v>0</v>
      </c>
      <c r="AC25" s="95">
        <v>10000</v>
      </c>
      <c r="AD25" s="120">
        <f t="shared" si="11"/>
        <v>815</v>
      </c>
      <c r="AE25" s="95">
        <v>0</v>
      </c>
      <c r="AF25" s="120">
        <f t="shared" si="12"/>
        <v>0</v>
      </c>
      <c r="AG25" s="118">
        <v>0</v>
      </c>
      <c r="AH25" s="120">
        <f t="shared" si="13"/>
        <v>0</v>
      </c>
      <c r="AI25" s="118">
        <v>0</v>
      </c>
      <c r="AJ25" s="120">
        <f t="shared" si="14"/>
        <v>0</v>
      </c>
      <c r="AK25" s="95">
        <v>0</v>
      </c>
      <c r="AL25" s="120">
        <f t="shared" si="15"/>
        <v>0</v>
      </c>
      <c r="AM25" s="118">
        <v>10000</v>
      </c>
      <c r="AN25" s="120">
        <f t="shared" si="16"/>
        <v>815</v>
      </c>
      <c r="AO25" s="118">
        <v>10000</v>
      </c>
      <c r="AP25" s="120">
        <f t="shared" si="17"/>
        <v>815</v>
      </c>
      <c r="AQ25" s="118">
        <v>0</v>
      </c>
      <c r="AR25" s="120">
        <f t="shared" si="18"/>
        <v>0</v>
      </c>
      <c r="AS25" s="118">
        <v>0</v>
      </c>
      <c r="AT25" s="120">
        <f t="shared" si="19"/>
        <v>0</v>
      </c>
      <c r="AU25" s="118">
        <v>0</v>
      </c>
      <c r="AV25" s="120">
        <f t="shared" si="20"/>
        <v>0</v>
      </c>
      <c r="AW25" s="118">
        <v>0</v>
      </c>
      <c r="AX25" s="120">
        <f t="shared" si="21"/>
        <v>0</v>
      </c>
      <c r="AY25" s="95"/>
      <c r="AZ25" s="95"/>
      <c r="BA25" s="118">
        <v>10000</v>
      </c>
      <c r="BB25" s="120">
        <f t="shared" si="22"/>
        <v>815</v>
      </c>
      <c r="BC25" s="118">
        <v>10000</v>
      </c>
      <c r="BD25" s="120">
        <f t="shared" si="23"/>
        <v>815</v>
      </c>
      <c r="BE25" s="118">
        <v>10000</v>
      </c>
      <c r="BF25" s="121">
        <f t="shared" si="24"/>
        <v>815</v>
      </c>
      <c r="BG25" s="118">
        <v>0</v>
      </c>
      <c r="BH25" s="120">
        <f t="shared" si="25"/>
        <v>0</v>
      </c>
      <c r="BI25" s="118">
        <v>0</v>
      </c>
      <c r="BJ25" s="120">
        <f t="shared" si="26"/>
        <v>0</v>
      </c>
      <c r="BK25" s="95"/>
      <c r="BL25" s="95"/>
      <c r="BM25" s="95"/>
      <c r="BN25" s="95"/>
    </row>
    <row r="26" spans="1:66" s="122" customFormat="1" ht="27" customHeight="1">
      <c r="A26" s="123">
        <v>16</v>
      </c>
      <c r="B26" s="124">
        <v>9652930046</v>
      </c>
      <c r="C26" s="132" t="s">
        <v>100</v>
      </c>
      <c r="D26" s="123">
        <v>7.4999999999999997E-2</v>
      </c>
      <c r="E26" s="118">
        <f t="shared" si="0"/>
        <v>110000</v>
      </c>
      <c r="F26" s="119">
        <f t="shared" si="1"/>
        <v>8250</v>
      </c>
      <c r="G26" s="95">
        <v>10000</v>
      </c>
      <c r="H26" s="120">
        <f t="shared" si="2"/>
        <v>750</v>
      </c>
      <c r="I26" s="95"/>
      <c r="J26" s="95"/>
      <c r="K26" s="95">
        <v>10000</v>
      </c>
      <c r="L26" s="120">
        <f t="shared" si="3"/>
        <v>750</v>
      </c>
      <c r="M26" s="95">
        <v>10000</v>
      </c>
      <c r="N26" s="120">
        <f t="shared" si="4"/>
        <v>750</v>
      </c>
      <c r="O26" s="95">
        <v>10000</v>
      </c>
      <c r="P26" s="120">
        <f t="shared" si="5"/>
        <v>750</v>
      </c>
      <c r="Q26" s="95">
        <v>10000</v>
      </c>
      <c r="R26" s="120">
        <f t="shared" si="6"/>
        <v>750</v>
      </c>
      <c r="S26" s="95">
        <v>0</v>
      </c>
      <c r="T26" s="120">
        <f t="shared" si="7"/>
        <v>0</v>
      </c>
      <c r="U26" s="95">
        <v>0</v>
      </c>
      <c r="V26" s="120">
        <f t="shared" si="8"/>
        <v>0</v>
      </c>
      <c r="W26" s="95"/>
      <c r="X26" s="95"/>
      <c r="Y26" s="95">
        <v>0</v>
      </c>
      <c r="Z26" s="120">
        <f t="shared" si="9"/>
        <v>0</v>
      </c>
      <c r="AA26" s="95">
        <v>0</v>
      </c>
      <c r="AB26" s="120">
        <f t="shared" si="10"/>
        <v>0</v>
      </c>
      <c r="AC26" s="95">
        <v>10000</v>
      </c>
      <c r="AD26" s="120">
        <f t="shared" si="11"/>
        <v>750</v>
      </c>
      <c r="AE26" s="95">
        <v>0</v>
      </c>
      <c r="AF26" s="120">
        <f t="shared" si="12"/>
        <v>0</v>
      </c>
      <c r="AG26" s="118">
        <v>0</v>
      </c>
      <c r="AH26" s="120">
        <f t="shared" si="13"/>
        <v>0</v>
      </c>
      <c r="AI26" s="118">
        <v>0</v>
      </c>
      <c r="AJ26" s="120">
        <f t="shared" si="14"/>
        <v>0</v>
      </c>
      <c r="AK26" s="95">
        <v>0</v>
      </c>
      <c r="AL26" s="120">
        <f t="shared" si="15"/>
        <v>0</v>
      </c>
      <c r="AM26" s="118">
        <v>10000</v>
      </c>
      <c r="AN26" s="120">
        <f t="shared" si="16"/>
        <v>750</v>
      </c>
      <c r="AO26" s="118">
        <v>10000</v>
      </c>
      <c r="AP26" s="120">
        <f t="shared" si="17"/>
        <v>750</v>
      </c>
      <c r="AQ26" s="118">
        <v>0</v>
      </c>
      <c r="AR26" s="120">
        <f t="shared" si="18"/>
        <v>0</v>
      </c>
      <c r="AS26" s="118">
        <v>0</v>
      </c>
      <c r="AT26" s="120">
        <f t="shared" si="19"/>
        <v>0</v>
      </c>
      <c r="AU26" s="118">
        <v>0</v>
      </c>
      <c r="AV26" s="120">
        <f t="shared" si="20"/>
        <v>0</v>
      </c>
      <c r="AW26" s="118">
        <v>0</v>
      </c>
      <c r="AX26" s="120">
        <f t="shared" si="21"/>
        <v>0</v>
      </c>
      <c r="AY26" s="95"/>
      <c r="AZ26" s="95"/>
      <c r="BA26" s="118">
        <v>10000</v>
      </c>
      <c r="BB26" s="120">
        <f t="shared" si="22"/>
        <v>750</v>
      </c>
      <c r="BC26" s="118">
        <v>10000</v>
      </c>
      <c r="BD26" s="120">
        <f t="shared" si="23"/>
        <v>750</v>
      </c>
      <c r="BE26" s="118">
        <v>10000</v>
      </c>
      <c r="BF26" s="121">
        <f t="shared" si="24"/>
        <v>750</v>
      </c>
      <c r="BG26" s="118">
        <v>0</v>
      </c>
      <c r="BH26" s="120">
        <f t="shared" si="25"/>
        <v>0</v>
      </c>
      <c r="BI26" s="118">
        <v>0</v>
      </c>
      <c r="BJ26" s="120">
        <f t="shared" si="26"/>
        <v>0</v>
      </c>
      <c r="BK26" s="95"/>
      <c r="BL26" s="95"/>
      <c r="BM26" s="95"/>
      <c r="BN26" s="95"/>
    </row>
    <row r="27" spans="1:66" s="122" customFormat="1" ht="27" customHeight="1">
      <c r="A27" s="123">
        <v>17</v>
      </c>
      <c r="B27" s="124">
        <v>9124040020</v>
      </c>
      <c r="C27" s="132" t="s">
        <v>101</v>
      </c>
      <c r="D27" s="123">
        <v>0.93630000000000002</v>
      </c>
      <c r="E27" s="118">
        <f t="shared" si="0"/>
        <v>317520</v>
      </c>
      <c r="F27" s="119">
        <f t="shared" si="1"/>
        <v>297293.97600000002</v>
      </c>
      <c r="G27" s="95">
        <v>2100</v>
      </c>
      <c r="H27" s="120">
        <f t="shared" si="2"/>
        <v>1966.23</v>
      </c>
      <c r="I27" s="95"/>
      <c r="J27" s="95"/>
      <c r="K27" s="95">
        <v>15540</v>
      </c>
      <c r="L27" s="120">
        <f t="shared" si="3"/>
        <v>14550.102000000001</v>
      </c>
      <c r="M27" s="95">
        <v>15540</v>
      </c>
      <c r="N27" s="120">
        <f t="shared" si="4"/>
        <v>14550.102000000001</v>
      </c>
      <c r="O27" s="95">
        <v>15540</v>
      </c>
      <c r="P27" s="120">
        <f t="shared" si="5"/>
        <v>14550.102000000001</v>
      </c>
      <c r="Q27" s="95">
        <v>15120</v>
      </c>
      <c r="R27" s="120">
        <f t="shared" si="6"/>
        <v>14156.856</v>
      </c>
      <c r="S27" s="95">
        <v>15960</v>
      </c>
      <c r="T27" s="120">
        <f t="shared" si="7"/>
        <v>14943.348</v>
      </c>
      <c r="U27" s="95">
        <v>15540</v>
      </c>
      <c r="V27" s="120">
        <f t="shared" si="8"/>
        <v>14550.102000000001</v>
      </c>
      <c r="W27" s="95"/>
      <c r="X27" s="95"/>
      <c r="Y27" s="95">
        <v>15540</v>
      </c>
      <c r="Z27" s="120">
        <f t="shared" si="9"/>
        <v>14550.102000000001</v>
      </c>
      <c r="AA27" s="95">
        <v>15540</v>
      </c>
      <c r="AB27" s="120">
        <f t="shared" si="10"/>
        <v>14550.102000000001</v>
      </c>
      <c r="AC27" s="95">
        <v>15540</v>
      </c>
      <c r="AD27" s="120">
        <f t="shared" si="11"/>
        <v>14550.102000000001</v>
      </c>
      <c r="AE27" s="95">
        <v>15540</v>
      </c>
      <c r="AF27" s="120">
        <f t="shared" si="12"/>
        <v>14550.102000000001</v>
      </c>
      <c r="AG27" s="118">
        <v>15540</v>
      </c>
      <c r="AH27" s="120">
        <f t="shared" si="13"/>
        <v>14550.102000000001</v>
      </c>
      <c r="AI27" s="118">
        <v>15540</v>
      </c>
      <c r="AJ27" s="120">
        <f t="shared" si="14"/>
        <v>14550.102000000001</v>
      </c>
      <c r="AK27" s="95">
        <v>0</v>
      </c>
      <c r="AL27" s="120">
        <f t="shared" si="15"/>
        <v>0</v>
      </c>
      <c r="AM27" s="118">
        <v>15540</v>
      </c>
      <c r="AN27" s="120">
        <f t="shared" si="16"/>
        <v>14550.102000000001</v>
      </c>
      <c r="AO27" s="118">
        <v>0</v>
      </c>
      <c r="AP27" s="120">
        <f t="shared" si="17"/>
        <v>0</v>
      </c>
      <c r="AQ27" s="118">
        <v>0</v>
      </c>
      <c r="AR27" s="120">
        <f t="shared" si="18"/>
        <v>0</v>
      </c>
      <c r="AS27" s="118">
        <v>0</v>
      </c>
      <c r="AT27" s="120">
        <f t="shared" si="19"/>
        <v>0</v>
      </c>
      <c r="AU27" s="118">
        <v>15540</v>
      </c>
      <c r="AV27" s="120">
        <f t="shared" si="20"/>
        <v>14550.102000000001</v>
      </c>
      <c r="AW27" s="118">
        <v>15540</v>
      </c>
      <c r="AX27" s="120">
        <f t="shared" si="21"/>
        <v>14550.102000000001</v>
      </c>
      <c r="AY27" s="95"/>
      <c r="AZ27" s="95"/>
      <c r="BA27" s="118">
        <v>15540</v>
      </c>
      <c r="BB27" s="120">
        <f t="shared" si="22"/>
        <v>14550.102000000001</v>
      </c>
      <c r="BC27" s="118">
        <v>15540</v>
      </c>
      <c r="BD27" s="120">
        <f t="shared" si="23"/>
        <v>14550.102000000001</v>
      </c>
      <c r="BE27" s="118">
        <v>15540</v>
      </c>
      <c r="BF27" s="121">
        <f t="shared" si="24"/>
        <v>14550.102000000001</v>
      </c>
      <c r="BG27" s="118">
        <v>15540</v>
      </c>
      <c r="BH27" s="120">
        <f t="shared" si="25"/>
        <v>14550.102000000001</v>
      </c>
      <c r="BI27" s="118">
        <v>20160</v>
      </c>
      <c r="BJ27" s="120">
        <f t="shared" si="26"/>
        <v>18875.808000000001</v>
      </c>
      <c r="BK27" s="95"/>
      <c r="BL27" s="95"/>
      <c r="BM27" s="95"/>
      <c r="BN27" s="95"/>
    </row>
    <row r="28" spans="1:66" s="122" customFormat="1" ht="27" customHeight="1">
      <c r="A28" s="123">
        <v>18</v>
      </c>
      <c r="B28" s="124">
        <v>9124040035</v>
      </c>
      <c r="C28" s="132" t="s">
        <v>102</v>
      </c>
      <c r="D28" s="123">
        <v>0.14660000000000001</v>
      </c>
      <c r="E28" s="118">
        <f t="shared" si="0"/>
        <v>280000</v>
      </c>
      <c r="F28" s="119">
        <f t="shared" si="1"/>
        <v>41048</v>
      </c>
      <c r="G28" s="95">
        <v>0</v>
      </c>
      <c r="H28" s="120">
        <f t="shared" si="2"/>
        <v>0</v>
      </c>
      <c r="I28" s="95"/>
      <c r="J28" s="95"/>
      <c r="K28" s="95">
        <v>16000</v>
      </c>
      <c r="L28" s="120">
        <f t="shared" si="3"/>
        <v>2345.6</v>
      </c>
      <c r="M28" s="95">
        <v>16000</v>
      </c>
      <c r="N28" s="120">
        <f t="shared" si="4"/>
        <v>2345.6</v>
      </c>
      <c r="O28" s="95">
        <v>16000</v>
      </c>
      <c r="P28" s="120">
        <f t="shared" si="5"/>
        <v>2345.6</v>
      </c>
      <c r="Q28" s="95">
        <v>16000</v>
      </c>
      <c r="R28" s="120">
        <f t="shared" si="6"/>
        <v>2345.6</v>
      </c>
      <c r="S28" s="95">
        <v>16000</v>
      </c>
      <c r="T28" s="120">
        <f t="shared" si="7"/>
        <v>2345.6</v>
      </c>
      <c r="U28" s="95">
        <v>16000</v>
      </c>
      <c r="V28" s="120">
        <f t="shared" si="8"/>
        <v>2345.6</v>
      </c>
      <c r="W28" s="95"/>
      <c r="X28" s="95"/>
      <c r="Y28" s="95">
        <v>16000</v>
      </c>
      <c r="Z28" s="120">
        <f t="shared" si="9"/>
        <v>2345.6</v>
      </c>
      <c r="AA28" s="95">
        <v>16000</v>
      </c>
      <c r="AB28" s="120">
        <f t="shared" si="10"/>
        <v>2345.6</v>
      </c>
      <c r="AC28" s="95">
        <v>16000</v>
      </c>
      <c r="AD28" s="120">
        <f t="shared" si="11"/>
        <v>2345.6</v>
      </c>
      <c r="AE28" s="95">
        <v>16000</v>
      </c>
      <c r="AF28" s="120">
        <f t="shared" si="12"/>
        <v>2345.6</v>
      </c>
      <c r="AG28" s="118">
        <v>16000</v>
      </c>
      <c r="AH28" s="120">
        <f t="shared" si="13"/>
        <v>2345.6</v>
      </c>
      <c r="AI28" s="118">
        <v>16000</v>
      </c>
      <c r="AJ28" s="120">
        <f t="shared" si="14"/>
        <v>2345.6</v>
      </c>
      <c r="AK28" s="95">
        <v>0</v>
      </c>
      <c r="AL28" s="120">
        <f t="shared" si="15"/>
        <v>0</v>
      </c>
      <c r="AM28" s="118">
        <v>16000</v>
      </c>
      <c r="AN28" s="120">
        <f t="shared" si="16"/>
        <v>2345.6</v>
      </c>
      <c r="AO28" s="118">
        <v>0</v>
      </c>
      <c r="AP28" s="120">
        <f t="shared" si="17"/>
        <v>0</v>
      </c>
      <c r="AQ28" s="118">
        <v>0</v>
      </c>
      <c r="AR28" s="120">
        <f t="shared" si="18"/>
        <v>0</v>
      </c>
      <c r="AS28" s="118">
        <v>0</v>
      </c>
      <c r="AT28" s="120">
        <f t="shared" si="19"/>
        <v>0</v>
      </c>
      <c r="AU28" s="118">
        <v>8000</v>
      </c>
      <c r="AV28" s="120">
        <f t="shared" si="20"/>
        <v>1172.8</v>
      </c>
      <c r="AW28" s="118">
        <v>8000</v>
      </c>
      <c r="AX28" s="120">
        <f t="shared" si="21"/>
        <v>1172.8</v>
      </c>
      <c r="AY28" s="95"/>
      <c r="AZ28" s="95"/>
      <c r="BA28" s="118">
        <v>8000</v>
      </c>
      <c r="BB28" s="120">
        <f t="shared" si="22"/>
        <v>1172.8</v>
      </c>
      <c r="BC28" s="118">
        <v>16000</v>
      </c>
      <c r="BD28" s="120">
        <f t="shared" si="23"/>
        <v>2345.6</v>
      </c>
      <c r="BE28" s="118">
        <v>16000</v>
      </c>
      <c r="BF28" s="121">
        <f t="shared" si="24"/>
        <v>2345.6</v>
      </c>
      <c r="BG28" s="118">
        <v>16000</v>
      </c>
      <c r="BH28" s="120">
        <f t="shared" si="25"/>
        <v>2345.6</v>
      </c>
      <c r="BI28" s="118">
        <v>0</v>
      </c>
      <c r="BJ28" s="120">
        <f t="shared" si="26"/>
        <v>0</v>
      </c>
      <c r="BK28" s="95"/>
      <c r="BL28" s="95"/>
      <c r="BM28" s="95"/>
      <c r="BN28" s="95"/>
    </row>
    <row r="29" spans="1:66" s="122" customFormat="1" ht="27" customHeight="1">
      <c r="A29" s="123">
        <v>19</v>
      </c>
      <c r="B29" s="124">
        <v>9124040011</v>
      </c>
      <c r="C29" s="132" t="s">
        <v>102</v>
      </c>
      <c r="D29" s="123">
        <v>0.14729999999999999</v>
      </c>
      <c r="E29" s="118">
        <f t="shared" si="0"/>
        <v>32000</v>
      </c>
      <c r="F29" s="119">
        <f t="shared" si="1"/>
        <v>4713.5999999999995</v>
      </c>
      <c r="G29" s="95">
        <v>0</v>
      </c>
      <c r="H29" s="120">
        <f t="shared" si="2"/>
        <v>0</v>
      </c>
      <c r="I29" s="95"/>
      <c r="J29" s="95"/>
      <c r="K29" s="95">
        <v>0</v>
      </c>
      <c r="L29" s="120">
        <f t="shared" si="3"/>
        <v>0</v>
      </c>
      <c r="M29" s="95">
        <v>0</v>
      </c>
      <c r="N29" s="120">
        <f t="shared" si="4"/>
        <v>0</v>
      </c>
      <c r="O29" s="95">
        <v>0</v>
      </c>
      <c r="P29" s="120">
        <f t="shared" si="5"/>
        <v>0</v>
      </c>
      <c r="Q29" s="95">
        <v>0</v>
      </c>
      <c r="R29" s="120">
        <f t="shared" si="6"/>
        <v>0</v>
      </c>
      <c r="S29" s="95">
        <v>0</v>
      </c>
      <c r="T29" s="120">
        <f t="shared" si="7"/>
        <v>0</v>
      </c>
      <c r="U29" s="95">
        <v>0</v>
      </c>
      <c r="V29" s="120">
        <f t="shared" si="8"/>
        <v>0</v>
      </c>
      <c r="W29" s="95"/>
      <c r="X29" s="95"/>
      <c r="Y29" s="95">
        <v>0</v>
      </c>
      <c r="Z29" s="120">
        <f t="shared" si="9"/>
        <v>0</v>
      </c>
      <c r="AA29" s="95">
        <v>0</v>
      </c>
      <c r="AB29" s="120">
        <f t="shared" si="10"/>
        <v>0</v>
      </c>
      <c r="AC29" s="95">
        <v>0</v>
      </c>
      <c r="AD29" s="120">
        <f t="shared" si="11"/>
        <v>0</v>
      </c>
      <c r="AE29" s="95">
        <v>0</v>
      </c>
      <c r="AF29" s="120">
        <f t="shared" si="12"/>
        <v>0</v>
      </c>
      <c r="AG29" s="118">
        <v>0</v>
      </c>
      <c r="AH29" s="120">
        <f t="shared" si="13"/>
        <v>0</v>
      </c>
      <c r="AI29" s="118">
        <v>0</v>
      </c>
      <c r="AJ29" s="120">
        <f t="shared" si="14"/>
        <v>0</v>
      </c>
      <c r="AK29" s="95">
        <v>0</v>
      </c>
      <c r="AL29" s="120">
        <f t="shared" si="15"/>
        <v>0</v>
      </c>
      <c r="AM29" s="118">
        <v>0</v>
      </c>
      <c r="AN29" s="120">
        <f t="shared" si="16"/>
        <v>0</v>
      </c>
      <c r="AO29" s="118">
        <v>0</v>
      </c>
      <c r="AP29" s="120">
        <f t="shared" si="17"/>
        <v>0</v>
      </c>
      <c r="AQ29" s="118">
        <v>0</v>
      </c>
      <c r="AR29" s="120">
        <f t="shared" si="18"/>
        <v>0</v>
      </c>
      <c r="AS29" s="118">
        <v>0</v>
      </c>
      <c r="AT29" s="120">
        <f t="shared" si="19"/>
        <v>0</v>
      </c>
      <c r="AU29" s="118">
        <v>8000</v>
      </c>
      <c r="AV29" s="120">
        <f t="shared" si="20"/>
        <v>1178.3999999999999</v>
      </c>
      <c r="AW29" s="118">
        <v>8000</v>
      </c>
      <c r="AX29" s="120">
        <f t="shared" si="21"/>
        <v>1178.3999999999999</v>
      </c>
      <c r="AY29" s="95"/>
      <c r="AZ29" s="95"/>
      <c r="BA29" s="118">
        <v>8000</v>
      </c>
      <c r="BB29" s="120">
        <f t="shared" si="22"/>
        <v>1178.3999999999999</v>
      </c>
      <c r="BC29" s="118">
        <v>0</v>
      </c>
      <c r="BD29" s="120">
        <f t="shared" si="23"/>
        <v>0</v>
      </c>
      <c r="BE29" s="118">
        <v>0</v>
      </c>
      <c r="BF29" s="121">
        <f t="shared" si="24"/>
        <v>0</v>
      </c>
      <c r="BG29" s="118">
        <v>0</v>
      </c>
      <c r="BH29" s="120">
        <f t="shared" si="25"/>
        <v>0</v>
      </c>
      <c r="BI29" s="118">
        <v>8000</v>
      </c>
      <c r="BJ29" s="120">
        <f t="shared" si="26"/>
        <v>1178.3999999999999</v>
      </c>
      <c r="BK29" s="95"/>
      <c r="BL29" s="95"/>
      <c r="BM29" s="95"/>
      <c r="BN29" s="95"/>
    </row>
    <row r="30" spans="1:66" s="122" customFormat="1" ht="27" customHeight="1">
      <c r="A30" s="123">
        <v>20</v>
      </c>
      <c r="B30" s="124">
        <v>9471930059</v>
      </c>
      <c r="C30" s="132" t="s">
        <v>103</v>
      </c>
      <c r="D30" s="123">
        <v>0.96840000000000004</v>
      </c>
      <c r="E30" s="118">
        <f t="shared" si="0"/>
        <v>318943</v>
      </c>
      <c r="F30" s="119">
        <f t="shared" si="1"/>
        <v>308864.40120000002</v>
      </c>
      <c r="G30" s="95">
        <v>0</v>
      </c>
      <c r="H30" s="120">
        <f t="shared" si="2"/>
        <v>0</v>
      </c>
      <c r="I30" s="95"/>
      <c r="J30" s="95"/>
      <c r="K30" s="95">
        <v>15343</v>
      </c>
      <c r="L30" s="120">
        <f t="shared" si="3"/>
        <v>14858.1612</v>
      </c>
      <c r="M30" s="95">
        <v>14657</v>
      </c>
      <c r="N30" s="120">
        <f t="shared" si="4"/>
        <v>14193.838800000001</v>
      </c>
      <c r="O30" s="95">
        <v>15000</v>
      </c>
      <c r="P30" s="120">
        <f t="shared" si="5"/>
        <v>14526</v>
      </c>
      <c r="Q30" s="95">
        <v>15000</v>
      </c>
      <c r="R30" s="120">
        <f t="shared" si="6"/>
        <v>14526</v>
      </c>
      <c r="S30" s="95">
        <v>15000</v>
      </c>
      <c r="T30" s="120">
        <f t="shared" si="7"/>
        <v>14526</v>
      </c>
      <c r="U30" s="95">
        <v>15000</v>
      </c>
      <c r="V30" s="120">
        <f t="shared" si="8"/>
        <v>14526</v>
      </c>
      <c r="W30" s="95"/>
      <c r="X30" s="95"/>
      <c r="Y30" s="95">
        <v>13600</v>
      </c>
      <c r="Z30" s="120">
        <f t="shared" si="9"/>
        <v>13170.24</v>
      </c>
      <c r="AA30" s="95">
        <v>11500</v>
      </c>
      <c r="AB30" s="120">
        <f t="shared" si="10"/>
        <v>11136.6</v>
      </c>
      <c r="AC30" s="95">
        <v>9500</v>
      </c>
      <c r="AD30" s="120">
        <f t="shared" si="11"/>
        <v>9199.8000000000011</v>
      </c>
      <c r="AE30" s="95">
        <v>9619</v>
      </c>
      <c r="AF30" s="120">
        <f t="shared" si="12"/>
        <v>9315.0396000000001</v>
      </c>
      <c r="AG30" s="118">
        <v>12200</v>
      </c>
      <c r="AH30" s="120">
        <f t="shared" si="13"/>
        <v>11814.48</v>
      </c>
      <c r="AI30" s="118">
        <v>9724</v>
      </c>
      <c r="AJ30" s="120">
        <f t="shared" si="14"/>
        <v>9416.7216000000008</v>
      </c>
      <c r="AK30" s="95">
        <v>12800</v>
      </c>
      <c r="AL30" s="120">
        <f t="shared" si="15"/>
        <v>12395.52</v>
      </c>
      <c r="AM30" s="118">
        <v>10000</v>
      </c>
      <c r="AN30" s="120">
        <f t="shared" si="16"/>
        <v>9684</v>
      </c>
      <c r="AO30" s="118">
        <v>15500</v>
      </c>
      <c r="AP30" s="120">
        <f t="shared" si="17"/>
        <v>15010.2</v>
      </c>
      <c r="AQ30" s="118">
        <v>19500</v>
      </c>
      <c r="AR30" s="120">
        <f t="shared" si="18"/>
        <v>18883.8</v>
      </c>
      <c r="AS30" s="118">
        <v>15600</v>
      </c>
      <c r="AT30" s="120">
        <f t="shared" si="19"/>
        <v>15107.04</v>
      </c>
      <c r="AU30" s="118">
        <v>14400</v>
      </c>
      <c r="AV30" s="120">
        <f t="shared" si="20"/>
        <v>13944.960000000001</v>
      </c>
      <c r="AW30" s="118">
        <v>11800</v>
      </c>
      <c r="AX30" s="120">
        <f t="shared" si="21"/>
        <v>11427.12</v>
      </c>
      <c r="AY30" s="95"/>
      <c r="AZ30" s="95"/>
      <c r="BA30" s="118">
        <v>16900</v>
      </c>
      <c r="BB30" s="120">
        <f t="shared" si="22"/>
        <v>16365.960000000001</v>
      </c>
      <c r="BC30" s="118">
        <v>16300</v>
      </c>
      <c r="BD30" s="120">
        <f t="shared" si="23"/>
        <v>15784.92</v>
      </c>
      <c r="BE30" s="118">
        <v>15000</v>
      </c>
      <c r="BF30" s="121">
        <f t="shared" si="24"/>
        <v>14526</v>
      </c>
      <c r="BG30" s="118">
        <v>15000</v>
      </c>
      <c r="BH30" s="120">
        <f t="shared" si="25"/>
        <v>14526</v>
      </c>
      <c r="BI30" s="118">
        <v>0</v>
      </c>
      <c r="BJ30" s="120">
        <f t="shared" si="26"/>
        <v>0</v>
      </c>
      <c r="BK30" s="95"/>
      <c r="BL30" s="95"/>
      <c r="BM30" s="95"/>
      <c r="BN30" s="95"/>
    </row>
    <row r="31" spans="1:66" s="122" customFormat="1" ht="27" customHeight="1">
      <c r="A31" s="123">
        <v>21</v>
      </c>
      <c r="B31" s="124">
        <v>9472930030</v>
      </c>
      <c r="C31" s="132" t="s">
        <v>104</v>
      </c>
      <c r="D31" s="123">
        <v>2.0299999999999999E-2</v>
      </c>
      <c r="E31" s="118">
        <f t="shared" si="0"/>
        <v>320000</v>
      </c>
      <c r="F31" s="119">
        <f t="shared" si="1"/>
        <v>6496</v>
      </c>
      <c r="G31" s="95">
        <v>0</v>
      </c>
      <c r="H31" s="120">
        <f t="shared" si="2"/>
        <v>0</v>
      </c>
      <c r="I31" s="95"/>
      <c r="J31" s="95"/>
      <c r="K31" s="95">
        <v>40000</v>
      </c>
      <c r="L31" s="120">
        <f t="shared" si="3"/>
        <v>812</v>
      </c>
      <c r="M31" s="95">
        <v>0</v>
      </c>
      <c r="N31" s="120">
        <f t="shared" si="4"/>
        <v>0</v>
      </c>
      <c r="O31" s="95">
        <v>0</v>
      </c>
      <c r="P31" s="120">
        <f t="shared" si="5"/>
        <v>0</v>
      </c>
      <c r="Q31" s="95">
        <v>40000</v>
      </c>
      <c r="R31" s="120">
        <f t="shared" si="6"/>
        <v>812</v>
      </c>
      <c r="S31" s="95">
        <v>0</v>
      </c>
      <c r="T31" s="120">
        <f t="shared" si="7"/>
        <v>0</v>
      </c>
      <c r="U31" s="95">
        <v>0</v>
      </c>
      <c r="V31" s="120">
        <f t="shared" si="8"/>
        <v>0</v>
      </c>
      <c r="W31" s="95"/>
      <c r="X31" s="95"/>
      <c r="Y31" s="95">
        <v>40000</v>
      </c>
      <c r="Z31" s="120">
        <f t="shared" si="9"/>
        <v>812</v>
      </c>
      <c r="AA31" s="95">
        <v>0</v>
      </c>
      <c r="AB31" s="120">
        <f t="shared" si="10"/>
        <v>0</v>
      </c>
      <c r="AC31" s="95">
        <v>0</v>
      </c>
      <c r="AD31" s="120">
        <f t="shared" si="11"/>
        <v>0</v>
      </c>
      <c r="AE31" s="95">
        <v>40000</v>
      </c>
      <c r="AF31" s="120">
        <f t="shared" si="12"/>
        <v>812</v>
      </c>
      <c r="AG31" s="118">
        <v>0</v>
      </c>
      <c r="AH31" s="120">
        <f t="shared" si="13"/>
        <v>0</v>
      </c>
      <c r="AI31" s="118">
        <v>0</v>
      </c>
      <c r="AJ31" s="120">
        <f t="shared" si="14"/>
        <v>0</v>
      </c>
      <c r="AK31" s="95">
        <v>0</v>
      </c>
      <c r="AL31" s="120">
        <f t="shared" si="15"/>
        <v>0</v>
      </c>
      <c r="AM31" s="118">
        <v>40000</v>
      </c>
      <c r="AN31" s="120">
        <f t="shared" si="16"/>
        <v>812</v>
      </c>
      <c r="AO31" s="118">
        <v>0</v>
      </c>
      <c r="AP31" s="120">
        <f t="shared" si="17"/>
        <v>0</v>
      </c>
      <c r="AQ31" s="118">
        <v>0</v>
      </c>
      <c r="AR31" s="120">
        <f t="shared" si="18"/>
        <v>0</v>
      </c>
      <c r="AS31" s="118">
        <v>40000</v>
      </c>
      <c r="AT31" s="120">
        <f t="shared" si="19"/>
        <v>812</v>
      </c>
      <c r="AU31" s="118">
        <v>0</v>
      </c>
      <c r="AV31" s="120">
        <f t="shared" si="20"/>
        <v>0</v>
      </c>
      <c r="AW31" s="118">
        <v>0</v>
      </c>
      <c r="AX31" s="120">
        <f t="shared" si="21"/>
        <v>0</v>
      </c>
      <c r="AY31" s="95"/>
      <c r="AZ31" s="95"/>
      <c r="BA31" s="118">
        <v>40000</v>
      </c>
      <c r="BB31" s="120">
        <f t="shared" si="22"/>
        <v>812</v>
      </c>
      <c r="BC31" s="118">
        <v>0</v>
      </c>
      <c r="BD31" s="120">
        <f t="shared" si="23"/>
        <v>0</v>
      </c>
      <c r="BE31" s="118">
        <v>0</v>
      </c>
      <c r="BF31" s="121">
        <f t="shared" si="24"/>
        <v>0</v>
      </c>
      <c r="BG31" s="118">
        <v>40000</v>
      </c>
      <c r="BH31" s="120">
        <f t="shared" si="25"/>
        <v>812</v>
      </c>
      <c r="BI31" s="118">
        <v>0</v>
      </c>
      <c r="BJ31" s="120">
        <f t="shared" si="26"/>
        <v>0</v>
      </c>
      <c r="BK31" s="95"/>
      <c r="BL31" s="95"/>
      <c r="BM31" s="95"/>
      <c r="BN31" s="95"/>
    </row>
    <row r="32" spans="1:66" s="50" customFormat="1" ht="39.75" customHeight="1">
      <c r="A32" s="179" t="s">
        <v>3</v>
      </c>
      <c r="B32" s="180"/>
      <c r="C32" s="180"/>
      <c r="D32" s="181"/>
      <c r="E32" s="133">
        <f>SUM(E11:E31)</f>
        <v>2785645</v>
      </c>
      <c r="F32" s="134">
        <f>SUM(F11:F31)</f>
        <v>1199204.4152000002</v>
      </c>
      <c r="G32" s="125">
        <f>SUM(G11:G31)</f>
        <v>38520</v>
      </c>
      <c r="H32" s="126">
        <f>SUM(H11:H31)</f>
        <v>14903.876</v>
      </c>
      <c r="I32" s="125">
        <f t="shared" ref="I32:AQ32" si="27">SUM(I11:I31)</f>
        <v>0</v>
      </c>
      <c r="J32" s="125"/>
      <c r="K32" s="125">
        <f t="shared" si="27"/>
        <v>162583</v>
      </c>
      <c r="L32" s="126">
        <f>SUM(L11:L31)</f>
        <v>56734.0818</v>
      </c>
      <c r="M32" s="125">
        <f t="shared" si="27"/>
        <v>155797</v>
      </c>
      <c r="N32" s="126">
        <f>SUM(N11:N31)</f>
        <v>69180.940799999997</v>
      </c>
      <c r="O32" s="125">
        <f t="shared" si="27"/>
        <v>104864</v>
      </c>
      <c r="P32" s="126">
        <f>SUM(P11:P31)</f>
        <v>47108.206000000006</v>
      </c>
      <c r="Q32" s="125">
        <f t="shared" si="27"/>
        <v>119350</v>
      </c>
      <c r="R32" s="126">
        <f>SUM(R11:R31)</f>
        <v>44453.955000000002</v>
      </c>
      <c r="S32" s="125">
        <f t="shared" si="27"/>
        <v>128840</v>
      </c>
      <c r="T32" s="126">
        <f>SUM(T11:T31)</f>
        <v>55945.072</v>
      </c>
      <c r="U32" s="125">
        <f t="shared" si="27"/>
        <v>122720</v>
      </c>
      <c r="V32" s="126">
        <f>SUM(V11:V31)</f>
        <v>54813.436000000002</v>
      </c>
      <c r="W32" s="125">
        <f t="shared" si="27"/>
        <v>0</v>
      </c>
      <c r="X32" s="125"/>
      <c r="Y32" s="125">
        <f t="shared" si="27"/>
        <v>163420</v>
      </c>
      <c r="Z32" s="126">
        <f>SUM(Z11:Z31)</f>
        <v>55759.625999999997</v>
      </c>
      <c r="AA32" s="125">
        <f t="shared" si="27"/>
        <v>110120</v>
      </c>
      <c r="AB32" s="126">
        <f>SUM(AB11:AB31)</f>
        <v>52090.705999999998</v>
      </c>
      <c r="AC32" s="125">
        <f t="shared" si="27"/>
        <v>152095</v>
      </c>
      <c r="AD32" s="126">
        <f>SUM(AD11:AD31)</f>
        <v>61787.788500000002</v>
      </c>
      <c r="AE32" s="125">
        <f t="shared" si="27"/>
        <v>147442</v>
      </c>
      <c r="AF32" s="126">
        <f>SUM(AF11:AF31)</f>
        <v>51021.290699999998</v>
      </c>
      <c r="AG32" s="125">
        <f t="shared" si="27"/>
        <v>101770</v>
      </c>
      <c r="AH32" s="126">
        <f>SUM(AH11:AH31)</f>
        <v>52085.076000000001</v>
      </c>
      <c r="AI32" s="125">
        <f t="shared" si="27"/>
        <v>80144</v>
      </c>
      <c r="AJ32" s="126">
        <f>SUM(AJ11:AJ31)</f>
        <v>39418.9876</v>
      </c>
      <c r="AK32" s="125">
        <f t="shared" si="27"/>
        <v>16872</v>
      </c>
      <c r="AL32" s="126">
        <f>SUM(AL11:AL31)</f>
        <v>12707.842400000001</v>
      </c>
      <c r="AM32" s="125">
        <f t="shared" si="27"/>
        <v>138220</v>
      </c>
      <c r="AN32" s="126">
        <f>SUM(AN11:AN31)</f>
        <v>51088.345999999998</v>
      </c>
      <c r="AO32" s="125">
        <f t="shared" si="27"/>
        <v>67940</v>
      </c>
      <c r="AP32" s="126">
        <f>SUM(AP11:AP31)</f>
        <v>34250.212</v>
      </c>
      <c r="AQ32" s="125">
        <f t="shared" si="27"/>
        <v>79580</v>
      </c>
      <c r="AR32" s="126">
        <f>SUM(AR11:AR31)</f>
        <v>44527.103999999999</v>
      </c>
      <c r="AS32" s="125">
        <f t="shared" ref="AS32:BM32" si="28">SUM(AS11:AS31)</f>
        <v>114360</v>
      </c>
      <c r="AT32" s="126">
        <f>SUM(AT11:AT31)</f>
        <v>41397.828000000001</v>
      </c>
      <c r="AU32" s="125">
        <f t="shared" si="28"/>
        <v>103380</v>
      </c>
      <c r="AV32" s="129">
        <f>SUM(AV11:AV31)</f>
        <v>55049.534000000007</v>
      </c>
      <c r="AW32" s="125">
        <f t="shared" si="28"/>
        <v>80780</v>
      </c>
      <c r="AX32" s="126">
        <f>SUM(AX11:AX31)</f>
        <v>46609.19400000001</v>
      </c>
      <c r="AY32" s="125">
        <f t="shared" si="28"/>
        <v>0</v>
      </c>
      <c r="AZ32" s="125"/>
      <c r="BA32" s="125">
        <f t="shared" si="28"/>
        <v>165528</v>
      </c>
      <c r="BB32" s="126">
        <f>SUM(BB11:BB31)</f>
        <v>58530.166400000002</v>
      </c>
      <c r="BC32" s="125">
        <f t="shared" si="28"/>
        <v>114920</v>
      </c>
      <c r="BD32" s="126">
        <f>SUM(BD11:BD31)</f>
        <v>56787.025999999998</v>
      </c>
      <c r="BE32" s="125">
        <f t="shared" si="28"/>
        <v>103620</v>
      </c>
      <c r="BF32" s="127">
        <f>SUM(BF11:BF31)</f>
        <v>55325.106</v>
      </c>
      <c r="BG32" s="125">
        <f t="shared" si="28"/>
        <v>113620</v>
      </c>
      <c r="BH32" s="126">
        <f>SUM(BH11:BH31)</f>
        <v>44447.106</v>
      </c>
      <c r="BI32" s="125">
        <f t="shared" si="28"/>
        <v>99160</v>
      </c>
      <c r="BJ32" s="126">
        <f>SUM(BJ11:BJ31)</f>
        <v>43181.908000000003</v>
      </c>
      <c r="BK32" s="125">
        <f t="shared" si="28"/>
        <v>0</v>
      </c>
      <c r="BL32" s="125"/>
      <c r="BM32" s="125">
        <f t="shared" si="28"/>
        <v>0</v>
      </c>
      <c r="BN32" s="125"/>
    </row>
    <row r="33" spans="5:62">
      <c r="E33" s="106"/>
      <c r="F33" s="147"/>
      <c r="BJ33" s="148"/>
    </row>
    <row r="34" spans="5:62">
      <c r="E34" s="106"/>
      <c r="BJ34" s="148"/>
    </row>
    <row r="37" spans="5:62">
      <c r="G37" s="106"/>
    </row>
  </sheetData>
  <autoFilter ref="A10:BN10"/>
  <mergeCells count="32">
    <mergeCell ref="O9:P9"/>
    <mergeCell ref="B1:G5"/>
    <mergeCell ref="G9:H9"/>
    <mergeCell ref="I9:J9"/>
    <mergeCell ref="K9:L9"/>
    <mergeCell ref="M9:N9"/>
    <mergeCell ref="AG9:AH9"/>
    <mergeCell ref="AI9:AJ9"/>
    <mergeCell ref="AK9:AL9"/>
    <mergeCell ref="AM9:AN9"/>
    <mergeCell ref="Q9:R9"/>
    <mergeCell ref="S9:T9"/>
    <mergeCell ref="U9:V9"/>
    <mergeCell ref="W9:X9"/>
    <mergeCell ref="Y9:Z9"/>
    <mergeCell ref="AA9:AB9"/>
    <mergeCell ref="BM9:BN9"/>
    <mergeCell ref="A32:D32"/>
    <mergeCell ref="BA9:BB9"/>
    <mergeCell ref="BC9:BD9"/>
    <mergeCell ref="BE9:BF9"/>
    <mergeCell ref="BG9:BH9"/>
    <mergeCell ref="BI9:BJ9"/>
    <mergeCell ref="BK9:BL9"/>
    <mergeCell ref="AO9:AP9"/>
    <mergeCell ref="AQ9:AR9"/>
    <mergeCell ref="AS9:AT9"/>
    <mergeCell ref="AU9:AV9"/>
    <mergeCell ref="AW9:AX9"/>
    <mergeCell ref="AY9:AZ9"/>
    <mergeCell ref="AC9:AD9"/>
    <mergeCell ref="AE9:AF9"/>
  </mergeCells>
  <pageMargins left="0.27559055118110198" right="0.196850393700787" top="0.43307086614173201" bottom="0.39370078740157499" header="0.31496062992126" footer="0.31496062992126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37"/>
  <sheetViews>
    <sheetView topLeftCell="A6" workbookViewId="0">
      <pane xSplit="6" ySplit="5" topLeftCell="G26" activePane="bottomRight" state="frozen"/>
      <selection activeCell="A6" sqref="A6"/>
      <selection pane="topRight" activeCell="G6" sqref="G6"/>
      <selection pane="bottomLeft" activeCell="A11" sqref="A11"/>
      <selection pane="bottomRight" activeCell="J36" sqref="J36"/>
    </sheetView>
  </sheetViews>
  <sheetFormatPr defaultRowHeight="15"/>
  <cols>
    <col min="1" max="1" width="4.21875" customWidth="1"/>
    <col min="2" max="2" width="11.77734375" customWidth="1"/>
    <col min="3" max="3" width="25.6640625" customWidth="1"/>
    <col min="4" max="4" width="8.6640625" customWidth="1"/>
    <col min="5" max="5" width="11.21875" customWidth="1"/>
    <col min="6" max="6" width="11.88671875" customWidth="1"/>
    <col min="7" max="7" width="10" customWidth="1"/>
    <col min="8" max="8" width="10.6640625" style="110" customWidth="1"/>
    <col min="9" max="9" width="10" customWidth="1"/>
    <col min="10" max="10" width="10" style="110" customWidth="1"/>
    <col min="11" max="11" width="9.44140625" customWidth="1"/>
    <col min="12" max="12" width="10.33203125" style="110" customWidth="1"/>
    <col min="13" max="13" width="10" customWidth="1"/>
    <col min="14" max="14" width="10" style="110" customWidth="1"/>
    <col min="15" max="15" width="9.33203125" customWidth="1"/>
    <col min="16" max="16" width="9.77734375" style="110" customWidth="1"/>
    <col min="17" max="17" width="10" customWidth="1"/>
    <col min="18" max="18" width="10" style="110" customWidth="1"/>
    <col min="19" max="19" width="10" customWidth="1"/>
    <col min="20" max="20" width="10" style="110" customWidth="1"/>
    <col min="21" max="21" width="10" customWidth="1"/>
    <col min="22" max="22" width="10" style="110" customWidth="1"/>
    <col min="23" max="23" width="10" customWidth="1"/>
    <col min="24" max="24" width="10" style="110" customWidth="1"/>
    <col min="25" max="25" width="10" customWidth="1"/>
    <col min="26" max="26" width="10" style="110" customWidth="1"/>
    <col min="27" max="27" width="10" customWidth="1"/>
    <col min="28" max="28" width="10" style="110" customWidth="1"/>
    <col min="29" max="29" width="10" customWidth="1"/>
    <col min="30" max="30" width="10" style="110" customWidth="1"/>
    <col min="31" max="31" width="10" customWidth="1"/>
    <col min="32" max="32" width="10" style="110" customWidth="1"/>
    <col min="33" max="33" width="10" customWidth="1"/>
    <col min="34" max="34" width="10" style="110" customWidth="1"/>
    <col min="35" max="35" width="10" customWidth="1"/>
    <col min="36" max="36" width="10" style="110" customWidth="1"/>
    <col min="37" max="37" width="10" customWidth="1"/>
    <col min="38" max="38" width="10" style="110" customWidth="1"/>
    <col min="39" max="39" width="10" customWidth="1"/>
    <col min="40" max="40" width="10" style="110" customWidth="1"/>
    <col min="41" max="41" width="10" customWidth="1"/>
    <col min="42" max="42" width="10" style="110" customWidth="1"/>
    <col min="43" max="43" width="10" customWidth="1"/>
    <col min="44" max="44" width="10" style="110" customWidth="1"/>
    <col min="45" max="45" width="10" customWidth="1"/>
    <col min="46" max="46" width="10" style="110" customWidth="1"/>
    <col min="47" max="47" width="9.88671875" customWidth="1"/>
    <col min="48" max="48" width="9.77734375" style="110" customWidth="1"/>
    <col min="49" max="49" width="9.77734375" customWidth="1"/>
    <col min="50" max="50" width="9.77734375" style="110" customWidth="1"/>
    <col min="51" max="53" width="9.77734375" customWidth="1"/>
    <col min="54" max="54" width="9.77734375" style="110" customWidth="1"/>
    <col min="55" max="55" width="9.77734375" customWidth="1"/>
    <col min="56" max="56" width="9.77734375" style="110" customWidth="1"/>
    <col min="57" max="58" width="9.77734375" customWidth="1"/>
    <col min="59" max="59" width="9.88671875" bestFit="1" customWidth="1"/>
  </cols>
  <sheetData>
    <row r="1" spans="1:60" ht="15" customHeight="1">
      <c r="A1" s="38"/>
      <c r="B1" s="182" t="s">
        <v>56</v>
      </c>
      <c r="C1" s="182"/>
      <c r="D1" s="182"/>
      <c r="E1" s="182"/>
      <c r="F1" s="182"/>
      <c r="G1" s="182"/>
      <c r="H1" s="111"/>
      <c r="I1" s="40"/>
      <c r="J1" s="107"/>
      <c r="K1" s="40"/>
      <c r="L1" s="107"/>
      <c r="M1" s="40"/>
      <c r="N1" s="107"/>
      <c r="O1" s="40"/>
      <c r="P1" s="107"/>
    </row>
    <row r="2" spans="1:60" ht="15" customHeight="1">
      <c r="A2" s="38"/>
      <c r="B2" s="182"/>
      <c r="C2" s="182"/>
      <c r="D2" s="182"/>
      <c r="E2" s="182"/>
      <c r="F2" s="182"/>
      <c r="G2" s="182"/>
      <c r="H2" s="111"/>
      <c r="I2" s="40"/>
      <c r="J2" s="107"/>
      <c r="K2" s="40"/>
      <c r="L2" s="107"/>
      <c r="M2" s="40"/>
      <c r="N2" s="107"/>
      <c r="O2" s="40"/>
      <c r="P2" s="107"/>
    </row>
    <row r="3" spans="1:60" ht="15" customHeight="1">
      <c r="A3" s="38"/>
      <c r="B3" s="182"/>
      <c r="C3" s="182"/>
      <c r="D3" s="182"/>
      <c r="E3" s="182"/>
      <c r="F3" s="182"/>
      <c r="G3" s="182"/>
      <c r="H3" s="111"/>
      <c r="I3" s="40"/>
      <c r="J3" s="107"/>
      <c r="K3" s="40"/>
      <c r="L3" s="107"/>
      <c r="M3" s="40"/>
      <c r="N3" s="107"/>
      <c r="O3" s="40"/>
      <c r="P3" s="107"/>
    </row>
    <row r="4" spans="1:60" ht="34.5" customHeight="1">
      <c r="B4" s="182"/>
      <c r="C4" s="182"/>
      <c r="D4" s="182"/>
      <c r="E4" s="182"/>
      <c r="F4" s="182"/>
      <c r="G4" s="182"/>
      <c r="H4" s="111"/>
      <c r="I4" s="40"/>
      <c r="J4" s="107"/>
      <c r="K4" s="40"/>
      <c r="L4" s="107"/>
      <c r="M4" s="40"/>
      <c r="N4" s="107"/>
      <c r="O4" s="40"/>
      <c r="P4" s="107"/>
    </row>
    <row r="5" spans="1:60" ht="15" customHeight="1">
      <c r="B5" s="182"/>
      <c r="C5" s="182"/>
      <c r="D5" s="182"/>
      <c r="E5" s="182"/>
      <c r="F5" s="182"/>
      <c r="G5" s="182"/>
      <c r="H5" s="111"/>
      <c r="I5" s="40"/>
      <c r="J5" s="107"/>
      <c r="K5" s="40"/>
      <c r="L5" s="107"/>
      <c r="M5" s="40"/>
      <c r="N5" s="107"/>
      <c r="O5" s="40"/>
      <c r="P5" s="107"/>
    </row>
    <row r="6" spans="1:60" ht="15" customHeight="1">
      <c r="B6" s="39"/>
      <c r="C6" s="39"/>
      <c r="D6" s="39"/>
      <c r="E6" s="39"/>
      <c r="F6" s="39"/>
      <c r="G6" s="39"/>
      <c r="H6" s="108"/>
      <c r="I6" s="39"/>
      <c r="J6" s="108"/>
    </row>
    <row r="7" spans="1:60" s="4" customFormat="1" ht="15.75">
      <c r="B7" s="41"/>
      <c r="C7" s="42"/>
      <c r="H7" s="109"/>
      <c r="J7" s="109"/>
      <c r="L7" s="109"/>
      <c r="N7" s="109"/>
      <c r="P7" s="109"/>
      <c r="R7" s="109"/>
      <c r="T7" s="109"/>
      <c r="V7" s="109"/>
      <c r="X7" s="109"/>
      <c r="Z7" s="109"/>
      <c r="AB7" s="109"/>
      <c r="AD7" s="109"/>
      <c r="AF7" s="109"/>
      <c r="AH7" s="109"/>
      <c r="AJ7" s="109"/>
      <c r="AL7" s="109"/>
      <c r="AN7" s="109"/>
      <c r="AP7" s="109"/>
      <c r="AR7" s="109"/>
      <c r="AT7" s="109"/>
      <c r="AV7" s="109"/>
      <c r="AX7" s="109"/>
      <c r="BB7" s="109"/>
      <c r="BD7" s="109"/>
    </row>
    <row r="8" spans="1:60" s="4" customFormat="1" ht="11.25" customHeight="1">
      <c r="B8" s="41"/>
      <c r="C8" s="42"/>
      <c r="H8" s="109"/>
      <c r="J8" s="109"/>
      <c r="L8" s="109"/>
      <c r="N8" s="109"/>
      <c r="P8" s="109"/>
      <c r="R8" s="109"/>
      <c r="T8" s="109"/>
      <c r="V8" s="109"/>
      <c r="X8" s="109"/>
      <c r="Z8" s="109"/>
      <c r="AB8" s="109"/>
      <c r="AD8" s="109"/>
      <c r="AF8" s="109"/>
      <c r="AH8" s="109"/>
      <c r="AJ8" s="109"/>
      <c r="AL8" s="109"/>
      <c r="AN8" s="109"/>
      <c r="AP8" s="109"/>
      <c r="AR8" s="109"/>
      <c r="AT8" s="109"/>
      <c r="AV8" s="109"/>
      <c r="AX8" s="109"/>
      <c r="BB8" s="109"/>
      <c r="BD8" s="109"/>
    </row>
    <row r="9" spans="1:60" ht="23.25" customHeight="1">
      <c r="G9" s="178">
        <v>41456</v>
      </c>
      <c r="H9" s="178"/>
      <c r="I9" s="178">
        <v>41457</v>
      </c>
      <c r="J9" s="178"/>
      <c r="K9" s="178">
        <v>41458</v>
      </c>
      <c r="L9" s="178"/>
      <c r="M9" s="178">
        <v>41459</v>
      </c>
      <c r="N9" s="178"/>
      <c r="O9" s="178">
        <v>41460</v>
      </c>
      <c r="P9" s="178"/>
      <c r="Q9" s="178">
        <v>41461</v>
      </c>
      <c r="R9" s="178"/>
      <c r="S9" s="178">
        <v>41462</v>
      </c>
      <c r="T9" s="178"/>
      <c r="U9" s="178">
        <v>41463</v>
      </c>
      <c r="V9" s="178"/>
      <c r="W9" s="178">
        <v>41464</v>
      </c>
      <c r="X9" s="178"/>
      <c r="Y9" s="178">
        <v>41465</v>
      </c>
      <c r="Z9" s="178"/>
      <c r="AA9" s="178">
        <v>41466</v>
      </c>
      <c r="AB9" s="178"/>
      <c r="AC9" s="178">
        <v>41467</v>
      </c>
      <c r="AD9" s="178"/>
      <c r="AE9" s="178">
        <v>41468</v>
      </c>
      <c r="AF9" s="178"/>
      <c r="AG9" s="178">
        <v>41469</v>
      </c>
      <c r="AH9" s="178"/>
      <c r="AI9" s="178">
        <v>41470</v>
      </c>
      <c r="AJ9" s="178"/>
      <c r="AK9" s="178">
        <v>41471</v>
      </c>
      <c r="AL9" s="178"/>
      <c r="AM9" s="178">
        <v>41472</v>
      </c>
      <c r="AN9" s="178"/>
      <c r="AO9" s="178">
        <v>41473</v>
      </c>
      <c r="AP9" s="178"/>
      <c r="AQ9" s="178">
        <v>41474</v>
      </c>
      <c r="AR9" s="178"/>
      <c r="AS9" s="178">
        <v>41475</v>
      </c>
      <c r="AT9" s="178"/>
      <c r="AU9" s="178">
        <v>41476</v>
      </c>
      <c r="AV9" s="178"/>
      <c r="AW9" s="178">
        <v>41477</v>
      </c>
      <c r="AX9" s="178"/>
      <c r="AY9" s="178">
        <v>41478</v>
      </c>
      <c r="AZ9" s="178"/>
      <c r="BA9" s="178">
        <v>41479</v>
      </c>
      <c r="BB9" s="178"/>
      <c r="BC9" s="178">
        <v>41480</v>
      </c>
      <c r="BD9" s="178"/>
      <c r="BE9" s="178">
        <v>41481</v>
      </c>
      <c r="BF9" s="178"/>
      <c r="BG9" s="178">
        <v>41486</v>
      </c>
      <c r="BH9" s="178"/>
    </row>
    <row r="10" spans="1:60" s="115" customFormat="1" ht="39.75" customHeight="1" thickBot="1">
      <c r="A10" s="112" t="s">
        <v>49</v>
      </c>
      <c r="B10" s="112" t="s">
        <v>50</v>
      </c>
      <c r="C10" s="112" t="s">
        <v>51</v>
      </c>
      <c r="D10" s="112" t="s">
        <v>52</v>
      </c>
      <c r="E10" s="112" t="s">
        <v>53</v>
      </c>
      <c r="F10" s="112" t="s">
        <v>54</v>
      </c>
      <c r="G10" s="113" t="s">
        <v>82</v>
      </c>
      <c r="H10" s="114" t="s">
        <v>105</v>
      </c>
      <c r="I10" s="113" t="s">
        <v>82</v>
      </c>
      <c r="J10" s="114" t="s">
        <v>105</v>
      </c>
      <c r="K10" s="113" t="s">
        <v>82</v>
      </c>
      <c r="L10" s="114" t="s">
        <v>105</v>
      </c>
      <c r="M10" s="113" t="s">
        <v>82</v>
      </c>
      <c r="N10" s="114" t="s">
        <v>105</v>
      </c>
      <c r="O10" s="113" t="s">
        <v>82</v>
      </c>
      <c r="P10" s="114" t="s">
        <v>105</v>
      </c>
      <c r="Q10" s="113" t="s">
        <v>82</v>
      </c>
      <c r="R10" s="114" t="s">
        <v>105</v>
      </c>
      <c r="S10" s="113" t="s">
        <v>82</v>
      </c>
      <c r="T10" s="114" t="s">
        <v>105</v>
      </c>
      <c r="U10" s="113" t="s">
        <v>82</v>
      </c>
      <c r="V10" s="114" t="s">
        <v>105</v>
      </c>
      <c r="W10" s="113" t="s">
        <v>82</v>
      </c>
      <c r="X10" s="114" t="s">
        <v>105</v>
      </c>
      <c r="Y10" s="113" t="s">
        <v>82</v>
      </c>
      <c r="Z10" s="114" t="s">
        <v>105</v>
      </c>
      <c r="AA10" s="113" t="s">
        <v>82</v>
      </c>
      <c r="AB10" s="114" t="s">
        <v>105</v>
      </c>
      <c r="AC10" s="113" t="s">
        <v>82</v>
      </c>
      <c r="AD10" s="114" t="s">
        <v>105</v>
      </c>
      <c r="AE10" s="113" t="s">
        <v>82</v>
      </c>
      <c r="AF10" s="114" t="s">
        <v>105</v>
      </c>
      <c r="AG10" s="113" t="s">
        <v>82</v>
      </c>
      <c r="AH10" s="114" t="s">
        <v>105</v>
      </c>
      <c r="AI10" s="113" t="s">
        <v>82</v>
      </c>
      <c r="AJ10" s="114" t="s">
        <v>105</v>
      </c>
      <c r="AK10" s="113" t="s">
        <v>82</v>
      </c>
      <c r="AL10" s="114" t="s">
        <v>105</v>
      </c>
      <c r="AM10" s="113" t="s">
        <v>82</v>
      </c>
      <c r="AN10" s="114" t="s">
        <v>105</v>
      </c>
      <c r="AO10" s="113" t="s">
        <v>82</v>
      </c>
      <c r="AP10" s="114" t="s">
        <v>105</v>
      </c>
      <c r="AQ10" s="113" t="s">
        <v>82</v>
      </c>
      <c r="AR10" s="114" t="s">
        <v>105</v>
      </c>
      <c r="AS10" s="113" t="s">
        <v>82</v>
      </c>
      <c r="AT10" s="114" t="s">
        <v>105</v>
      </c>
      <c r="AU10" s="113" t="s">
        <v>82</v>
      </c>
      <c r="AV10" s="114" t="s">
        <v>105</v>
      </c>
      <c r="AW10" s="113" t="s">
        <v>82</v>
      </c>
      <c r="AX10" s="114" t="s">
        <v>105</v>
      </c>
      <c r="AY10" s="113" t="s">
        <v>82</v>
      </c>
      <c r="AZ10" s="113" t="s">
        <v>105</v>
      </c>
      <c r="BA10" s="113" t="s">
        <v>82</v>
      </c>
      <c r="BB10" s="114" t="s">
        <v>105</v>
      </c>
      <c r="BC10" s="113" t="s">
        <v>82</v>
      </c>
      <c r="BD10" s="114" t="s">
        <v>105</v>
      </c>
      <c r="BE10" s="113" t="s">
        <v>82</v>
      </c>
      <c r="BF10" s="113" t="s">
        <v>105</v>
      </c>
      <c r="BG10" s="140" t="s">
        <v>82</v>
      </c>
      <c r="BH10" s="140" t="s">
        <v>105</v>
      </c>
    </row>
    <row r="11" spans="1:60" s="122" customFormat="1" ht="27" customHeight="1" thickTop="1">
      <c r="A11" s="116">
        <v>1</v>
      </c>
      <c r="B11" s="117">
        <v>9352931030</v>
      </c>
      <c r="C11" s="131" t="s">
        <v>85</v>
      </c>
      <c r="D11" s="116">
        <v>2.0299999999999999E-2</v>
      </c>
      <c r="E11" s="118">
        <f>SUMIF($G$10:$BH$10,"QTY",G11:BH11)</f>
        <v>140000</v>
      </c>
      <c r="F11" s="119">
        <f>E11*D11</f>
        <v>2842</v>
      </c>
      <c r="G11" s="118">
        <v>16000</v>
      </c>
      <c r="H11" s="120">
        <f>G11*D11</f>
        <v>324.79999999999995</v>
      </c>
      <c r="I11" s="118">
        <v>4000</v>
      </c>
      <c r="J11" s="120">
        <f>I11*D11</f>
        <v>81.199999999999989</v>
      </c>
      <c r="K11" s="118">
        <v>0</v>
      </c>
      <c r="L11" s="120">
        <f>K11*D11</f>
        <v>0</v>
      </c>
      <c r="M11" s="118">
        <v>20000</v>
      </c>
      <c r="N11" s="120">
        <f>M11*D11</f>
        <v>406</v>
      </c>
      <c r="O11" s="118">
        <v>0</v>
      </c>
      <c r="P11" s="120">
        <f>O11*D11</f>
        <v>0</v>
      </c>
      <c r="Q11" s="118">
        <v>0</v>
      </c>
      <c r="R11" s="120">
        <f>Q11*D11</f>
        <v>0</v>
      </c>
      <c r="S11" s="118"/>
      <c r="T11" s="120">
        <f>S11*D11</f>
        <v>0</v>
      </c>
      <c r="U11" s="118">
        <v>20000</v>
      </c>
      <c r="V11" s="120">
        <f>U11*D11</f>
        <v>406</v>
      </c>
      <c r="W11" s="118">
        <v>0</v>
      </c>
      <c r="X11" s="120">
        <f>W11*D11</f>
        <v>0</v>
      </c>
      <c r="Y11" s="149">
        <v>0</v>
      </c>
      <c r="Z11" s="120">
        <f>Y11*D11</f>
        <v>0</v>
      </c>
      <c r="AA11" s="118">
        <v>0</v>
      </c>
      <c r="AB11" s="120">
        <f>AA11*D11</f>
        <v>0</v>
      </c>
      <c r="AC11" s="118">
        <v>20000</v>
      </c>
      <c r="AD11" s="120">
        <f>AC11*D11</f>
        <v>406</v>
      </c>
      <c r="AE11" s="150">
        <v>0</v>
      </c>
      <c r="AF11" s="120">
        <f>AE11*D11</f>
        <v>0</v>
      </c>
      <c r="AG11" s="150">
        <v>0</v>
      </c>
      <c r="AH11" s="120">
        <f>AG11*D11</f>
        <v>0</v>
      </c>
      <c r="AI11" s="118">
        <v>20000</v>
      </c>
      <c r="AJ11" s="120">
        <f>AI11*D11</f>
        <v>406</v>
      </c>
      <c r="AK11" s="118">
        <v>0</v>
      </c>
      <c r="AL11" s="120">
        <f>AK11*D11</f>
        <v>0</v>
      </c>
      <c r="AM11" s="118">
        <v>0</v>
      </c>
      <c r="AN11" s="120">
        <f>AM11*D11</f>
        <v>0</v>
      </c>
      <c r="AO11" s="118">
        <v>20000</v>
      </c>
      <c r="AP11" s="120">
        <f>AO11*D11</f>
        <v>406</v>
      </c>
      <c r="AQ11" s="118">
        <v>0</v>
      </c>
      <c r="AR11" s="120">
        <f>AQ11*D11</f>
        <v>0</v>
      </c>
      <c r="AS11" s="118">
        <v>0</v>
      </c>
      <c r="AT11" s="120">
        <f>AS11*D11</f>
        <v>0</v>
      </c>
      <c r="AU11" s="118">
        <v>0</v>
      </c>
      <c r="AV11" s="120">
        <f>AU11*D11</f>
        <v>0</v>
      </c>
      <c r="AW11" s="118">
        <v>0</v>
      </c>
      <c r="AX11" s="120">
        <f>AW11*D11</f>
        <v>0</v>
      </c>
      <c r="AY11" s="118">
        <v>0</v>
      </c>
      <c r="AZ11" s="152">
        <f>AY11*D11</f>
        <v>0</v>
      </c>
      <c r="BA11" s="118">
        <v>20000</v>
      </c>
      <c r="BB11" s="120">
        <f>BA11*D11</f>
        <v>406</v>
      </c>
      <c r="BC11" s="118">
        <v>0</v>
      </c>
      <c r="BD11" s="120">
        <f>BC11*D11</f>
        <v>0</v>
      </c>
      <c r="BE11" s="118">
        <v>0</v>
      </c>
      <c r="BF11" s="121">
        <f>BE11*D11</f>
        <v>0</v>
      </c>
      <c r="BG11" s="154"/>
      <c r="BH11" s="121">
        <f t="shared" ref="BH11:BH31" si="0">BG11*D11</f>
        <v>0</v>
      </c>
    </row>
    <row r="12" spans="1:60" s="122" customFormat="1" ht="27" customHeight="1">
      <c r="A12" s="123">
        <v>2</v>
      </c>
      <c r="B12" s="124">
        <v>9425040105</v>
      </c>
      <c r="C12" s="132" t="s">
        <v>86</v>
      </c>
      <c r="D12" s="123">
        <v>2.0299999999999999E-2</v>
      </c>
      <c r="E12" s="118">
        <f t="shared" ref="E12:E31" si="1">SUMIF($G$10:$BH$10,"QTY",G12:BH12)</f>
        <v>120000</v>
      </c>
      <c r="F12" s="119">
        <f t="shared" ref="F12:F31" si="2">E12*D12</f>
        <v>2436</v>
      </c>
      <c r="G12" s="118">
        <v>0</v>
      </c>
      <c r="H12" s="120">
        <f t="shared" ref="H12:H31" si="3">G12*D12</f>
        <v>0</v>
      </c>
      <c r="I12" s="118">
        <v>20000</v>
      </c>
      <c r="J12" s="120">
        <f t="shared" ref="J12:J31" si="4">I12*D12</f>
        <v>406</v>
      </c>
      <c r="K12" s="118">
        <v>0</v>
      </c>
      <c r="L12" s="120">
        <f t="shared" ref="L12:L31" si="5">K12*D12</f>
        <v>0</v>
      </c>
      <c r="M12" s="118">
        <v>10000</v>
      </c>
      <c r="N12" s="120">
        <f t="shared" ref="N12:N31" si="6">M12*D12</f>
        <v>203</v>
      </c>
      <c r="O12" s="118">
        <v>0</v>
      </c>
      <c r="P12" s="120">
        <f t="shared" ref="P12:P31" si="7">O12*D12</f>
        <v>0</v>
      </c>
      <c r="Q12" s="118">
        <v>0</v>
      </c>
      <c r="R12" s="120">
        <f t="shared" ref="R12:R31" si="8">Q12*D12</f>
        <v>0</v>
      </c>
      <c r="S12" s="95"/>
      <c r="T12" s="120">
        <f t="shared" ref="T12:T31" si="9">S12*D12</f>
        <v>0</v>
      </c>
      <c r="U12" s="118">
        <v>0</v>
      </c>
      <c r="V12" s="120">
        <f t="shared" ref="V12:V31" si="10">U12*D12</f>
        <v>0</v>
      </c>
      <c r="W12" s="118">
        <v>0</v>
      </c>
      <c r="X12" s="120">
        <f t="shared" ref="X12:X31" si="11">W12*D12</f>
        <v>0</v>
      </c>
      <c r="Y12" s="149">
        <v>0</v>
      </c>
      <c r="Z12" s="120">
        <f t="shared" ref="Z12:Z31" si="12">Y12*D12</f>
        <v>0</v>
      </c>
      <c r="AA12" s="118">
        <v>20000</v>
      </c>
      <c r="AB12" s="120">
        <f t="shared" ref="AB12:AB31" si="13">AA12*D12</f>
        <v>406</v>
      </c>
      <c r="AC12" s="118">
        <v>0</v>
      </c>
      <c r="AD12" s="120">
        <f t="shared" ref="AD12:AD31" si="14">AC12*D12</f>
        <v>0</v>
      </c>
      <c r="AE12" s="150">
        <v>0</v>
      </c>
      <c r="AF12" s="120">
        <f t="shared" ref="AF12:AF31" si="15">AE12*D12</f>
        <v>0</v>
      </c>
      <c r="AG12" s="151">
        <v>0</v>
      </c>
      <c r="AH12" s="120">
        <f t="shared" ref="AH12:AH31" si="16">AG12*D12</f>
        <v>0</v>
      </c>
      <c r="AI12" s="118">
        <v>0</v>
      </c>
      <c r="AJ12" s="120">
        <f t="shared" ref="AJ12:AJ31" si="17">AI12*D12</f>
        <v>0</v>
      </c>
      <c r="AK12" s="118">
        <v>20000</v>
      </c>
      <c r="AL12" s="120">
        <f t="shared" ref="AL12:AL31" si="18">AK12*D12</f>
        <v>406</v>
      </c>
      <c r="AM12" s="118">
        <v>0</v>
      </c>
      <c r="AN12" s="120">
        <f t="shared" ref="AN12:AN31" si="19">AM12*D12</f>
        <v>0</v>
      </c>
      <c r="AO12" s="118">
        <v>0</v>
      </c>
      <c r="AP12" s="120">
        <f t="shared" ref="AP12:AP31" si="20">AO12*D12</f>
        <v>0</v>
      </c>
      <c r="AQ12" s="118">
        <v>0</v>
      </c>
      <c r="AR12" s="120">
        <f t="shared" ref="AR12:AR31" si="21">AQ12*D12</f>
        <v>0</v>
      </c>
      <c r="AS12" s="118">
        <v>20000</v>
      </c>
      <c r="AT12" s="120">
        <f t="shared" ref="AT12:AT31" si="22">AS12*D12</f>
        <v>406</v>
      </c>
      <c r="AU12" s="118">
        <v>0</v>
      </c>
      <c r="AV12" s="120">
        <f t="shared" ref="AV12:AV31" si="23">AU12*D12</f>
        <v>0</v>
      </c>
      <c r="AW12" s="118">
        <v>0</v>
      </c>
      <c r="AX12" s="120">
        <f t="shared" ref="AX12:AX31" si="24">AW12*D12</f>
        <v>0</v>
      </c>
      <c r="AY12" s="118">
        <v>20000</v>
      </c>
      <c r="AZ12" s="152">
        <f t="shared" ref="AZ12:AZ31" si="25">AY12*D12</f>
        <v>406</v>
      </c>
      <c r="BA12" s="118">
        <v>0</v>
      </c>
      <c r="BB12" s="120">
        <f t="shared" ref="BB12:BB31" si="26">BA12*D12</f>
        <v>0</v>
      </c>
      <c r="BC12" s="118">
        <v>0</v>
      </c>
      <c r="BD12" s="120">
        <f t="shared" ref="BD12:BD31" si="27">BC12*D12</f>
        <v>0</v>
      </c>
      <c r="BE12" s="118">
        <v>10000</v>
      </c>
      <c r="BF12" s="121">
        <f t="shared" ref="BF12:BF31" si="28">BE12*D12</f>
        <v>203</v>
      </c>
      <c r="BG12" s="154"/>
      <c r="BH12" s="121">
        <f t="shared" si="0"/>
        <v>0</v>
      </c>
    </row>
    <row r="13" spans="1:60" s="122" customFormat="1" ht="27" customHeight="1">
      <c r="A13" s="123">
        <v>3</v>
      </c>
      <c r="B13" s="124">
        <v>9662930010</v>
      </c>
      <c r="C13" s="132" t="s">
        <v>87</v>
      </c>
      <c r="D13" s="123">
        <v>0.51690000000000003</v>
      </c>
      <c r="E13" s="118">
        <f t="shared" si="1"/>
        <v>267000</v>
      </c>
      <c r="F13" s="119">
        <f t="shared" si="2"/>
        <v>138012.30000000002</v>
      </c>
      <c r="G13" s="118">
        <v>10000</v>
      </c>
      <c r="H13" s="120">
        <f t="shared" si="3"/>
        <v>5169</v>
      </c>
      <c r="I13" s="118">
        <v>10000</v>
      </c>
      <c r="J13" s="120">
        <f t="shared" si="4"/>
        <v>5169</v>
      </c>
      <c r="K13" s="118">
        <v>10000</v>
      </c>
      <c r="L13" s="120">
        <f t="shared" si="5"/>
        <v>5169</v>
      </c>
      <c r="M13" s="118">
        <v>10000</v>
      </c>
      <c r="N13" s="120">
        <f t="shared" si="6"/>
        <v>5169</v>
      </c>
      <c r="O13" s="118">
        <v>6000</v>
      </c>
      <c r="P13" s="120">
        <f t="shared" si="7"/>
        <v>3101.4</v>
      </c>
      <c r="Q13" s="118">
        <v>14000</v>
      </c>
      <c r="R13" s="120">
        <f t="shared" si="8"/>
        <v>7236.6</v>
      </c>
      <c r="S13" s="95"/>
      <c r="T13" s="120">
        <f t="shared" si="9"/>
        <v>0</v>
      </c>
      <c r="U13" s="118">
        <v>10000</v>
      </c>
      <c r="V13" s="120">
        <f t="shared" si="10"/>
        <v>5169</v>
      </c>
      <c r="W13" s="118">
        <v>10000</v>
      </c>
      <c r="X13" s="120">
        <f t="shared" si="11"/>
        <v>5169</v>
      </c>
      <c r="Y13" s="149">
        <v>11000</v>
      </c>
      <c r="Z13" s="120">
        <f t="shared" si="12"/>
        <v>5685.9000000000005</v>
      </c>
      <c r="AA13" s="118">
        <v>11000</v>
      </c>
      <c r="AB13" s="120">
        <f t="shared" si="13"/>
        <v>5685.9000000000005</v>
      </c>
      <c r="AC13" s="118">
        <v>11000</v>
      </c>
      <c r="AD13" s="120">
        <f t="shared" si="14"/>
        <v>5685.9000000000005</v>
      </c>
      <c r="AE13" s="150">
        <v>11000</v>
      </c>
      <c r="AF13" s="120">
        <f t="shared" si="15"/>
        <v>5685.9000000000005</v>
      </c>
      <c r="AG13" s="151">
        <v>11000</v>
      </c>
      <c r="AH13" s="120">
        <f t="shared" si="16"/>
        <v>5685.9000000000005</v>
      </c>
      <c r="AI13" s="118">
        <v>11000</v>
      </c>
      <c r="AJ13" s="120">
        <f t="shared" si="17"/>
        <v>5685.9000000000005</v>
      </c>
      <c r="AK13" s="118">
        <v>11000</v>
      </c>
      <c r="AL13" s="120">
        <f t="shared" si="18"/>
        <v>5685.9000000000005</v>
      </c>
      <c r="AM13" s="118">
        <v>11000</v>
      </c>
      <c r="AN13" s="120">
        <f t="shared" si="19"/>
        <v>5685.9000000000005</v>
      </c>
      <c r="AO13" s="118">
        <v>11000</v>
      </c>
      <c r="AP13" s="120">
        <f t="shared" si="20"/>
        <v>5685.9000000000005</v>
      </c>
      <c r="AQ13" s="118">
        <v>11000</v>
      </c>
      <c r="AR13" s="120">
        <f t="shared" si="21"/>
        <v>5685.9000000000005</v>
      </c>
      <c r="AS13" s="118">
        <v>11000</v>
      </c>
      <c r="AT13" s="120">
        <f t="shared" si="22"/>
        <v>5685.9000000000005</v>
      </c>
      <c r="AU13" s="118">
        <v>11000</v>
      </c>
      <c r="AV13" s="120">
        <f t="shared" si="23"/>
        <v>5685.9000000000005</v>
      </c>
      <c r="AW13" s="118">
        <v>11000</v>
      </c>
      <c r="AX13" s="120">
        <f t="shared" si="24"/>
        <v>5685.9000000000005</v>
      </c>
      <c r="AY13" s="118">
        <v>11000</v>
      </c>
      <c r="AZ13" s="152">
        <f t="shared" si="25"/>
        <v>5685.9000000000005</v>
      </c>
      <c r="BA13" s="118">
        <v>11000</v>
      </c>
      <c r="BB13" s="120">
        <f t="shared" si="26"/>
        <v>5685.9000000000005</v>
      </c>
      <c r="BC13" s="118">
        <v>11000</v>
      </c>
      <c r="BD13" s="120">
        <f t="shared" si="27"/>
        <v>5685.9000000000005</v>
      </c>
      <c r="BE13" s="118">
        <v>11000</v>
      </c>
      <c r="BF13" s="121">
        <f t="shared" si="28"/>
        <v>5685.9000000000005</v>
      </c>
      <c r="BG13" s="154"/>
      <c r="BH13" s="121">
        <f t="shared" si="0"/>
        <v>0</v>
      </c>
    </row>
    <row r="14" spans="1:60" s="122" customFormat="1" ht="27" customHeight="1">
      <c r="A14" s="123">
        <v>4</v>
      </c>
      <c r="B14" s="124">
        <v>9591930012</v>
      </c>
      <c r="C14" s="132" t="s">
        <v>88</v>
      </c>
      <c r="D14" s="123">
        <v>0.96630000000000005</v>
      </c>
      <c r="E14" s="118">
        <f t="shared" si="1"/>
        <v>162840</v>
      </c>
      <c r="F14" s="119">
        <f t="shared" si="2"/>
        <v>157352.29200000002</v>
      </c>
      <c r="G14" s="118">
        <v>7080</v>
      </c>
      <c r="H14" s="120">
        <f t="shared" si="3"/>
        <v>6841.4040000000005</v>
      </c>
      <c r="I14" s="118">
        <v>7080</v>
      </c>
      <c r="J14" s="120">
        <f t="shared" si="4"/>
        <v>6841.4040000000005</v>
      </c>
      <c r="K14" s="118">
        <v>7080</v>
      </c>
      <c r="L14" s="120">
        <f t="shared" si="5"/>
        <v>6841.4040000000005</v>
      </c>
      <c r="M14" s="118">
        <v>7080</v>
      </c>
      <c r="N14" s="120">
        <f t="shared" si="6"/>
        <v>6841.4040000000005</v>
      </c>
      <c r="O14" s="118">
        <v>7080</v>
      </c>
      <c r="P14" s="120">
        <f t="shared" si="7"/>
        <v>6841.4040000000005</v>
      </c>
      <c r="Q14" s="118">
        <v>7080</v>
      </c>
      <c r="R14" s="120">
        <f t="shared" si="8"/>
        <v>6841.4040000000005</v>
      </c>
      <c r="S14" s="95"/>
      <c r="T14" s="120">
        <f t="shared" si="9"/>
        <v>0</v>
      </c>
      <c r="U14" s="118">
        <v>7080</v>
      </c>
      <c r="V14" s="120">
        <f t="shared" si="10"/>
        <v>6841.4040000000005</v>
      </c>
      <c r="W14" s="118">
        <v>7080</v>
      </c>
      <c r="X14" s="120">
        <f t="shared" si="11"/>
        <v>6841.4040000000005</v>
      </c>
      <c r="Y14" s="149">
        <v>7080</v>
      </c>
      <c r="Z14" s="120">
        <f t="shared" si="12"/>
        <v>6841.4040000000005</v>
      </c>
      <c r="AA14" s="118">
        <v>7080</v>
      </c>
      <c r="AB14" s="120">
        <f t="shared" si="13"/>
        <v>6841.4040000000005</v>
      </c>
      <c r="AC14" s="118">
        <v>7080</v>
      </c>
      <c r="AD14" s="120">
        <f t="shared" si="14"/>
        <v>6841.4040000000005</v>
      </c>
      <c r="AE14" s="150">
        <v>7080</v>
      </c>
      <c r="AF14" s="120">
        <f t="shared" si="15"/>
        <v>6841.4040000000005</v>
      </c>
      <c r="AG14" s="151">
        <v>0</v>
      </c>
      <c r="AH14" s="120">
        <f t="shared" si="16"/>
        <v>0</v>
      </c>
      <c r="AI14" s="118">
        <v>7080</v>
      </c>
      <c r="AJ14" s="120">
        <f t="shared" si="17"/>
        <v>6841.4040000000005</v>
      </c>
      <c r="AK14" s="118">
        <v>7080</v>
      </c>
      <c r="AL14" s="120">
        <f t="shared" si="18"/>
        <v>6841.4040000000005</v>
      </c>
      <c r="AM14" s="118">
        <v>7080</v>
      </c>
      <c r="AN14" s="120">
        <f t="shared" si="19"/>
        <v>6841.4040000000005</v>
      </c>
      <c r="AO14" s="118">
        <v>5160</v>
      </c>
      <c r="AP14" s="120">
        <f t="shared" si="20"/>
        <v>4986.1080000000002</v>
      </c>
      <c r="AQ14" s="118">
        <v>6753</v>
      </c>
      <c r="AR14" s="120">
        <f t="shared" si="21"/>
        <v>6525.4239000000007</v>
      </c>
      <c r="AS14" s="118">
        <v>8520</v>
      </c>
      <c r="AT14" s="120">
        <f t="shared" si="22"/>
        <v>8232.8760000000002</v>
      </c>
      <c r="AU14" s="118">
        <v>807</v>
      </c>
      <c r="AV14" s="120">
        <f t="shared" si="23"/>
        <v>779.80410000000006</v>
      </c>
      <c r="AW14" s="118">
        <v>7080</v>
      </c>
      <c r="AX14" s="120">
        <f t="shared" si="24"/>
        <v>6841.4040000000005</v>
      </c>
      <c r="AY14" s="118">
        <v>7080</v>
      </c>
      <c r="AZ14" s="152">
        <f t="shared" si="25"/>
        <v>6841.4040000000005</v>
      </c>
      <c r="BA14" s="118">
        <v>7080</v>
      </c>
      <c r="BB14" s="120">
        <f t="shared" si="26"/>
        <v>6841.4040000000005</v>
      </c>
      <c r="BC14" s="118">
        <v>5795</v>
      </c>
      <c r="BD14" s="120">
        <f t="shared" si="27"/>
        <v>5599.7085000000006</v>
      </c>
      <c r="BE14" s="118">
        <v>5400</v>
      </c>
      <c r="BF14" s="121">
        <f t="shared" si="28"/>
        <v>5218.0200000000004</v>
      </c>
      <c r="BG14" s="154">
        <v>2965</v>
      </c>
      <c r="BH14" s="121">
        <f t="shared" si="0"/>
        <v>2865.0795000000003</v>
      </c>
    </row>
    <row r="15" spans="1:60" s="122" customFormat="1" ht="27" customHeight="1">
      <c r="A15" s="123">
        <v>5</v>
      </c>
      <c r="B15" s="124">
        <v>9145020111</v>
      </c>
      <c r="C15" s="132" t="s">
        <v>89</v>
      </c>
      <c r="D15" s="123">
        <v>1.0208999999999999</v>
      </c>
      <c r="E15" s="118">
        <f t="shared" si="1"/>
        <v>554</v>
      </c>
      <c r="F15" s="119">
        <f t="shared" si="2"/>
        <v>565.57859999999994</v>
      </c>
      <c r="G15" s="118">
        <v>0</v>
      </c>
      <c r="H15" s="120">
        <f t="shared" si="3"/>
        <v>0</v>
      </c>
      <c r="I15" s="118">
        <v>0</v>
      </c>
      <c r="J15" s="120">
        <f t="shared" si="4"/>
        <v>0</v>
      </c>
      <c r="K15" s="118">
        <v>0</v>
      </c>
      <c r="L15" s="120">
        <f t="shared" si="5"/>
        <v>0</v>
      </c>
      <c r="M15" s="118">
        <v>0</v>
      </c>
      <c r="N15" s="120">
        <f t="shared" si="6"/>
        <v>0</v>
      </c>
      <c r="O15" s="118">
        <v>0</v>
      </c>
      <c r="P15" s="120">
        <f t="shared" si="7"/>
        <v>0</v>
      </c>
      <c r="Q15" s="118">
        <v>9</v>
      </c>
      <c r="R15" s="120">
        <f t="shared" si="8"/>
        <v>9.1880999999999986</v>
      </c>
      <c r="S15" s="95"/>
      <c r="T15" s="120">
        <f t="shared" si="9"/>
        <v>0</v>
      </c>
      <c r="U15" s="118">
        <v>0</v>
      </c>
      <c r="V15" s="120">
        <f t="shared" si="10"/>
        <v>0</v>
      </c>
      <c r="W15" s="118">
        <v>0</v>
      </c>
      <c r="X15" s="120">
        <f t="shared" si="11"/>
        <v>0</v>
      </c>
      <c r="Y15" s="149">
        <v>0</v>
      </c>
      <c r="Z15" s="120">
        <f t="shared" si="12"/>
        <v>0</v>
      </c>
      <c r="AA15" s="118">
        <v>0</v>
      </c>
      <c r="AB15" s="120">
        <f t="shared" si="13"/>
        <v>0</v>
      </c>
      <c r="AC15" s="118">
        <v>0</v>
      </c>
      <c r="AD15" s="120">
        <f t="shared" si="14"/>
        <v>0</v>
      </c>
      <c r="AE15" s="150">
        <v>0</v>
      </c>
      <c r="AF15" s="120">
        <f t="shared" si="15"/>
        <v>0</v>
      </c>
      <c r="AG15" s="151">
        <v>0</v>
      </c>
      <c r="AH15" s="120">
        <f t="shared" si="16"/>
        <v>0</v>
      </c>
      <c r="AI15" s="118">
        <v>0</v>
      </c>
      <c r="AJ15" s="120">
        <f t="shared" si="17"/>
        <v>0</v>
      </c>
      <c r="AK15" s="118">
        <v>0</v>
      </c>
      <c r="AL15" s="120">
        <f t="shared" si="18"/>
        <v>0</v>
      </c>
      <c r="AM15" s="118">
        <v>0</v>
      </c>
      <c r="AN15" s="120">
        <f t="shared" si="19"/>
        <v>0</v>
      </c>
      <c r="AO15" s="118">
        <v>0</v>
      </c>
      <c r="AP15" s="120">
        <f t="shared" si="20"/>
        <v>0</v>
      </c>
      <c r="AQ15" s="118">
        <v>0</v>
      </c>
      <c r="AR15" s="120">
        <f t="shared" si="21"/>
        <v>0</v>
      </c>
      <c r="AS15" s="118">
        <v>0</v>
      </c>
      <c r="AT15" s="120">
        <f t="shared" si="22"/>
        <v>0</v>
      </c>
      <c r="AU15" s="118">
        <v>0</v>
      </c>
      <c r="AV15" s="120">
        <f t="shared" si="23"/>
        <v>0</v>
      </c>
      <c r="AW15" s="118">
        <v>525</v>
      </c>
      <c r="AX15" s="120">
        <f t="shared" si="24"/>
        <v>535.97249999999997</v>
      </c>
      <c r="AY15" s="118">
        <v>0</v>
      </c>
      <c r="AZ15" s="152">
        <f t="shared" si="25"/>
        <v>0</v>
      </c>
      <c r="BA15" s="118">
        <v>0</v>
      </c>
      <c r="BB15" s="120">
        <f t="shared" si="26"/>
        <v>0</v>
      </c>
      <c r="BC15" s="118">
        <v>0</v>
      </c>
      <c r="BD15" s="120">
        <f t="shared" si="27"/>
        <v>0</v>
      </c>
      <c r="BE15" s="118">
        <v>20</v>
      </c>
      <c r="BF15" s="121">
        <f t="shared" si="28"/>
        <v>20.417999999999999</v>
      </c>
      <c r="BG15" s="154"/>
      <c r="BH15" s="121">
        <f t="shared" si="0"/>
        <v>0</v>
      </c>
    </row>
    <row r="16" spans="1:60" s="122" customFormat="1" ht="27" customHeight="1">
      <c r="A16" s="123">
        <v>6</v>
      </c>
      <c r="B16" s="124">
        <v>9145020057</v>
      </c>
      <c r="C16" s="132" t="s">
        <v>90</v>
      </c>
      <c r="D16" s="123">
        <v>1.0118</v>
      </c>
      <c r="E16" s="118">
        <f t="shared" si="1"/>
        <v>0</v>
      </c>
      <c r="F16" s="119">
        <f t="shared" si="2"/>
        <v>0</v>
      </c>
      <c r="G16" s="118">
        <v>0</v>
      </c>
      <c r="H16" s="120">
        <f t="shared" si="3"/>
        <v>0</v>
      </c>
      <c r="I16" s="118">
        <v>0</v>
      </c>
      <c r="J16" s="120">
        <f t="shared" si="4"/>
        <v>0</v>
      </c>
      <c r="K16" s="118">
        <v>0</v>
      </c>
      <c r="L16" s="120">
        <f t="shared" si="5"/>
        <v>0</v>
      </c>
      <c r="M16" s="118">
        <v>0</v>
      </c>
      <c r="N16" s="120">
        <f t="shared" si="6"/>
        <v>0</v>
      </c>
      <c r="O16" s="118">
        <v>0</v>
      </c>
      <c r="P16" s="120">
        <f t="shared" si="7"/>
        <v>0</v>
      </c>
      <c r="Q16" s="118">
        <v>0</v>
      </c>
      <c r="R16" s="120">
        <f t="shared" si="8"/>
        <v>0</v>
      </c>
      <c r="S16" s="95"/>
      <c r="T16" s="120">
        <f t="shared" si="9"/>
        <v>0</v>
      </c>
      <c r="U16" s="118">
        <v>0</v>
      </c>
      <c r="V16" s="120">
        <f t="shared" si="10"/>
        <v>0</v>
      </c>
      <c r="W16" s="118">
        <v>0</v>
      </c>
      <c r="X16" s="120">
        <f t="shared" si="11"/>
        <v>0</v>
      </c>
      <c r="Y16" s="149">
        <v>0</v>
      </c>
      <c r="Z16" s="120">
        <f t="shared" si="12"/>
        <v>0</v>
      </c>
      <c r="AA16" s="118">
        <v>0</v>
      </c>
      <c r="AB16" s="120">
        <f t="shared" si="13"/>
        <v>0</v>
      </c>
      <c r="AC16" s="118">
        <v>0</v>
      </c>
      <c r="AD16" s="120">
        <f t="shared" si="14"/>
        <v>0</v>
      </c>
      <c r="AE16" s="150">
        <v>0</v>
      </c>
      <c r="AF16" s="120">
        <f t="shared" si="15"/>
        <v>0</v>
      </c>
      <c r="AG16" s="151">
        <v>0</v>
      </c>
      <c r="AH16" s="120">
        <f t="shared" si="16"/>
        <v>0</v>
      </c>
      <c r="AI16" s="118">
        <v>0</v>
      </c>
      <c r="AJ16" s="120">
        <f t="shared" si="17"/>
        <v>0</v>
      </c>
      <c r="AK16" s="118">
        <v>0</v>
      </c>
      <c r="AL16" s="120">
        <f t="shared" si="18"/>
        <v>0</v>
      </c>
      <c r="AM16" s="118">
        <v>0</v>
      </c>
      <c r="AN16" s="120">
        <f t="shared" si="19"/>
        <v>0</v>
      </c>
      <c r="AO16" s="118">
        <v>0</v>
      </c>
      <c r="AP16" s="120">
        <f t="shared" si="20"/>
        <v>0</v>
      </c>
      <c r="AQ16" s="118">
        <v>0</v>
      </c>
      <c r="AR16" s="120">
        <f t="shared" si="21"/>
        <v>0</v>
      </c>
      <c r="AS16" s="118">
        <v>0</v>
      </c>
      <c r="AT16" s="120">
        <f t="shared" si="22"/>
        <v>0</v>
      </c>
      <c r="AU16" s="118">
        <v>0</v>
      </c>
      <c r="AV16" s="120">
        <f t="shared" si="23"/>
        <v>0</v>
      </c>
      <c r="AW16" s="118">
        <v>0</v>
      </c>
      <c r="AX16" s="120">
        <f t="shared" si="24"/>
        <v>0</v>
      </c>
      <c r="AY16" s="118">
        <v>0</v>
      </c>
      <c r="AZ16" s="152">
        <f t="shared" si="25"/>
        <v>0</v>
      </c>
      <c r="BA16" s="118">
        <v>0</v>
      </c>
      <c r="BB16" s="120">
        <f t="shared" si="26"/>
        <v>0</v>
      </c>
      <c r="BC16" s="118">
        <v>0</v>
      </c>
      <c r="BD16" s="120">
        <f t="shared" si="27"/>
        <v>0</v>
      </c>
      <c r="BE16" s="118">
        <v>0</v>
      </c>
      <c r="BF16" s="121">
        <f t="shared" si="28"/>
        <v>0</v>
      </c>
      <c r="BG16" s="154"/>
      <c r="BH16" s="121">
        <f t="shared" si="0"/>
        <v>0</v>
      </c>
    </row>
    <row r="17" spans="1:60" s="122" customFormat="1" ht="27" customHeight="1">
      <c r="A17" s="123">
        <v>7</v>
      </c>
      <c r="B17" s="124">
        <v>9124010052</v>
      </c>
      <c r="C17" s="132" t="s">
        <v>91</v>
      </c>
      <c r="D17" s="123">
        <v>0.52700000000000002</v>
      </c>
      <c r="E17" s="118">
        <f t="shared" si="1"/>
        <v>130000</v>
      </c>
      <c r="F17" s="119">
        <f t="shared" si="2"/>
        <v>68510</v>
      </c>
      <c r="G17" s="118">
        <v>10000</v>
      </c>
      <c r="H17" s="120">
        <f t="shared" si="3"/>
        <v>5270</v>
      </c>
      <c r="I17" s="118">
        <v>10000</v>
      </c>
      <c r="J17" s="120">
        <f t="shared" si="4"/>
        <v>5270</v>
      </c>
      <c r="K17" s="118">
        <v>0</v>
      </c>
      <c r="L17" s="120">
        <f t="shared" si="5"/>
        <v>0</v>
      </c>
      <c r="M17" s="118">
        <v>0</v>
      </c>
      <c r="N17" s="120">
        <f t="shared" si="6"/>
        <v>0</v>
      </c>
      <c r="O17" s="118">
        <v>0</v>
      </c>
      <c r="P17" s="120">
        <f t="shared" si="7"/>
        <v>0</v>
      </c>
      <c r="Q17" s="118">
        <v>0</v>
      </c>
      <c r="R17" s="120">
        <f t="shared" si="8"/>
        <v>0</v>
      </c>
      <c r="S17" s="95"/>
      <c r="T17" s="120">
        <f t="shared" si="9"/>
        <v>0</v>
      </c>
      <c r="U17" s="118">
        <v>0</v>
      </c>
      <c r="V17" s="120">
        <f t="shared" si="10"/>
        <v>0</v>
      </c>
      <c r="W17" s="118">
        <v>10000</v>
      </c>
      <c r="X17" s="120">
        <f t="shared" si="11"/>
        <v>5270</v>
      </c>
      <c r="Y17" s="149">
        <v>10000</v>
      </c>
      <c r="Z17" s="120">
        <f t="shared" si="12"/>
        <v>5270</v>
      </c>
      <c r="AA17" s="118">
        <v>10000</v>
      </c>
      <c r="AB17" s="120">
        <f t="shared" si="13"/>
        <v>5270</v>
      </c>
      <c r="AC17" s="118">
        <v>10000</v>
      </c>
      <c r="AD17" s="120">
        <f t="shared" si="14"/>
        <v>5270</v>
      </c>
      <c r="AE17" s="150">
        <v>10000</v>
      </c>
      <c r="AF17" s="120">
        <f t="shared" si="15"/>
        <v>5270</v>
      </c>
      <c r="AG17" s="151">
        <v>0</v>
      </c>
      <c r="AH17" s="120">
        <f t="shared" si="16"/>
        <v>0</v>
      </c>
      <c r="AI17" s="118">
        <v>10000</v>
      </c>
      <c r="AJ17" s="120">
        <f t="shared" si="17"/>
        <v>5270</v>
      </c>
      <c r="AK17" s="118">
        <v>10000</v>
      </c>
      <c r="AL17" s="120">
        <f t="shared" si="18"/>
        <v>5270</v>
      </c>
      <c r="AM17" s="118">
        <v>10000</v>
      </c>
      <c r="AN17" s="120">
        <f t="shared" si="19"/>
        <v>5270</v>
      </c>
      <c r="AO17" s="118">
        <v>5000</v>
      </c>
      <c r="AP17" s="120">
        <f t="shared" si="20"/>
        <v>2635</v>
      </c>
      <c r="AQ17" s="118">
        <v>0</v>
      </c>
      <c r="AR17" s="120">
        <f t="shared" si="21"/>
        <v>0</v>
      </c>
      <c r="AS17" s="118">
        <v>0</v>
      </c>
      <c r="AT17" s="120">
        <f t="shared" si="22"/>
        <v>0</v>
      </c>
      <c r="AU17" s="118">
        <v>0</v>
      </c>
      <c r="AV17" s="120">
        <f t="shared" si="23"/>
        <v>0</v>
      </c>
      <c r="AW17" s="118">
        <v>10000</v>
      </c>
      <c r="AX17" s="120">
        <f t="shared" si="24"/>
        <v>5270</v>
      </c>
      <c r="AY17" s="118">
        <v>0</v>
      </c>
      <c r="AZ17" s="152">
        <f t="shared" si="25"/>
        <v>0</v>
      </c>
      <c r="BA17" s="118">
        <v>0</v>
      </c>
      <c r="BB17" s="120">
        <f t="shared" si="26"/>
        <v>0</v>
      </c>
      <c r="BC17" s="118">
        <v>0</v>
      </c>
      <c r="BD17" s="120">
        <f t="shared" si="27"/>
        <v>0</v>
      </c>
      <c r="BE17" s="118">
        <v>10000</v>
      </c>
      <c r="BF17" s="121">
        <f t="shared" si="28"/>
        <v>5270</v>
      </c>
      <c r="BG17" s="154">
        <v>5000</v>
      </c>
      <c r="BH17" s="121">
        <f t="shared" si="0"/>
        <v>2635</v>
      </c>
    </row>
    <row r="18" spans="1:60" s="122" customFormat="1" ht="27" customHeight="1">
      <c r="A18" s="123">
        <v>8</v>
      </c>
      <c r="B18" s="124">
        <v>9124010068</v>
      </c>
      <c r="C18" s="132" t="s">
        <v>92</v>
      </c>
      <c r="D18" s="123">
        <v>0.50580000000000003</v>
      </c>
      <c r="E18" s="118">
        <f t="shared" si="1"/>
        <v>62000</v>
      </c>
      <c r="F18" s="119">
        <f t="shared" si="2"/>
        <v>31359.600000000002</v>
      </c>
      <c r="G18" s="118">
        <v>0</v>
      </c>
      <c r="H18" s="120">
        <f t="shared" si="3"/>
        <v>0</v>
      </c>
      <c r="I18" s="118">
        <v>5000</v>
      </c>
      <c r="J18" s="120">
        <f t="shared" si="4"/>
        <v>2529</v>
      </c>
      <c r="K18" s="118">
        <v>4000</v>
      </c>
      <c r="L18" s="120">
        <f t="shared" si="5"/>
        <v>2023.2</v>
      </c>
      <c r="M18" s="118">
        <v>0</v>
      </c>
      <c r="N18" s="120">
        <f t="shared" si="6"/>
        <v>0</v>
      </c>
      <c r="O18" s="118">
        <v>0</v>
      </c>
      <c r="P18" s="120">
        <f t="shared" si="7"/>
        <v>0</v>
      </c>
      <c r="Q18" s="118">
        <v>0</v>
      </c>
      <c r="R18" s="120">
        <f t="shared" si="8"/>
        <v>0</v>
      </c>
      <c r="S18" s="95"/>
      <c r="T18" s="120">
        <f t="shared" si="9"/>
        <v>0</v>
      </c>
      <c r="U18" s="118">
        <v>0</v>
      </c>
      <c r="V18" s="120">
        <f t="shared" si="10"/>
        <v>0</v>
      </c>
      <c r="W18" s="118">
        <v>10000</v>
      </c>
      <c r="X18" s="120">
        <f t="shared" si="11"/>
        <v>5058</v>
      </c>
      <c r="Y18" s="149">
        <v>10000</v>
      </c>
      <c r="Z18" s="120">
        <f t="shared" si="12"/>
        <v>5058</v>
      </c>
      <c r="AA18" s="118">
        <v>3000</v>
      </c>
      <c r="AB18" s="120">
        <f t="shared" si="13"/>
        <v>1517.4</v>
      </c>
      <c r="AC18" s="118">
        <v>0</v>
      </c>
      <c r="AD18" s="120">
        <f t="shared" si="14"/>
        <v>0</v>
      </c>
      <c r="AE18" s="150">
        <v>0</v>
      </c>
      <c r="AF18" s="120">
        <f t="shared" si="15"/>
        <v>0</v>
      </c>
      <c r="AG18" s="151">
        <v>0</v>
      </c>
      <c r="AH18" s="120">
        <f t="shared" si="16"/>
        <v>0</v>
      </c>
      <c r="AI18" s="118">
        <v>0</v>
      </c>
      <c r="AJ18" s="120">
        <f t="shared" si="17"/>
        <v>0</v>
      </c>
      <c r="AK18" s="118">
        <v>10000</v>
      </c>
      <c r="AL18" s="120">
        <f t="shared" si="18"/>
        <v>5058</v>
      </c>
      <c r="AM18" s="118">
        <v>5000</v>
      </c>
      <c r="AN18" s="120">
        <f t="shared" si="19"/>
        <v>2529</v>
      </c>
      <c r="AO18" s="118">
        <v>5000</v>
      </c>
      <c r="AP18" s="120">
        <f t="shared" si="20"/>
        <v>2529</v>
      </c>
      <c r="AQ18" s="118">
        <v>0</v>
      </c>
      <c r="AR18" s="120">
        <f t="shared" si="21"/>
        <v>0</v>
      </c>
      <c r="AS18" s="118">
        <v>0</v>
      </c>
      <c r="AT18" s="120">
        <f t="shared" si="22"/>
        <v>0</v>
      </c>
      <c r="AU18" s="118">
        <v>0</v>
      </c>
      <c r="AV18" s="120">
        <f t="shared" si="23"/>
        <v>0</v>
      </c>
      <c r="AW18" s="118">
        <v>0</v>
      </c>
      <c r="AX18" s="120">
        <f t="shared" si="24"/>
        <v>0</v>
      </c>
      <c r="AY18" s="118">
        <v>0</v>
      </c>
      <c r="AZ18" s="152">
        <f t="shared" si="25"/>
        <v>0</v>
      </c>
      <c r="BA18" s="118">
        <v>0</v>
      </c>
      <c r="BB18" s="120">
        <f t="shared" si="26"/>
        <v>0</v>
      </c>
      <c r="BC18" s="118">
        <v>0</v>
      </c>
      <c r="BD18" s="120">
        <f t="shared" si="27"/>
        <v>0</v>
      </c>
      <c r="BE18" s="118">
        <v>10000</v>
      </c>
      <c r="BF18" s="121">
        <f t="shared" si="28"/>
        <v>5058</v>
      </c>
      <c r="BG18" s="154"/>
      <c r="BH18" s="121">
        <f t="shared" si="0"/>
        <v>0</v>
      </c>
    </row>
    <row r="19" spans="1:60" s="122" customFormat="1" ht="27" customHeight="1">
      <c r="A19" s="123">
        <v>9</v>
      </c>
      <c r="B19" s="124">
        <v>9124010054</v>
      </c>
      <c r="C19" s="132" t="s">
        <v>93</v>
      </c>
      <c r="D19" s="123">
        <v>7.6700000000000004E-2</v>
      </c>
      <c r="E19" s="118">
        <f t="shared" si="1"/>
        <v>130000</v>
      </c>
      <c r="F19" s="119">
        <f t="shared" si="2"/>
        <v>9971</v>
      </c>
      <c r="G19" s="118">
        <v>10000</v>
      </c>
      <c r="H19" s="120">
        <f t="shared" si="3"/>
        <v>767</v>
      </c>
      <c r="I19" s="118">
        <v>10000</v>
      </c>
      <c r="J19" s="120">
        <f t="shared" si="4"/>
        <v>767</v>
      </c>
      <c r="K19" s="118">
        <v>0</v>
      </c>
      <c r="L19" s="120">
        <f t="shared" si="5"/>
        <v>0</v>
      </c>
      <c r="M19" s="118">
        <v>0</v>
      </c>
      <c r="N19" s="120">
        <f t="shared" si="6"/>
        <v>0</v>
      </c>
      <c r="O19" s="118">
        <v>0</v>
      </c>
      <c r="P19" s="120">
        <f t="shared" si="7"/>
        <v>0</v>
      </c>
      <c r="Q19" s="118">
        <v>0</v>
      </c>
      <c r="R19" s="120">
        <f t="shared" si="8"/>
        <v>0</v>
      </c>
      <c r="S19" s="95"/>
      <c r="T19" s="120">
        <f t="shared" si="9"/>
        <v>0</v>
      </c>
      <c r="U19" s="118">
        <v>0</v>
      </c>
      <c r="V19" s="120">
        <f t="shared" si="10"/>
        <v>0</v>
      </c>
      <c r="W19" s="118">
        <v>10000</v>
      </c>
      <c r="X19" s="120">
        <f t="shared" si="11"/>
        <v>767</v>
      </c>
      <c r="Y19" s="149">
        <v>10000</v>
      </c>
      <c r="Z19" s="120">
        <f t="shared" si="12"/>
        <v>767</v>
      </c>
      <c r="AA19" s="118">
        <v>10000</v>
      </c>
      <c r="AB19" s="120">
        <f t="shared" si="13"/>
        <v>767</v>
      </c>
      <c r="AC19" s="118">
        <v>10000</v>
      </c>
      <c r="AD19" s="120">
        <f t="shared" si="14"/>
        <v>767</v>
      </c>
      <c r="AE19" s="150">
        <v>10000</v>
      </c>
      <c r="AF19" s="120">
        <f t="shared" si="15"/>
        <v>767</v>
      </c>
      <c r="AG19" s="151">
        <v>0</v>
      </c>
      <c r="AH19" s="120">
        <f t="shared" si="16"/>
        <v>0</v>
      </c>
      <c r="AI19" s="118">
        <v>10000</v>
      </c>
      <c r="AJ19" s="120">
        <f t="shared" si="17"/>
        <v>767</v>
      </c>
      <c r="AK19" s="118">
        <v>10000</v>
      </c>
      <c r="AL19" s="120">
        <f t="shared" si="18"/>
        <v>767</v>
      </c>
      <c r="AM19" s="118">
        <v>5800</v>
      </c>
      <c r="AN19" s="120">
        <f t="shared" si="19"/>
        <v>444.86</v>
      </c>
      <c r="AO19" s="118">
        <v>9200</v>
      </c>
      <c r="AP19" s="120">
        <f t="shared" si="20"/>
        <v>705.64</v>
      </c>
      <c r="AQ19" s="118">
        <v>0</v>
      </c>
      <c r="AR19" s="120">
        <f t="shared" si="21"/>
        <v>0</v>
      </c>
      <c r="AS19" s="118">
        <v>0</v>
      </c>
      <c r="AT19" s="120">
        <f t="shared" si="22"/>
        <v>0</v>
      </c>
      <c r="AU19" s="118">
        <v>0</v>
      </c>
      <c r="AV19" s="120">
        <f t="shared" si="23"/>
        <v>0</v>
      </c>
      <c r="AW19" s="118">
        <v>10000</v>
      </c>
      <c r="AX19" s="120">
        <f t="shared" si="24"/>
        <v>767</v>
      </c>
      <c r="AY19" s="118">
        <v>0</v>
      </c>
      <c r="AZ19" s="152">
        <f t="shared" si="25"/>
        <v>0</v>
      </c>
      <c r="BA19" s="118">
        <v>0</v>
      </c>
      <c r="BB19" s="120">
        <f t="shared" si="26"/>
        <v>0</v>
      </c>
      <c r="BC19" s="118">
        <v>0</v>
      </c>
      <c r="BD19" s="120">
        <f t="shared" si="27"/>
        <v>0</v>
      </c>
      <c r="BE19" s="118">
        <v>10000</v>
      </c>
      <c r="BF19" s="121">
        <f t="shared" si="28"/>
        <v>767</v>
      </c>
      <c r="BG19" s="154">
        <v>5000</v>
      </c>
      <c r="BH19" s="121">
        <f t="shared" si="0"/>
        <v>383.5</v>
      </c>
    </row>
    <row r="20" spans="1:60" s="122" customFormat="1" ht="27" customHeight="1">
      <c r="A20" s="123">
        <v>10</v>
      </c>
      <c r="B20" s="124">
        <v>9652930043</v>
      </c>
      <c r="C20" s="132" t="s">
        <v>94</v>
      </c>
      <c r="D20" s="123">
        <v>7.4999999999999997E-2</v>
      </c>
      <c r="E20" s="118">
        <f t="shared" si="1"/>
        <v>65000</v>
      </c>
      <c r="F20" s="119">
        <f t="shared" si="2"/>
        <v>4875</v>
      </c>
      <c r="G20" s="118">
        <v>0</v>
      </c>
      <c r="H20" s="120">
        <f t="shared" si="3"/>
        <v>0</v>
      </c>
      <c r="I20" s="118">
        <v>5000</v>
      </c>
      <c r="J20" s="120">
        <f t="shared" si="4"/>
        <v>375</v>
      </c>
      <c r="K20" s="118">
        <v>4000</v>
      </c>
      <c r="L20" s="120">
        <f t="shared" si="5"/>
        <v>300</v>
      </c>
      <c r="M20" s="118">
        <v>4000</v>
      </c>
      <c r="N20" s="120">
        <f t="shared" si="6"/>
        <v>300</v>
      </c>
      <c r="O20" s="118">
        <v>0</v>
      </c>
      <c r="P20" s="120">
        <f t="shared" si="7"/>
        <v>0</v>
      </c>
      <c r="Q20" s="118">
        <v>0</v>
      </c>
      <c r="R20" s="120">
        <f t="shared" si="8"/>
        <v>0</v>
      </c>
      <c r="S20" s="95"/>
      <c r="T20" s="120">
        <f t="shared" si="9"/>
        <v>0</v>
      </c>
      <c r="U20" s="118">
        <v>0</v>
      </c>
      <c r="V20" s="120">
        <f t="shared" si="10"/>
        <v>0</v>
      </c>
      <c r="W20" s="118">
        <v>10000</v>
      </c>
      <c r="X20" s="120">
        <f t="shared" si="11"/>
        <v>750</v>
      </c>
      <c r="Y20" s="149">
        <v>12000</v>
      </c>
      <c r="Z20" s="120">
        <f t="shared" si="12"/>
        <v>900</v>
      </c>
      <c r="AA20" s="118">
        <v>0</v>
      </c>
      <c r="AB20" s="120">
        <f t="shared" si="13"/>
        <v>0</v>
      </c>
      <c r="AC20" s="118">
        <v>0</v>
      </c>
      <c r="AD20" s="120">
        <f t="shared" si="14"/>
        <v>0</v>
      </c>
      <c r="AE20" s="150">
        <v>0</v>
      </c>
      <c r="AF20" s="120">
        <f t="shared" si="15"/>
        <v>0</v>
      </c>
      <c r="AG20" s="151">
        <v>0</v>
      </c>
      <c r="AH20" s="120">
        <f t="shared" si="16"/>
        <v>0</v>
      </c>
      <c r="AI20" s="118">
        <v>0</v>
      </c>
      <c r="AJ20" s="120">
        <f t="shared" si="17"/>
        <v>0</v>
      </c>
      <c r="AK20" s="118">
        <v>10000</v>
      </c>
      <c r="AL20" s="120">
        <f t="shared" si="18"/>
        <v>750</v>
      </c>
      <c r="AM20" s="118">
        <v>5000</v>
      </c>
      <c r="AN20" s="120">
        <f t="shared" si="19"/>
        <v>375</v>
      </c>
      <c r="AO20" s="118">
        <v>5000</v>
      </c>
      <c r="AP20" s="120">
        <f t="shared" si="20"/>
        <v>375</v>
      </c>
      <c r="AQ20" s="118">
        <v>0</v>
      </c>
      <c r="AR20" s="120">
        <f t="shared" si="21"/>
        <v>0</v>
      </c>
      <c r="AS20" s="118">
        <v>0</v>
      </c>
      <c r="AT20" s="120">
        <f t="shared" si="22"/>
        <v>0</v>
      </c>
      <c r="AU20" s="118">
        <v>0</v>
      </c>
      <c r="AV20" s="120">
        <f t="shared" si="23"/>
        <v>0</v>
      </c>
      <c r="AW20" s="118">
        <v>0</v>
      </c>
      <c r="AX20" s="120">
        <f t="shared" si="24"/>
        <v>0</v>
      </c>
      <c r="AY20" s="118">
        <v>0</v>
      </c>
      <c r="AZ20" s="152">
        <f t="shared" si="25"/>
        <v>0</v>
      </c>
      <c r="BA20" s="118">
        <v>0</v>
      </c>
      <c r="BB20" s="120">
        <f t="shared" si="26"/>
        <v>0</v>
      </c>
      <c r="BC20" s="118">
        <v>0</v>
      </c>
      <c r="BD20" s="120">
        <f t="shared" si="27"/>
        <v>0</v>
      </c>
      <c r="BE20" s="118">
        <v>10000</v>
      </c>
      <c r="BF20" s="121">
        <f t="shared" si="28"/>
        <v>750</v>
      </c>
      <c r="BG20" s="154"/>
      <c r="BH20" s="121">
        <f t="shared" si="0"/>
        <v>0</v>
      </c>
    </row>
    <row r="21" spans="1:60" s="122" customFormat="1" ht="27" customHeight="1">
      <c r="A21" s="123">
        <v>11</v>
      </c>
      <c r="B21" s="124">
        <v>9124010058</v>
      </c>
      <c r="C21" s="132" t="s">
        <v>95</v>
      </c>
      <c r="D21" s="123">
        <v>0.50580000000000003</v>
      </c>
      <c r="E21" s="118">
        <f t="shared" si="1"/>
        <v>70000</v>
      </c>
      <c r="F21" s="119">
        <f t="shared" si="2"/>
        <v>35406</v>
      </c>
      <c r="G21" s="118">
        <v>10000</v>
      </c>
      <c r="H21" s="120">
        <f t="shared" si="3"/>
        <v>5058</v>
      </c>
      <c r="I21" s="118">
        <v>5000</v>
      </c>
      <c r="J21" s="120">
        <f t="shared" si="4"/>
        <v>2529</v>
      </c>
      <c r="K21" s="118">
        <v>0</v>
      </c>
      <c r="L21" s="120">
        <f t="shared" si="5"/>
        <v>0</v>
      </c>
      <c r="M21" s="118">
        <v>0</v>
      </c>
      <c r="N21" s="120">
        <f t="shared" si="6"/>
        <v>0</v>
      </c>
      <c r="O21" s="118">
        <v>0</v>
      </c>
      <c r="P21" s="120">
        <f t="shared" si="7"/>
        <v>0</v>
      </c>
      <c r="Q21" s="118">
        <v>0</v>
      </c>
      <c r="R21" s="120">
        <f t="shared" si="8"/>
        <v>0</v>
      </c>
      <c r="S21" s="95"/>
      <c r="T21" s="120">
        <f t="shared" si="9"/>
        <v>0</v>
      </c>
      <c r="U21" s="118">
        <v>0</v>
      </c>
      <c r="V21" s="120">
        <f t="shared" si="10"/>
        <v>0</v>
      </c>
      <c r="W21" s="118">
        <v>0</v>
      </c>
      <c r="X21" s="120">
        <f t="shared" si="11"/>
        <v>0</v>
      </c>
      <c r="Y21" s="149">
        <v>0</v>
      </c>
      <c r="Z21" s="120">
        <f t="shared" si="12"/>
        <v>0</v>
      </c>
      <c r="AA21" s="118">
        <v>10000</v>
      </c>
      <c r="AB21" s="120">
        <f t="shared" si="13"/>
        <v>5058</v>
      </c>
      <c r="AC21" s="118">
        <v>10000</v>
      </c>
      <c r="AD21" s="120">
        <f t="shared" si="14"/>
        <v>5058</v>
      </c>
      <c r="AE21" s="150">
        <v>10000</v>
      </c>
      <c r="AF21" s="120">
        <f t="shared" si="15"/>
        <v>5058</v>
      </c>
      <c r="AG21" s="151">
        <v>0</v>
      </c>
      <c r="AH21" s="120">
        <f t="shared" si="16"/>
        <v>0</v>
      </c>
      <c r="AI21" s="118">
        <v>0</v>
      </c>
      <c r="AJ21" s="120">
        <f t="shared" si="17"/>
        <v>0</v>
      </c>
      <c r="AK21" s="118">
        <v>0</v>
      </c>
      <c r="AL21" s="120">
        <f t="shared" si="18"/>
        <v>0</v>
      </c>
      <c r="AM21" s="118">
        <v>10000</v>
      </c>
      <c r="AN21" s="120">
        <f t="shared" si="19"/>
        <v>5058</v>
      </c>
      <c r="AO21" s="118">
        <v>0</v>
      </c>
      <c r="AP21" s="120">
        <f t="shared" si="20"/>
        <v>0</v>
      </c>
      <c r="AQ21" s="118">
        <v>0</v>
      </c>
      <c r="AR21" s="120">
        <f t="shared" si="21"/>
        <v>0</v>
      </c>
      <c r="AS21" s="118">
        <v>0</v>
      </c>
      <c r="AT21" s="120">
        <f t="shared" si="22"/>
        <v>0</v>
      </c>
      <c r="AU21" s="118">
        <v>0</v>
      </c>
      <c r="AV21" s="120">
        <f t="shared" si="23"/>
        <v>0</v>
      </c>
      <c r="AW21" s="118">
        <v>10000</v>
      </c>
      <c r="AX21" s="120">
        <f t="shared" si="24"/>
        <v>5058</v>
      </c>
      <c r="AY21" s="118">
        <v>0</v>
      </c>
      <c r="AZ21" s="152">
        <f t="shared" si="25"/>
        <v>0</v>
      </c>
      <c r="BA21" s="118">
        <v>0</v>
      </c>
      <c r="BB21" s="120">
        <f t="shared" si="26"/>
        <v>0</v>
      </c>
      <c r="BC21" s="118">
        <v>0</v>
      </c>
      <c r="BD21" s="120">
        <f t="shared" si="27"/>
        <v>0</v>
      </c>
      <c r="BE21" s="118">
        <v>5000</v>
      </c>
      <c r="BF21" s="121">
        <f t="shared" si="28"/>
        <v>2529</v>
      </c>
      <c r="BG21" s="154"/>
      <c r="BH21" s="121">
        <f t="shared" si="0"/>
        <v>0</v>
      </c>
    </row>
    <row r="22" spans="1:60" s="122" customFormat="1" ht="27" customHeight="1">
      <c r="A22" s="123">
        <v>12</v>
      </c>
      <c r="B22" s="124">
        <v>9124010060</v>
      </c>
      <c r="C22" s="132" t="s">
        <v>96</v>
      </c>
      <c r="D22" s="123">
        <v>7.4999999999999997E-2</v>
      </c>
      <c r="E22" s="118">
        <f t="shared" si="1"/>
        <v>70000</v>
      </c>
      <c r="F22" s="119">
        <f t="shared" si="2"/>
        <v>5250</v>
      </c>
      <c r="G22" s="118">
        <v>10000</v>
      </c>
      <c r="H22" s="120">
        <f t="shared" si="3"/>
        <v>750</v>
      </c>
      <c r="I22" s="118">
        <v>5000</v>
      </c>
      <c r="J22" s="120">
        <f t="shared" si="4"/>
        <v>375</v>
      </c>
      <c r="K22" s="118">
        <v>0</v>
      </c>
      <c r="L22" s="120">
        <f t="shared" si="5"/>
        <v>0</v>
      </c>
      <c r="M22" s="118">
        <v>0</v>
      </c>
      <c r="N22" s="120">
        <f t="shared" si="6"/>
        <v>0</v>
      </c>
      <c r="O22" s="118">
        <v>0</v>
      </c>
      <c r="P22" s="120">
        <f t="shared" si="7"/>
        <v>0</v>
      </c>
      <c r="Q22" s="118">
        <v>0</v>
      </c>
      <c r="R22" s="120">
        <f t="shared" si="8"/>
        <v>0</v>
      </c>
      <c r="S22" s="95"/>
      <c r="T22" s="120">
        <f t="shared" si="9"/>
        <v>0</v>
      </c>
      <c r="U22" s="118">
        <v>0</v>
      </c>
      <c r="V22" s="120">
        <f t="shared" si="10"/>
        <v>0</v>
      </c>
      <c r="W22" s="118">
        <v>0</v>
      </c>
      <c r="X22" s="120">
        <f t="shared" si="11"/>
        <v>0</v>
      </c>
      <c r="Y22" s="149">
        <v>0</v>
      </c>
      <c r="Z22" s="120">
        <f t="shared" si="12"/>
        <v>0</v>
      </c>
      <c r="AA22" s="118">
        <v>10000</v>
      </c>
      <c r="AB22" s="120">
        <f t="shared" si="13"/>
        <v>750</v>
      </c>
      <c r="AC22" s="118">
        <v>10000</v>
      </c>
      <c r="AD22" s="120">
        <f t="shared" si="14"/>
        <v>750</v>
      </c>
      <c r="AE22" s="150">
        <v>10000</v>
      </c>
      <c r="AF22" s="120">
        <f t="shared" si="15"/>
        <v>750</v>
      </c>
      <c r="AG22" s="151">
        <v>0</v>
      </c>
      <c r="AH22" s="120">
        <f t="shared" si="16"/>
        <v>0</v>
      </c>
      <c r="AI22" s="118">
        <v>0</v>
      </c>
      <c r="AJ22" s="120">
        <f t="shared" si="17"/>
        <v>0</v>
      </c>
      <c r="AK22" s="118">
        <v>0</v>
      </c>
      <c r="AL22" s="120">
        <f t="shared" si="18"/>
        <v>0</v>
      </c>
      <c r="AM22" s="118">
        <v>10000</v>
      </c>
      <c r="AN22" s="120">
        <f t="shared" si="19"/>
        <v>750</v>
      </c>
      <c r="AO22" s="118">
        <v>0</v>
      </c>
      <c r="AP22" s="120">
        <f t="shared" si="20"/>
        <v>0</v>
      </c>
      <c r="AQ22" s="118">
        <v>0</v>
      </c>
      <c r="AR22" s="120">
        <f t="shared" si="21"/>
        <v>0</v>
      </c>
      <c r="AS22" s="118">
        <v>0</v>
      </c>
      <c r="AT22" s="120">
        <f t="shared" si="22"/>
        <v>0</v>
      </c>
      <c r="AU22" s="118">
        <v>0</v>
      </c>
      <c r="AV22" s="120">
        <f t="shared" si="23"/>
        <v>0</v>
      </c>
      <c r="AW22" s="118">
        <v>10000</v>
      </c>
      <c r="AX22" s="120">
        <f t="shared" si="24"/>
        <v>750</v>
      </c>
      <c r="AY22" s="118">
        <v>0</v>
      </c>
      <c r="AZ22" s="152">
        <f t="shared" si="25"/>
        <v>0</v>
      </c>
      <c r="BA22" s="118">
        <v>0</v>
      </c>
      <c r="BB22" s="120">
        <f t="shared" si="26"/>
        <v>0</v>
      </c>
      <c r="BC22" s="118">
        <v>0</v>
      </c>
      <c r="BD22" s="120">
        <f t="shared" si="27"/>
        <v>0</v>
      </c>
      <c r="BE22" s="118">
        <v>5000</v>
      </c>
      <c r="BF22" s="121">
        <f t="shared" si="28"/>
        <v>375</v>
      </c>
      <c r="BG22" s="154"/>
      <c r="BH22" s="121">
        <f t="shared" si="0"/>
        <v>0</v>
      </c>
    </row>
    <row r="23" spans="1:60" s="122" customFormat="1" ht="27" customHeight="1">
      <c r="A23" s="123">
        <v>13</v>
      </c>
      <c r="B23" s="124">
        <v>9651930022</v>
      </c>
      <c r="C23" s="132" t="s">
        <v>97</v>
      </c>
      <c r="D23" s="123">
        <v>0.52700000000000002</v>
      </c>
      <c r="E23" s="118">
        <f t="shared" si="1"/>
        <v>60000</v>
      </c>
      <c r="F23" s="119">
        <f t="shared" si="2"/>
        <v>31620</v>
      </c>
      <c r="G23" s="118">
        <v>0</v>
      </c>
      <c r="H23" s="120">
        <f t="shared" si="3"/>
        <v>0</v>
      </c>
      <c r="I23" s="118">
        <v>0</v>
      </c>
      <c r="J23" s="120">
        <f t="shared" si="4"/>
        <v>0</v>
      </c>
      <c r="K23" s="118">
        <v>0</v>
      </c>
      <c r="L23" s="120">
        <f t="shared" si="5"/>
        <v>0</v>
      </c>
      <c r="M23" s="118">
        <v>0</v>
      </c>
      <c r="N23" s="120">
        <f t="shared" si="6"/>
        <v>0</v>
      </c>
      <c r="O23" s="118">
        <v>0</v>
      </c>
      <c r="P23" s="120">
        <f t="shared" si="7"/>
        <v>0</v>
      </c>
      <c r="Q23" s="118">
        <v>10000</v>
      </c>
      <c r="R23" s="120">
        <f t="shared" si="8"/>
        <v>5270</v>
      </c>
      <c r="S23" s="95"/>
      <c r="T23" s="120">
        <f t="shared" si="9"/>
        <v>0</v>
      </c>
      <c r="U23" s="118">
        <v>5000</v>
      </c>
      <c r="V23" s="120">
        <f t="shared" si="10"/>
        <v>2635</v>
      </c>
      <c r="W23" s="118">
        <v>0</v>
      </c>
      <c r="X23" s="120">
        <f t="shared" si="11"/>
        <v>0</v>
      </c>
      <c r="Y23" s="149">
        <v>0</v>
      </c>
      <c r="Z23" s="120">
        <f t="shared" si="12"/>
        <v>0</v>
      </c>
      <c r="AA23" s="118">
        <v>0</v>
      </c>
      <c r="AB23" s="120">
        <f t="shared" si="13"/>
        <v>0</v>
      </c>
      <c r="AC23" s="118">
        <v>0</v>
      </c>
      <c r="AD23" s="120">
        <f t="shared" si="14"/>
        <v>0</v>
      </c>
      <c r="AE23" s="150">
        <v>0</v>
      </c>
      <c r="AF23" s="120">
        <f t="shared" si="15"/>
        <v>0</v>
      </c>
      <c r="AG23" s="151">
        <v>0</v>
      </c>
      <c r="AH23" s="120">
        <f t="shared" si="16"/>
        <v>0</v>
      </c>
      <c r="AI23" s="118">
        <v>0</v>
      </c>
      <c r="AJ23" s="120">
        <f t="shared" si="17"/>
        <v>0</v>
      </c>
      <c r="AK23" s="118">
        <v>0</v>
      </c>
      <c r="AL23" s="120">
        <f t="shared" si="18"/>
        <v>0</v>
      </c>
      <c r="AM23" s="118">
        <v>0</v>
      </c>
      <c r="AN23" s="120">
        <f t="shared" si="19"/>
        <v>0</v>
      </c>
      <c r="AO23" s="118">
        <v>5000</v>
      </c>
      <c r="AP23" s="120">
        <f t="shared" si="20"/>
        <v>2635</v>
      </c>
      <c r="AQ23" s="118">
        <v>10000</v>
      </c>
      <c r="AR23" s="120">
        <f t="shared" si="21"/>
        <v>5270</v>
      </c>
      <c r="AS23" s="118">
        <v>10000</v>
      </c>
      <c r="AT23" s="120">
        <f t="shared" si="22"/>
        <v>5270</v>
      </c>
      <c r="AU23" s="118">
        <v>0</v>
      </c>
      <c r="AV23" s="120">
        <f t="shared" si="23"/>
        <v>0</v>
      </c>
      <c r="AW23" s="118">
        <v>0</v>
      </c>
      <c r="AX23" s="120">
        <f t="shared" si="24"/>
        <v>0</v>
      </c>
      <c r="AY23" s="118">
        <v>10000</v>
      </c>
      <c r="AZ23" s="152">
        <f t="shared" si="25"/>
        <v>5270</v>
      </c>
      <c r="BA23" s="118">
        <v>10000</v>
      </c>
      <c r="BB23" s="120">
        <f t="shared" si="26"/>
        <v>5270</v>
      </c>
      <c r="BC23" s="118">
        <v>0</v>
      </c>
      <c r="BD23" s="120">
        <f t="shared" si="27"/>
        <v>0</v>
      </c>
      <c r="BE23" s="118">
        <v>0</v>
      </c>
      <c r="BF23" s="121">
        <f t="shared" si="28"/>
        <v>0</v>
      </c>
      <c r="BG23" s="154"/>
      <c r="BH23" s="121">
        <f t="shared" si="0"/>
        <v>0</v>
      </c>
    </row>
    <row r="24" spans="1:60" s="122" customFormat="1" ht="27" customHeight="1">
      <c r="A24" s="123">
        <v>14</v>
      </c>
      <c r="B24" s="124">
        <v>9651930026</v>
      </c>
      <c r="C24" s="132" t="s">
        <v>98</v>
      </c>
      <c r="D24" s="123">
        <v>0.50580000000000003</v>
      </c>
      <c r="E24" s="118">
        <f t="shared" si="1"/>
        <v>60000</v>
      </c>
      <c r="F24" s="119">
        <f t="shared" si="2"/>
        <v>30348</v>
      </c>
      <c r="G24" s="118">
        <v>0</v>
      </c>
      <c r="H24" s="120">
        <f t="shared" si="3"/>
        <v>0</v>
      </c>
      <c r="I24" s="118">
        <v>0</v>
      </c>
      <c r="J24" s="120">
        <f t="shared" si="4"/>
        <v>0</v>
      </c>
      <c r="K24" s="118">
        <v>0</v>
      </c>
      <c r="L24" s="120">
        <f t="shared" si="5"/>
        <v>0</v>
      </c>
      <c r="M24" s="118">
        <v>0</v>
      </c>
      <c r="N24" s="120">
        <f t="shared" si="6"/>
        <v>0</v>
      </c>
      <c r="O24" s="118">
        <v>0</v>
      </c>
      <c r="P24" s="120">
        <f t="shared" si="7"/>
        <v>0</v>
      </c>
      <c r="Q24" s="118">
        <v>10000</v>
      </c>
      <c r="R24" s="120">
        <f t="shared" si="8"/>
        <v>5058</v>
      </c>
      <c r="S24" s="95"/>
      <c r="T24" s="120">
        <f t="shared" si="9"/>
        <v>0</v>
      </c>
      <c r="U24" s="118">
        <v>5000</v>
      </c>
      <c r="V24" s="120">
        <f t="shared" si="10"/>
        <v>2529</v>
      </c>
      <c r="W24" s="118">
        <v>0</v>
      </c>
      <c r="X24" s="120">
        <f t="shared" si="11"/>
        <v>0</v>
      </c>
      <c r="Y24" s="149">
        <v>0</v>
      </c>
      <c r="Z24" s="120">
        <f t="shared" si="12"/>
        <v>0</v>
      </c>
      <c r="AA24" s="118">
        <v>0</v>
      </c>
      <c r="AB24" s="120">
        <f t="shared" si="13"/>
        <v>0</v>
      </c>
      <c r="AC24" s="118">
        <v>0</v>
      </c>
      <c r="AD24" s="120">
        <f t="shared" si="14"/>
        <v>0</v>
      </c>
      <c r="AE24" s="150">
        <v>0</v>
      </c>
      <c r="AF24" s="120">
        <f t="shared" si="15"/>
        <v>0</v>
      </c>
      <c r="AG24" s="151">
        <v>0</v>
      </c>
      <c r="AH24" s="120">
        <f t="shared" si="16"/>
        <v>0</v>
      </c>
      <c r="AI24" s="118">
        <v>0</v>
      </c>
      <c r="AJ24" s="120">
        <f t="shared" si="17"/>
        <v>0</v>
      </c>
      <c r="AK24" s="118">
        <v>0</v>
      </c>
      <c r="AL24" s="120">
        <f t="shared" si="18"/>
        <v>0</v>
      </c>
      <c r="AM24" s="118">
        <v>0</v>
      </c>
      <c r="AN24" s="120">
        <f t="shared" si="19"/>
        <v>0</v>
      </c>
      <c r="AO24" s="118">
        <v>5000</v>
      </c>
      <c r="AP24" s="120">
        <f t="shared" si="20"/>
        <v>2529</v>
      </c>
      <c r="AQ24" s="118">
        <v>10000</v>
      </c>
      <c r="AR24" s="120">
        <f t="shared" si="21"/>
        <v>5058</v>
      </c>
      <c r="AS24" s="118">
        <v>10000</v>
      </c>
      <c r="AT24" s="120">
        <f t="shared" si="22"/>
        <v>5058</v>
      </c>
      <c r="AU24" s="118">
        <v>0</v>
      </c>
      <c r="AV24" s="120">
        <f t="shared" si="23"/>
        <v>0</v>
      </c>
      <c r="AW24" s="118">
        <v>0</v>
      </c>
      <c r="AX24" s="120">
        <f t="shared" si="24"/>
        <v>0</v>
      </c>
      <c r="AY24" s="118">
        <v>10000</v>
      </c>
      <c r="AZ24" s="152">
        <f t="shared" si="25"/>
        <v>5058</v>
      </c>
      <c r="BA24" s="118">
        <v>10000</v>
      </c>
      <c r="BB24" s="120">
        <f t="shared" si="26"/>
        <v>5058</v>
      </c>
      <c r="BC24" s="118">
        <v>0</v>
      </c>
      <c r="BD24" s="120">
        <f t="shared" si="27"/>
        <v>0</v>
      </c>
      <c r="BE24" s="118">
        <v>0</v>
      </c>
      <c r="BF24" s="121">
        <f t="shared" si="28"/>
        <v>0</v>
      </c>
      <c r="BG24" s="154"/>
      <c r="BH24" s="121">
        <f t="shared" si="0"/>
        <v>0</v>
      </c>
    </row>
    <row r="25" spans="1:60" s="122" customFormat="1" ht="27" customHeight="1">
      <c r="A25" s="123">
        <v>15</v>
      </c>
      <c r="B25" s="124">
        <v>9652930042</v>
      </c>
      <c r="C25" s="132" t="s">
        <v>99</v>
      </c>
      <c r="D25" s="123">
        <v>8.1500000000000003E-2</v>
      </c>
      <c r="E25" s="118">
        <f t="shared" si="1"/>
        <v>55000</v>
      </c>
      <c r="F25" s="119">
        <f t="shared" si="2"/>
        <v>4482.5</v>
      </c>
      <c r="G25" s="118">
        <v>0</v>
      </c>
      <c r="H25" s="120">
        <f t="shared" si="3"/>
        <v>0</v>
      </c>
      <c r="I25" s="118">
        <v>0</v>
      </c>
      <c r="J25" s="120">
        <f t="shared" si="4"/>
        <v>0</v>
      </c>
      <c r="K25" s="118">
        <v>0</v>
      </c>
      <c r="L25" s="120">
        <f t="shared" si="5"/>
        <v>0</v>
      </c>
      <c r="M25" s="118">
        <v>0</v>
      </c>
      <c r="N25" s="120">
        <f t="shared" si="6"/>
        <v>0</v>
      </c>
      <c r="O25" s="118">
        <v>0</v>
      </c>
      <c r="P25" s="120">
        <f t="shared" si="7"/>
        <v>0</v>
      </c>
      <c r="Q25" s="118">
        <v>10000</v>
      </c>
      <c r="R25" s="120">
        <f t="shared" si="8"/>
        <v>815</v>
      </c>
      <c r="S25" s="95"/>
      <c r="T25" s="120">
        <f t="shared" si="9"/>
        <v>0</v>
      </c>
      <c r="U25" s="118">
        <v>0</v>
      </c>
      <c r="V25" s="120">
        <f t="shared" si="10"/>
        <v>0</v>
      </c>
      <c r="W25" s="118">
        <v>0</v>
      </c>
      <c r="X25" s="120">
        <f t="shared" si="11"/>
        <v>0</v>
      </c>
      <c r="Y25" s="149">
        <v>0</v>
      </c>
      <c r="Z25" s="120">
        <f t="shared" si="12"/>
        <v>0</v>
      </c>
      <c r="AA25" s="118">
        <v>0</v>
      </c>
      <c r="AB25" s="120">
        <f t="shared" si="13"/>
        <v>0</v>
      </c>
      <c r="AC25" s="118">
        <v>0</v>
      </c>
      <c r="AD25" s="120">
        <f t="shared" si="14"/>
        <v>0</v>
      </c>
      <c r="AE25" s="150">
        <v>0</v>
      </c>
      <c r="AF25" s="120">
        <f t="shared" si="15"/>
        <v>0</v>
      </c>
      <c r="AG25" s="151">
        <v>0</v>
      </c>
      <c r="AH25" s="120">
        <f t="shared" si="16"/>
        <v>0</v>
      </c>
      <c r="AI25" s="118">
        <v>0</v>
      </c>
      <c r="AJ25" s="120">
        <f t="shared" si="17"/>
        <v>0</v>
      </c>
      <c r="AK25" s="118">
        <v>0</v>
      </c>
      <c r="AL25" s="120">
        <f t="shared" si="18"/>
        <v>0</v>
      </c>
      <c r="AM25" s="118">
        <v>0</v>
      </c>
      <c r="AN25" s="120">
        <f t="shared" si="19"/>
        <v>0</v>
      </c>
      <c r="AO25" s="118">
        <v>5000</v>
      </c>
      <c r="AP25" s="120">
        <f t="shared" si="20"/>
        <v>407.5</v>
      </c>
      <c r="AQ25" s="118">
        <v>10000</v>
      </c>
      <c r="AR25" s="120">
        <f t="shared" si="21"/>
        <v>815</v>
      </c>
      <c r="AS25" s="118">
        <v>10000</v>
      </c>
      <c r="AT25" s="120">
        <f t="shared" si="22"/>
        <v>815</v>
      </c>
      <c r="AU25" s="118">
        <v>0</v>
      </c>
      <c r="AV25" s="120">
        <f t="shared" si="23"/>
        <v>0</v>
      </c>
      <c r="AW25" s="118">
        <v>0</v>
      </c>
      <c r="AX25" s="120">
        <f t="shared" si="24"/>
        <v>0</v>
      </c>
      <c r="AY25" s="118">
        <v>10000</v>
      </c>
      <c r="AZ25" s="152">
        <f t="shared" si="25"/>
        <v>815</v>
      </c>
      <c r="BA25" s="118">
        <v>10000</v>
      </c>
      <c r="BB25" s="120">
        <f t="shared" si="26"/>
        <v>815</v>
      </c>
      <c r="BC25" s="118">
        <v>0</v>
      </c>
      <c r="BD25" s="120">
        <f t="shared" si="27"/>
        <v>0</v>
      </c>
      <c r="BE25" s="118">
        <v>0</v>
      </c>
      <c r="BF25" s="121">
        <f t="shared" si="28"/>
        <v>0</v>
      </c>
      <c r="BG25" s="154"/>
      <c r="BH25" s="121">
        <f t="shared" si="0"/>
        <v>0</v>
      </c>
    </row>
    <row r="26" spans="1:60" s="122" customFormat="1" ht="27" customHeight="1">
      <c r="A26" s="123">
        <v>16</v>
      </c>
      <c r="B26" s="124">
        <v>9652930046</v>
      </c>
      <c r="C26" s="132" t="s">
        <v>100</v>
      </c>
      <c r="D26" s="123">
        <v>7.4999999999999997E-2</v>
      </c>
      <c r="E26" s="118">
        <f t="shared" si="1"/>
        <v>60000</v>
      </c>
      <c r="F26" s="119">
        <f t="shared" si="2"/>
        <v>4500</v>
      </c>
      <c r="G26" s="118">
        <v>0</v>
      </c>
      <c r="H26" s="120">
        <f t="shared" si="3"/>
        <v>0</v>
      </c>
      <c r="I26" s="118">
        <v>0</v>
      </c>
      <c r="J26" s="120">
        <f t="shared" si="4"/>
        <v>0</v>
      </c>
      <c r="K26" s="118">
        <v>0</v>
      </c>
      <c r="L26" s="120">
        <f t="shared" si="5"/>
        <v>0</v>
      </c>
      <c r="M26" s="118">
        <v>0</v>
      </c>
      <c r="N26" s="120">
        <f t="shared" si="6"/>
        <v>0</v>
      </c>
      <c r="O26" s="118">
        <v>0</v>
      </c>
      <c r="P26" s="120">
        <f t="shared" si="7"/>
        <v>0</v>
      </c>
      <c r="Q26" s="118">
        <v>10000</v>
      </c>
      <c r="R26" s="120">
        <f t="shared" si="8"/>
        <v>750</v>
      </c>
      <c r="S26" s="95"/>
      <c r="T26" s="120">
        <f t="shared" si="9"/>
        <v>0</v>
      </c>
      <c r="U26" s="118">
        <v>5000</v>
      </c>
      <c r="V26" s="120">
        <f t="shared" si="10"/>
        <v>375</v>
      </c>
      <c r="W26" s="118">
        <v>0</v>
      </c>
      <c r="X26" s="120">
        <f t="shared" si="11"/>
        <v>0</v>
      </c>
      <c r="Y26" s="149">
        <v>0</v>
      </c>
      <c r="Z26" s="120">
        <f t="shared" si="12"/>
        <v>0</v>
      </c>
      <c r="AA26" s="118">
        <v>0</v>
      </c>
      <c r="AB26" s="120">
        <f t="shared" si="13"/>
        <v>0</v>
      </c>
      <c r="AC26" s="118">
        <v>0</v>
      </c>
      <c r="AD26" s="120">
        <f t="shared" si="14"/>
        <v>0</v>
      </c>
      <c r="AE26" s="150">
        <v>0</v>
      </c>
      <c r="AF26" s="120">
        <f t="shared" si="15"/>
        <v>0</v>
      </c>
      <c r="AG26" s="151">
        <v>0</v>
      </c>
      <c r="AH26" s="120">
        <f t="shared" si="16"/>
        <v>0</v>
      </c>
      <c r="AI26" s="118">
        <v>0</v>
      </c>
      <c r="AJ26" s="120">
        <f t="shared" si="17"/>
        <v>0</v>
      </c>
      <c r="AK26" s="118">
        <v>0</v>
      </c>
      <c r="AL26" s="120">
        <f t="shared" si="18"/>
        <v>0</v>
      </c>
      <c r="AM26" s="118">
        <v>0</v>
      </c>
      <c r="AN26" s="120">
        <f t="shared" si="19"/>
        <v>0</v>
      </c>
      <c r="AO26" s="118">
        <v>5000</v>
      </c>
      <c r="AP26" s="120">
        <f t="shared" si="20"/>
        <v>375</v>
      </c>
      <c r="AQ26" s="118">
        <v>10000</v>
      </c>
      <c r="AR26" s="120">
        <f t="shared" si="21"/>
        <v>750</v>
      </c>
      <c r="AS26" s="118">
        <v>10000</v>
      </c>
      <c r="AT26" s="120">
        <f t="shared" si="22"/>
        <v>750</v>
      </c>
      <c r="AU26" s="118">
        <v>0</v>
      </c>
      <c r="AV26" s="120">
        <f t="shared" si="23"/>
        <v>0</v>
      </c>
      <c r="AW26" s="118">
        <v>0</v>
      </c>
      <c r="AX26" s="120">
        <f t="shared" si="24"/>
        <v>0</v>
      </c>
      <c r="AY26" s="118">
        <v>10000</v>
      </c>
      <c r="AZ26" s="152">
        <f t="shared" si="25"/>
        <v>750</v>
      </c>
      <c r="BA26" s="118">
        <v>10000</v>
      </c>
      <c r="BB26" s="120">
        <f t="shared" si="26"/>
        <v>750</v>
      </c>
      <c r="BC26" s="118">
        <v>0</v>
      </c>
      <c r="BD26" s="120">
        <f t="shared" si="27"/>
        <v>0</v>
      </c>
      <c r="BE26" s="118">
        <v>0</v>
      </c>
      <c r="BF26" s="121">
        <f t="shared" si="28"/>
        <v>0</v>
      </c>
      <c r="BG26" s="154"/>
      <c r="BH26" s="121">
        <f t="shared" si="0"/>
        <v>0</v>
      </c>
    </row>
    <row r="27" spans="1:60" s="122" customFormat="1" ht="27" customHeight="1">
      <c r="A27" s="123">
        <v>17</v>
      </c>
      <c r="B27" s="124">
        <v>9124040020</v>
      </c>
      <c r="C27" s="132" t="s">
        <v>101</v>
      </c>
      <c r="D27" s="123">
        <v>0.93630000000000002</v>
      </c>
      <c r="E27" s="118">
        <f t="shared" si="1"/>
        <v>376240</v>
      </c>
      <c r="F27" s="119">
        <f t="shared" si="2"/>
        <v>352273.51199999999</v>
      </c>
      <c r="G27" s="118">
        <v>15540</v>
      </c>
      <c r="H27" s="120">
        <f t="shared" si="3"/>
        <v>14550.102000000001</v>
      </c>
      <c r="I27" s="118">
        <v>15540</v>
      </c>
      <c r="J27" s="120">
        <f t="shared" si="4"/>
        <v>14550.102000000001</v>
      </c>
      <c r="K27" s="118">
        <v>15540</v>
      </c>
      <c r="L27" s="120">
        <f t="shared" si="5"/>
        <v>14550.102000000001</v>
      </c>
      <c r="M27" s="118">
        <v>0</v>
      </c>
      <c r="N27" s="120">
        <f t="shared" si="6"/>
        <v>0</v>
      </c>
      <c r="O27" s="118">
        <v>15540</v>
      </c>
      <c r="P27" s="120">
        <f t="shared" si="7"/>
        <v>14550.102000000001</v>
      </c>
      <c r="Q27" s="118">
        <v>15540</v>
      </c>
      <c r="R27" s="120">
        <f t="shared" si="8"/>
        <v>14550.102000000001</v>
      </c>
      <c r="S27" s="95">
        <v>15540</v>
      </c>
      <c r="T27" s="120">
        <f t="shared" si="9"/>
        <v>14550.102000000001</v>
      </c>
      <c r="U27" s="118">
        <v>15540</v>
      </c>
      <c r="V27" s="120">
        <f t="shared" si="10"/>
        <v>14550.102000000001</v>
      </c>
      <c r="W27" s="118">
        <v>15540</v>
      </c>
      <c r="X27" s="120">
        <f t="shared" si="11"/>
        <v>14550.102000000001</v>
      </c>
      <c r="Y27" s="149">
        <v>15540</v>
      </c>
      <c r="Z27" s="120">
        <f t="shared" si="12"/>
        <v>14550.102000000001</v>
      </c>
      <c r="AA27" s="118">
        <v>15540</v>
      </c>
      <c r="AB27" s="120">
        <f t="shared" si="13"/>
        <v>14550.102000000001</v>
      </c>
      <c r="AC27" s="118">
        <v>15540</v>
      </c>
      <c r="AD27" s="120">
        <f t="shared" si="14"/>
        <v>14550.102000000001</v>
      </c>
      <c r="AE27" s="150">
        <v>15540</v>
      </c>
      <c r="AF27" s="120">
        <f t="shared" si="15"/>
        <v>14550.102000000001</v>
      </c>
      <c r="AG27" s="151">
        <v>15540</v>
      </c>
      <c r="AH27" s="120">
        <f t="shared" si="16"/>
        <v>14550.102000000001</v>
      </c>
      <c r="AI27" s="118">
        <v>15540</v>
      </c>
      <c r="AJ27" s="120">
        <f t="shared" si="17"/>
        <v>14550.102000000001</v>
      </c>
      <c r="AK27" s="118">
        <v>15540</v>
      </c>
      <c r="AL27" s="120">
        <f t="shared" si="18"/>
        <v>14550.102000000001</v>
      </c>
      <c r="AM27" s="118">
        <v>13440</v>
      </c>
      <c r="AN27" s="120">
        <f t="shared" si="19"/>
        <v>12583.871999999999</v>
      </c>
      <c r="AO27" s="118">
        <v>14700</v>
      </c>
      <c r="AP27" s="120">
        <f t="shared" si="20"/>
        <v>13763.61</v>
      </c>
      <c r="AQ27" s="118">
        <v>14700</v>
      </c>
      <c r="AR27" s="120">
        <f t="shared" si="21"/>
        <v>13763.61</v>
      </c>
      <c r="AS27" s="118">
        <v>14620</v>
      </c>
      <c r="AT27" s="120">
        <f t="shared" si="22"/>
        <v>13688.706</v>
      </c>
      <c r="AU27" s="118">
        <v>7980</v>
      </c>
      <c r="AV27" s="120">
        <f t="shared" si="23"/>
        <v>7471.674</v>
      </c>
      <c r="AW27" s="118">
        <v>15540</v>
      </c>
      <c r="AX27" s="120">
        <f t="shared" si="24"/>
        <v>14550.102000000001</v>
      </c>
      <c r="AY27" s="118">
        <v>15540</v>
      </c>
      <c r="AZ27" s="152">
        <f t="shared" si="25"/>
        <v>14550.102000000001</v>
      </c>
      <c r="BA27" s="118">
        <v>15540</v>
      </c>
      <c r="BB27" s="120">
        <f t="shared" si="26"/>
        <v>14550.102000000001</v>
      </c>
      <c r="BC27" s="118">
        <v>14280</v>
      </c>
      <c r="BD27" s="120">
        <f t="shared" si="27"/>
        <v>13370.364</v>
      </c>
      <c r="BE27" s="118">
        <v>12180</v>
      </c>
      <c r="BF27" s="121">
        <f t="shared" si="28"/>
        <v>11404.134</v>
      </c>
      <c r="BG27" s="154">
        <v>4620</v>
      </c>
      <c r="BH27" s="121">
        <f t="shared" si="0"/>
        <v>4325.7060000000001</v>
      </c>
    </row>
    <row r="28" spans="1:60" s="122" customFormat="1" ht="27" customHeight="1">
      <c r="A28" s="123">
        <v>18</v>
      </c>
      <c r="B28" s="124">
        <v>9124040035</v>
      </c>
      <c r="C28" s="132" t="s">
        <v>102</v>
      </c>
      <c r="D28" s="123">
        <v>0.14660000000000001</v>
      </c>
      <c r="E28" s="118">
        <f t="shared" si="1"/>
        <v>280000</v>
      </c>
      <c r="F28" s="119">
        <f t="shared" si="2"/>
        <v>41048</v>
      </c>
      <c r="G28" s="118">
        <v>16000</v>
      </c>
      <c r="H28" s="120">
        <f t="shared" si="3"/>
        <v>2345.6</v>
      </c>
      <c r="I28" s="118">
        <v>16000</v>
      </c>
      <c r="J28" s="120">
        <f t="shared" si="4"/>
        <v>2345.6</v>
      </c>
      <c r="K28" s="118">
        <v>16000</v>
      </c>
      <c r="L28" s="120">
        <f t="shared" si="5"/>
        <v>2345.6</v>
      </c>
      <c r="M28" s="118">
        <v>0</v>
      </c>
      <c r="N28" s="120">
        <f t="shared" si="6"/>
        <v>0</v>
      </c>
      <c r="O28" s="118">
        <v>16000</v>
      </c>
      <c r="P28" s="120">
        <f t="shared" si="7"/>
        <v>2345.6</v>
      </c>
      <c r="Q28" s="118">
        <v>16000</v>
      </c>
      <c r="R28" s="120">
        <f t="shared" si="8"/>
        <v>2345.6</v>
      </c>
      <c r="S28" s="95">
        <v>16000</v>
      </c>
      <c r="T28" s="120">
        <f t="shared" si="9"/>
        <v>2345.6</v>
      </c>
      <c r="U28" s="118">
        <v>16000</v>
      </c>
      <c r="V28" s="120">
        <f t="shared" si="10"/>
        <v>2345.6</v>
      </c>
      <c r="W28" s="118">
        <v>0</v>
      </c>
      <c r="X28" s="120">
        <f t="shared" si="11"/>
        <v>0</v>
      </c>
      <c r="Y28" s="149">
        <v>0</v>
      </c>
      <c r="Z28" s="120">
        <f t="shared" si="12"/>
        <v>0</v>
      </c>
      <c r="AA28" s="118">
        <v>16000</v>
      </c>
      <c r="AB28" s="120">
        <f t="shared" si="13"/>
        <v>2345.6</v>
      </c>
      <c r="AC28" s="118">
        <v>16000</v>
      </c>
      <c r="AD28" s="120">
        <f t="shared" si="14"/>
        <v>2345.6</v>
      </c>
      <c r="AE28" s="150">
        <v>16000</v>
      </c>
      <c r="AF28" s="120">
        <f t="shared" si="15"/>
        <v>2345.6</v>
      </c>
      <c r="AG28" s="151">
        <v>0</v>
      </c>
      <c r="AH28" s="120">
        <f t="shared" si="16"/>
        <v>0</v>
      </c>
      <c r="AI28" s="118">
        <v>16000</v>
      </c>
      <c r="AJ28" s="120">
        <f t="shared" si="17"/>
        <v>2345.6</v>
      </c>
      <c r="AK28" s="118">
        <v>16000</v>
      </c>
      <c r="AL28" s="120">
        <f t="shared" si="18"/>
        <v>2345.6</v>
      </c>
      <c r="AM28" s="118">
        <v>15000</v>
      </c>
      <c r="AN28" s="120">
        <f t="shared" si="19"/>
        <v>2199</v>
      </c>
      <c r="AO28" s="118">
        <v>8250</v>
      </c>
      <c r="AP28" s="120">
        <f t="shared" si="20"/>
        <v>1209.45</v>
      </c>
      <c r="AQ28" s="118">
        <v>17000</v>
      </c>
      <c r="AR28" s="120">
        <f t="shared" si="21"/>
        <v>2492.2000000000003</v>
      </c>
      <c r="AS28" s="118">
        <v>16000</v>
      </c>
      <c r="AT28" s="120">
        <f t="shared" si="22"/>
        <v>2345.6</v>
      </c>
      <c r="AU28" s="118">
        <v>7750</v>
      </c>
      <c r="AV28" s="120">
        <f t="shared" si="23"/>
        <v>1136.1500000000001</v>
      </c>
      <c r="AW28" s="118">
        <v>3000</v>
      </c>
      <c r="AX28" s="120">
        <f t="shared" si="24"/>
        <v>439.8</v>
      </c>
      <c r="AY28" s="118">
        <v>8000</v>
      </c>
      <c r="AZ28" s="152">
        <f t="shared" si="25"/>
        <v>1172.8</v>
      </c>
      <c r="BA28" s="118">
        <v>0</v>
      </c>
      <c r="BB28" s="120">
        <f t="shared" si="26"/>
        <v>0</v>
      </c>
      <c r="BC28" s="118">
        <v>0</v>
      </c>
      <c r="BD28" s="120">
        <f t="shared" si="27"/>
        <v>0</v>
      </c>
      <c r="BE28" s="118">
        <v>13000</v>
      </c>
      <c r="BF28" s="121">
        <f t="shared" si="28"/>
        <v>1905.8000000000002</v>
      </c>
      <c r="BG28" s="154"/>
      <c r="BH28" s="121">
        <f t="shared" si="0"/>
        <v>0</v>
      </c>
    </row>
    <row r="29" spans="1:60" s="122" customFormat="1" ht="27" customHeight="1">
      <c r="A29" s="123">
        <v>19</v>
      </c>
      <c r="B29" s="124">
        <v>9124040011</v>
      </c>
      <c r="C29" s="132" t="s">
        <v>102</v>
      </c>
      <c r="D29" s="123">
        <v>0.14729999999999999</v>
      </c>
      <c r="E29" s="118">
        <f t="shared" si="1"/>
        <v>80000</v>
      </c>
      <c r="F29" s="119">
        <f t="shared" si="2"/>
        <v>11783.999999999998</v>
      </c>
      <c r="G29" s="118">
        <v>0</v>
      </c>
      <c r="H29" s="120">
        <f t="shared" si="3"/>
        <v>0</v>
      </c>
      <c r="I29" s="118">
        <v>0</v>
      </c>
      <c r="J29" s="120">
        <f t="shared" si="4"/>
        <v>0</v>
      </c>
      <c r="K29" s="118">
        <v>0</v>
      </c>
      <c r="L29" s="120">
        <f t="shared" si="5"/>
        <v>0</v>
      </c>
      <c r="M29" s="118">
        <v>0</v>
      </c>
      <c r="N29" s="120">
        <f t="shared" si="6"/>
        <v>0</v>
      </c>
      <c r="O29" s="118">
        <v>0</v>
      </c>
      <c r="P29" s="120">
        <f t="shared" si="7"/>
        <v>0</v>
      </c>
      <c r="Q29" s="118">
        <v>0</v>
      </c>
      <c r="R29" s="120">
        <f t="shared" si="8"/>
        <v>0</v>
      </c>
      <c r="S29" s="95"/>
      <c r="T29" s="120">
        <f t="shared" si="9"/>
        <v>0</v>
      </c>
      <c r="U29" s="118">
        <v>16000</v>
      </c>
      <c r="V29" s="120">
        <f t="shared" si="10"/>
        <v>2356.7999999999997</v>
      </c>
      <c r="W29" s="118">
        <v>16000</v>
      </c>
      <c r="X29" s="120">
        <f t="shared" si="11"/>
        <v>2356.7999999999997</v>
      </c>
      <c r="Y29" s="149">
        <v>16000</v>
      </c>
      <c r="Z29" s="120">
        <f t="shared" si="12"/>
        <v>2356.7999999999997</v>
      </c>
      <c r="AA29" s="118">
        <v>0</v>
      </c>
      <c r="AB29" s="120">
        <f t="shared" si="13"/>
        <v>0</v>
      </c>
      <c r="AC29" s="118">
        <v>0</v>
      </c>
      <c r="AD29" s="120">
        <f t="shared" si="14"/>
        <v>0</v>
      </c>
      <c r="AE29" s="150">
        <v>0</v>
      </c>
      <c r="AF29" s="120">
        <f t="shared" si="15"/>
        <v>0</v>
      </c>
      <c r="AG29" s="151">
        <v>0</v>
      </c>
      <c r="AH29" s="120">
        <f t="shared" si="16"/>
        <v>0</v>
      </c>
      <c r="AI29" s="118">
        <v>0</v>
      </c>
      <c r="AJ29" s="120">
        <f t="shared" si="17"/>
        <v>0</v>
      </c>
      <c r="AK29" s="118">
        <v>0</v>
      </c>
      <c r="AL29" s="120">
        <f t="shared" si="18"/>
        <v>0</v>
      </c>
      <c r="AM29" s="118">
        <v>0</v>
      </c>
      <c r="AN29" s="120">
        <f t="shared" si="19"/>
        <v>0</v>
      </c>
      <c r="AO29" s="118">
        <v>0</v>
      </c>
      <c r="AP29" s="120">
        <f t="shared" si="20"/>
        <v>0</v>
      </c>
      <c r="AQ29" s="118">
        <v>0</v>
      </c>
      <c r="AR29" s="120">
        <f t="shared" si="21"/>
        <v>0</v>
      </c>
      <c r="AS29" s="118">
        <v>0</v>
      </c>
      <c r="AT29" s="120">
        <f t="shared" si="22"/>
        <v>0</v>
      </c>
      <c r="AU29" s="118">
        <v>8000</v>
      </c>
      <c r="AV29" s="120">
        <f t="shared" si="23"/>
        <v>1178.3999999999999</v>
      </c>
      <c r="AW29" s="118">
        <v>8000</v>
      </c>
      <c r="AX29" s="120">
        <f t="shared" si="24"/>
        <v>1178.3999999999999</v>
      </c>
      <c r="AY29" s="118">
        <v>8000</v>
      </c>
      <c r="AZ29" s="152">
        <f t="shared" si="25"/>
        <v>1178.3999999999999</v>
      </c>
      <c r="BA29" s="118">
        <v>8000</v>
      </c>
      <c r="BB29" s="120">
        <f t="shared" si="26"/>
        <v>1178.3999999999999</v>
      </c>
      <c r="BC29" s="118">
        <v>0</v>
      </c>
      <c r="BD29" s="120">
        <f t="shared" si="27"/>
        <v>0</v>
      </c>
      <c r="BE29" s="118">
        <v>0</v>
      </c>
      <c r="BF29" s="121">
        <f t="shared" si="28"/>
        <v>0</v>
      </c>
      <c r="BG29" s="154"/>
      <c r="BH29" s="121">
        <f t="shared" si="0"/>
        <v>0</v>
      </c>
    </row>
    <row r="30" spans="1:60" s="122" customFormat="1" ht="27" customHeight="1">
      <c r="A30" s="123">
        <v>20</v>
      </c>
      <c r="B30" s="124">
        <v>9471930059</v>
      </c>
      <c r="C30" s="132" t="s">
        <v>103</v>
      </c>
      <c r="D30" s="123">
        <v>0.96840000000000004</v>
      </c>
      <c r="E30" s="118">
        <f t="shared" si="1"/>
        <v>371000</v>
      </c>
      <c r="F30" s="119">
        <f t="shared" si="2"/>
        <v>359276.4</v>
      </c>
      <c r="G30" s="118">
        <v>15000</v>
      </c>
      <c r="H30" s="120">
        <f t="shared" si="3"/>
        <v>14526</v>
      </c>
      <c r="I30" s="118">
        <v>15000</v>
      </c>
      <c r="J30" s="120">
        <f t="shared" si="4"/>
        <v>14526</v>
      </c>
      <c r="K30" s="118">
        <v>15000</v>
      </c>
      <c r="L30" s="120">
        <f t="shared" si="5"/>
        <v>14526</v>
      </c>
      <c r="M30" s="118">
        <v>15000</v>
      </c>
      <c r="N30" s="120">
        <f t="shared" si="6"/>
        <v>14526</v>
      </c>
      <c r="O30" s="118">
        <v>15000</v>
      </c>
      <c r="P30" s="120">
        <f t="shared" si="7"/>
        <v>14526</v>
      </c>
      <c r="Q30" s="118">
        <v>15000</v>
      </c>
      <c r="R30" s="120">
        <f t="shared" si="8"/>
        <v>14526</v>
      </c>
      <c r="S30" s="95"/>
      <c r="T30" s="120">
        <f t="shared" si="9"/>
        <v>0</v>
      </c>
      <c r="U30" s="118">
        <v>19000</v>
      </c>
      <c r="V30" s="120">
        <f t="shared" si="10"/>
        <v>18399.600000000002</v>
      </c>
      <c r="W30" s="118">
        <v>21000</v>
      </c>
      <c r="X30" s="120">
        <f t="shared" si="11"/>
        <v>20336.400000000001</v>
      </c>
      <c r="Y30" s="149">
        <v>19000</v>
      </c>
      <c r="Z30" s="120">
        <f t="shared" si="12"/>
        <v>18399.600000000002</v>
      </c>
      <c r="AA30" s="118">
        <v>19000</v>
      </c>
      <c r="AB30" s="120">
        <f t="shared" si="13"/>
        <v>18399.600000000002</v>
      </c>
      <c r="AC30" s="118">
        <v>19000</v>
      </c>
      <c r="AD30" s="120">
        <f t="shared" si="14"/>
        <v>18399.600000000002</v>
      </c>
      <c r="AE30" s="150">
        <v>19000</v>
      </c>
      <c r="AF30" s="120">
        <f t="shared" si="15"/>
        <v>18399.600000000002</v>
      </c>
      <c r="AG30" s="151">
        <v>0</v>
      </c>
      <c r="AH30" s="120">
        <f t="shared" si="16"/>
        <v>0</v>
      </c>
      <c r="AI30" s="118">
        <v>15000</v>
      </c>
      <c r="AJ30" s="120">
        <f t="shared" si="17"/>
        <v>14526</v>
      </c>
      <c r="AK30" s="118">
        <v>15000</v>
      </c>
      <c r="AL30" s="120">
        <f t="shared" si="18"/>
        <v>14526</v>
      </c>
      <c r="AM30" s="118">
        <v>15000</v>
      </c>
      <c r="AN30" s="120">
        <f t="shared" si="19"/>
        <v>14526</v>
      </c>
      <c r="AO30" s="118">
        <v>15000</v>
      </c>
      <c r="AP30" s="120">
        <f t="shared" si="20"/>
        <v>14526</v>
      </c>
      <c r="AQ30" s="118">
        <v>15000</v>
      </c>
      <c r="AR30" s="120">
        <f t="shared" si="21"/>
        <v>14526</v>
      </c>
      <c r="AS30" s="118">
        <v>16000</v>
      </c>
      <c r="AT30" s="120">
        <f t="shared" si="22"/>
        <v>15494.400000000001</v>
      </c>
      <c r="AU30" s="118">
        <v>0</v>
      </c>
      <c r="AV30" s="120">
        <f t="shared" si="23"/>
        <v>0</v>
      </c>
      <c r="AW30" s="118">
        <v>15000</v>
      </c>
      <c r="AX30" s="120">
        <f t="shared" si="24"/>
        <v>14526</v>
      </c>
      <c r="AY30" s="118">
        <v>15000</v>
      </c>
      <c r="AZ30" s="152">
        <f t="shared" si="25"/>
        <v>14526</v>
      </c>
      <c r="BA30" s="118">
        <v>14000</v>
      </c>
      <c r="BB30" s="120">
        <f t="shared" si="26"/>
        <v>13557.6</v>
      </c>
      <c r="BC30" s="118">
        <v>15000</v>
      </c>
      <c r="BD30" s="120">
        <f t="shared" si="27"/>
        <v>14526</v>
      </c>
      <c r="BE30" s="118">
        <v>15000</v>
      </c>
      <c r="BF30" s="121">
        <f t="shared" si="28"/>
        <v>14526</v>
      </c>
      <c r="BG30" s="154"/>
      <c r="BH30" s="121">
        <f t="shared" si="0"/>
        <v>0</v>
      </c>
    </row>
    <row r="31" spans="1:60" s="122" customFormat="1" ht="27" customHeight="1">
      <c r="A31" s="123">
        <v>21</v>
      </c>
      <c r="B31" s="124">
        <v>9472930030</v>
      </c>
      <c r="C31" s="132" t="s">
        <v>104</v>
      </c>
      <c r="D31" s="123">
        <v>2.0299999999999999E-2</v>
      </c>
      <c r="E31" s="118">
        <f t="shared" si="1"/>
        <v>230000</v>
      </c>
      <c r="F31" s="119">
        <f t="shared" si="2"/>
        <v>4669</v>
      </c>
      <c r="G31" s="118">
        <v>40000</v>
      </c>
      <c r="H31" s="120">
        <f t="shared" si="3"/>
        <v>812</v>
      </c>
      <c r="I31" s="118">
        <v>0</v>
      </c>
      <c r="J31" s="120">
        <f t="shared" si="4"/>
        <v>0</v>
      </c>
      <c r="K31" s="118">
        <v>0</v>
      </c>
      <c r="L31" s="120">
        <f t="shared" si="5"/>
        <v>0</v>
      </c>
      <c r="M31" s="118">
        <v>40000</v>
      </c>
      <c r="N31" s="120">
        <f t="shared" si="6"/>
        <v>812</v>
      </c>
      <c r="O31" s="118">
        <v>0</v>
      </c>
      <c r="P31" s="120">
        <f t="shared" si="7"/>
        <v>0</v>
      </c>
      <c r="Q31" s="118">
        <v>0</v>
      </c>
      <c r="R31" s="120">
        <f t="shared" si="8"/>
        <v>0</v>
      </c>
      <c r="S31" s="95"/>
      <c r="T31" s="120">
        <f t="shared" si="9"/>
        <v>0</v>
      </c>
      <c r="U31" s="118">
        <v>0</v>
      </c>
      <c r="V31" s="120">
        <f t="shared" si="10"/>
        <v>0</v>
      </c>
      <c r="W31" s="118">
        <v>40000</v>
      </c>
      <c r="X31" s="120">
        <f t="shared" si="11"/>
        <v>812</v>
      </c>
      <c r="Y31" s="149">
        <v>0</v>
      </c>
      <c r="Z31" s="120">
        <f t="shared" si="12"/>
        <v>0</v>
      </c>
      <c r="AA31" s="118">
        <v>0</v>
      </c>
      <c r="AB31" s="120">
        <f t="shared" si="13"/>
        <v>0</v>
      </c>
      <c r="AC31" s="118">
        <v>0</v>
      </c>
      <c r="AD31" s="120">
        <f t="shared" si="14"/>
        <v>0</v>
      </c>
      <c r="AE31" s="150">
        <v>20000</v>
      </c>
      <c r="AF31" s="120">
        <f t="shared" si="15"/>
        <v>406</v>
      </c>
      <c r="AG31" s="151">
        <v>0</v>
      </c>
      <c r="AH31" s="120">
        <f t="shared" si="16"/>
        <v>0</v>
      </c>
      <c r="AI31" s="118">
        <v>40000</v>
      </c>
      <c r="AJ31" s="120">
        <f t="shared" si="17"/>
        <v>812</v>
      </c>
      <c r="AK31" s="118">
        <v>0</v>
      </c>
      <c r="AL31" s="120">
        <f t="shared" si="18"/>
        <v>0</v>
      </c>
      <c r="AM31" s="118">
        <v>0</v>
      </c>
      <c r="AN31" s="120">
        <f t="shared" si="19"/>
        <v>0</v>
      </c>
      <c r="AO31" s="118">
        <v>0</v>
      </c>
      <c r="AP31" s="120">
        <f t="shared" si="20"/>
        <v>0</v>
      </c>
      <c r="AQ31" s="118">
        <v>10000</v>
      </c>
      <c r="AR31" s="120">
        <f t="shared" si="21"/>
        <v>203</v>
      </c>
      <c r="AS31" s="118">
        <v>10000</v>
      </c>
      <c r="AT31" s="120">
        <f t="shared" si="22"/>
        <v>203</v>
      </c>
      <c r="AU31" s="118">
        <v>0</v>
      </c>
      <c r="AV31" s="120">
        <f t="shared" si="23"/>
        <v>0</v>
      </c>
      <c r="AW31" s="118">
        <v>0</v>
      </c>
      <c r="AX31" s="120">
        <f t="shared" si="24"/>
        <v>0</v>
      </c>
      <c r="AY31" s="118">
        <v>20000</v>
      </c>
      <c r="AZ31" s="152">
        <f t="shared" si="25"/>
        <v>406</v>
      </c>
      <c r="BA31" s="118">
        <v>0</v>
      </c>
      <c r="BB31" s="120">
        <f t="shared" si="26"/>
        <v>0</v>
      </c>
      <c r="BC31" s="118">
        <v>0</v>
      </c>
      <c r="BD31" s="120">
        <f t="shared" si="27"/>
        <v>0</v>
      </c>
      <c r="BE31" s="118">
        <v>10000</v>
      </c>
      <c r="BF31" s="121">
        <f t="shared" si="28"/>
        <v>203</v>
      </c>
      <c r="BG31" s="154"/>
      <c r="BH31" s="121">
        <f t="shared" si="0"/>
        <v>0</v>
      </c>
    </row>
    <row r="32" spans="1:60" s="50" customFormat="1" ht="39.75" customHeight="1">
      <c r="A32" s="179" t="s">
        <v>3</v>
      </c>
      <c r="B32" s="180"/>
      <c r="C32" s="180"/>
      <c r="D32" s="181"/>
      <c r="E32" s="133">
        <f>SUM(E11:E31)</f>
        <v>2789634</v>
      </c>
      <c r="F32" s="134">
        <f>SUM(F11:F31)</f>
        <v>1296581.1825999999</v>
      </c>
      <c r="G32" s="125">
        <f>SUM(G11:G31)</f>
        <v>159620</v>
      </c>
      <c r="H32" s="126">
        <f>SUM(H11:H31)</f>
        <v>56413.906000000003</v>
      </c>
      <c r="I32" s="125">
        <f t="shared" ref="I32:AQ32" si="29">SUM(I11:I31)</f>
        <v>127620</v>
      </c>
      <c r="J32" s="126">
        <f>SUM(J11:J31)</f>
        <v>55764.305999999997</v>
      </c>
      <c r="K32" s="125">
        <f t="shared" si="29"/>
        <v>71620</v>
      </c>
      <c r="L32" s="126">
        <f>SUM(L11:L31)</f>
        <v>45755.305999999997</v>
      </c>
      <c r="M32" s="125">
        <f t="shared" si="29"/>
        <v>106080</v>
      </c>
      <c r="N32" s="126">
        <f>SUM(N11:N31)</f>
        <v>28257.404000000002</v>
      </c>
      <c r="O32" s="125">
        <f t="shared" si="29"/>
        <v>59620</v>
      </c>
      <c r="P32" s="126">
        <f>SUM(P11:P31)</f>
        <v>41364.506000000001</v>
      </c>
      <c r="Q32" s="125">
        <f>SUM(Q11:Q31)</f>
        <v>107629</v>
      </c>
      <c r="R32" s="126">
        <f>SUM(R11:R31)</f>
        <v>57401.894099999998</v>
      </c>
      <c r="S32" s="125">
        <f t="shared" si="29"/>
        <v>31540</v>
      </c>
      <c r="T32" s="126">
        <f>SUM(T11:T31)</f>
        <v>16895.702000000001</v>
      </c>
      <c r="U32" s="125">
        <f t="shared" si="29"/>
        <v>118620</v>
      </c>
      <c r="V32" s="126">
        <f>SUM(V11:V31)</f>
        <v>55607.506000000008</v>
      </c>
      <c r="W32" s="125">
        <f t="shared" si="29"/>
        <v>149620</v>
      </c>
      <c r="X32" s="126">
        <f>SUM(X11:X31)</f>
        <v>61910.706000000006</v>
      </c>
      <c r="Y32" s="125">
        <f t="shared" si="29"/>
        <v>110620</v>
      </c>
      <c r="Z32" s="126">
        <f>SUM(Z11:Z31)</f>
        <v>59828.806000000011</v>
      </c>
      <c r="AA32" s="125">
        <f t="shared" si="29"/>
        <v>131620</v>
      </c>
      <c r="AB32" s="126">
        <f>SUM(AB11:AB31)</f>
        <v>61591.006000000008</v>
      </c>
      <c r="AC32" s="125">
        <f t="shared" si="29"/>
        <v>128620</v>
      </c>
      <c r="AD32" s="126">
        <f>SUM(AD11:AD31)</f>
        <v>60073.606</v>
      </c>
      <c r="AE32" s="125">
        <f t="shared" si="29"/>
        <v>128620</v>
      </c>
      <c r="AF32" s="126">
        <f>SUM(AF11:AF31)</f>
        <v>60073.606</v>
      </c>
      <c r="AG32" s="125">
        <f t="shared" si="29"/>
        <v>26540</v>
      </c>
      <c r="AH32" s="126">
        <f>SUM(AH11:AH31)</f>
        <v>20236.002</v>
      </c>
      <c r="AI32" s="125">
        <f t="shared" si="29"/>
        <v>144620</v>
      </c>
      <c r="AJ32" s="126">
        <f>SUM(AJ11:AJ31)</f>
        <v>51204.006000000001</v>
      </c>
      <c r="AK32" s="125">
        <f t="shared" si="29"/>
        <v>124620</v>
      </c>
      <c r="AL32" s="126">
        <f>SUM(AL11:AL31)</f>
        <v>56200.006000000001</v>
      </c>
      <c r="AM32" s="125">
        <f t="shared" si="29"/>
        <v>107320</v>
      </c>
      <c r="AN32" s="126">
        <f>SUM(AN11:AN31)</f>
        <v>56263.036</v>
      </c>
      <c r="AO32" s="125">
        <f t="shared" si="29"/>
        <v>118310</v>
      </c>
      <c r="AP32" s="126">
        <f>SUM(AP11:AP31)</f>
        <v>52768.207999999999</v>
      </c>
      <c r="AQ32" s="125">
        <f t="shared" si="29"/>
        <v>114453</v>
      </c>
      <c r="AR32" s="126">
        <f>SUM(AR11:AR31)</f>
        <v>55089.133900000001</v>
      </c>
      <c r="AS32" s="125">
        <f t="shared" ref="AS32:BE32" si="30">SUM(AS11:AS31)</f>
        <v>136140</v>
      </c>
      <c r="AT32" s="126">
        <f>SUM(AT11:AT31)</f>
        <v>57949.482000000004</v>
      </c>
      <c r="AU32" s="125">
        <f t="shared" si="30"/>
        <v>35537</v>
      </c>
      <c r="AV32" s="126">
        <f>SUM(AV11:AV31)</f>
        <v>16251.928100000001</v>
      </c>
      <c r="AW32" s="125">
        <f t="shared" si="30"/>
        <v>100145</v>
      </c>
      <c r="AX32" s="126">
        <f>SUM(AX11:AX31)</f>
        <v>55602.578500000003</v>
      </c>
      <c r="AY32" s="125">
        <f>SUM(AY11:AY31)</f>
        <v>144620</v>
      </c>
      <c r="AZ32" s="153">
        <f>SUM(AZ11:AZ31)</f>
        <v>56659.606000000007</v>
      </c>
      <c r="BA32" s="125">
        <f t="shared" si="30"/>
        <v>115620</v>
      </c>
      <c r="BB32" s="126">
        <f>SUM(BB11:BB31)</f>
        <v>54112.406000000003</v>
      </c>
      <c r="BC32" s="125">
        <f t="shared" si="30"/>
        <v>46075</v>
      </c>
      <c r="BD32" s="126">
        <f>SUM(BD11:BD31)</f>
        <v>39181.972500000003</v>
      </c>
      <c r="BE32" s="125">
        <f t="shared" si="30"/>
        <v>126600</v>
      </c>
      <c r="BF32" s="127">
        <f>SUM(BF11:BF31)</f>
        <v>53915.272000000004</v>
      </c>
      <c r="BG32" s="125">
        <f>SUM(BG11:BG31)</f>
        <v>17585</v>
      </c>
      <c r="BH32" s="127">
        <f>SUM(BH11:BH31)</f>
        <v>10209.2855</v>
      </c>
    </row>
    <row r="33" spans="5:7">
      <c r="E33" s="106"/>
      <c r="F33" s="147"/>
    </row>
    <row r="34" spans="5:7">
      <c r="E34" s="106"/>
    </row>
    <row r="37" spans="5:7">
      <c r="G37" s="106"/>
    </row>
  </sheetData>
  <autoFilter ref="A10:BH32"/>
  <mergeCells count="29">
    <mergeCell ref="AM9:AN9"/>
    <mergeCell ref="AA9:AB9"/>
    <mergeCell ref="O9:P9"/>
    <mergeCell ref="B1:G5"/>
    <mergeCell ref="G9:H9"/>
    <mergeCell ref="I9:J9"/>
    <mergeCell ref="K9:L9"/>
    <mergeCell ref="M9:N9"/>
    <mergeCell ref="Q9:R9"/>
    <mergeCell ref="S9:T9"/>
    <mergeCell ref="U9:V9"/>
    <mergeCell ref="W9:X9"/>
    <mergeCell ref="Y9:Z9"/>
    <mergeCell ref="BG9:BH9"/>
    <mergeCell ref="A32:D32"/>
    <mergeCell ref="BA9:BB9"/>
    <mergeCell ref="BC9:BD9"/>
    <mergeCell ref="BE9:BF9"/>
    <mergeCell ref="AO9:AP9"/>
    <mergeCell ref="AQ9:AR9"/>
    <mergeCell ref="AS9:AT9"/>
    <mergeCell ref="AU9:AV9"/>
    <mergeCell ref="AW9:AX9"/>
    <mergeCell ref="AY9:AZ9"/>
    <mergeCell ref="AC9:AD9"/>
    <mergeCell ref="AE9:AF9"/>
    <mergeCell ref="AG9:AH9"/>
    <mergeCell ref="AI9:AJ9"/>
    <mergeCell ref="AK9:AL9"/>
  </mergeCells>
  <pageMargins left="0.27559055118110198" right="0.196850393700787" top="0.43307086614173201" bottom="0.39370078740157499" header="0.31496062992126" footer="0.31496062992126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7"/>
  <sheetViews>
    <sheetView tabSelected="1" zoomScale="80" zoomScaleNormal="80" workbookViewId="0">
      <selection activeCell="E10" sqref="E10"/>
    </sheetView>
  </sheetViews>
  <sheetFormatPr defaultRowHeight="15"/>
  <cols>
    <col min="1" max="1" width="4.21875" style="208" customWidth="1"/>
    <col min="2" max="2" width="11.77734375" style="208" customWidth="1"/>
    <col min="3" max="3" width="25.6640625" style="208" customWidth="1"/>
    <col min="4" max="4" width="6.6640625" style="208" customWidth="1"/>
    <col min="5" max="34" width="10" style="208" customWidth="1"/>
    <col min="35" max="16384" width="8.88671875" style="208"/>
  </cols>
  <sheetData>
    <row r="1" spans="1:34" ht="60" customHeight="1">
      <c r="C1" s="214" t="s">
        <v>114</v>
      </c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</row>
    <row r="2" spans="1:34" ht="18.75" customHeight="1">
      <c r="B2" s="193"/>
      <c r="C2" s="194"/>
    </row>
    <row r="3" spans="1:34" s="197" customFormat="1" ht="30" customHeight="1" thickBot="1">
      <c r="A3" s="195" t="s">
        <v>49</v>
      </c>
      <c r="B3" s="195" t="s">
        <v>50</v>
      </c>
      <c r="C3" s="195" t="s">
        <v>51</v>
      </c>
      <c r="D3" s="211"/>
      <c r="E3" s="195" t="s">
        <v>53</v>
      </c>
      <c r="F3" s="196">
        <v>41487</v>
      </c>
      <c r="G3" s="196">
        <v>41488</v>
      </c>
      <c r="H3" s="196">
        <v>41489</v>
      </c>
      <c r="I3" s="196">
        <v>41491</v>
      </c>
      <c r="J3" s="196">
        <v>41492</v>
      </c>
      <c r="K3" s="196">
        <v>41493</v>
      </c>
      <c r="L3" s="196">
        <v>41494</v>
      </c>
      <c r="M3" s="196">
        <v>41495</v>
      </c>
      <c r="N3" s="196">
        <v>41496</v>
      </c>
      <c r="O3" s="196">
        <v>41498</v>
      </c>
      <c r="P3" s="196">
        <v>41499</v>
      </c>
      <c r="Q3" s="196">
        <v>41500</v>
      </c>
      <c r="R3" s="196">
        <v>41501</v>
      </c>
      <c r="S3" s="196">
        <v>41502</v>
      </c>
      <c r="T3" s="196">
        <v>41503</v>
      </c>
      <c r="U3" s="196">
        <v>41504</v>
      </c>
      <c r="V3" s="196">
        <v>41505</v>
      </c>
      <c r="W3" s="196">
        <v>41506</v>
      </c>
      <c r="X3" s="196">
        <v>41507</v>
      </c>
      <c r="Y3" s="196">
        <v>41508</v>
      </c>
      <c r="Z3" s="196">
        <v>41509</v>
      </c>
      <c r="AA3" s="196">
        <v>41510</v>
      </c>
      <c r="AB3" s="196">
        <v>41511</v>
      </c>
      <c r="AC3" s="196">
        <v>41512</v>
      </c>
      <c r="AD3" s="196">
        <v>41513</v>
      </c>
      <c r="AE3" s="196">
        <v>41514</v>
      </c>
      <c r="AF3" s="196">
        <v>41515</v>
      </c>
      <c r="AG3" s="196">
        <v>41516</v>
      </c>
      <c r="AH3" s="196">
        <v>41517</v>
      </c>
    </row>
    <row r="4" spans="1:34" s="200" customFormat="1" ht="22.5" customHeight="1" thickTop="1">
      <c r="A4" s="198">
        <v>1</v>
      </c>
      <c r="B4" s="199">
        <v>9124040020</v>
      </c>
      <c r="C4" s="198" t="s">
        <v>111</v>
      </c>
      <c r="D4" s="212" t="s">
        <v>112</v>
      </c>
      <c r="E4" s="215">
        <v>0</v>
      </c>
      <c r="F4" s="216">
        <v>0</v>
      </c>
      <c r="G4" s="216">
        <v>0</v>
      </c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7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</row>
    <row r="5" spans="1:34" s="207" customFormat="1" ht="22.5" customHeight="1">
      <c r="A5" s="201"/>
      <c r="B5" s="202"/>
      <c r="C5" s="201"/>
      <c r="D5" s="209" t="s">
        <v>113</v>
      </c>
      <c r="E5" s="219">
        <v>0</v>
      </c>
      <c r="F5" s="220">
        <v>0</v>
      </c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1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2"/>
    </row>
    <row r="6" spans="1:34" s="207" customFormat="1" ht="30" customHeight="1">
      <c r="A6" s="203" t="s">
        <v>3</v>
      </c>
      <c r="B6" s="204"/>
      <c r="C6" s="204"/>
      <c r="D6" s="213"/>
      <c r="E6" s="205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</row>
    <row r="7" spans="1:34">
      <c r="E7" s="210"/>
    </row>
  </sheetData>
  <autoFilter ref="A3:AH7">
    <filterColumn colId="3"/>
    <filterColumn colId="26"/>
    <filterColumn colId="27"/>
    <filterColumn colId="28"/>
    <filterColumn colId="29"/>
    <filterColumn colId="30"/>
  </autoFilter>
  <mergeCells count="5">
    <mergeCell ref="C1:AH1"/>
    <mergeCell ref="A6:C6"/>
    <mergeCell ref="A4:A5"/>
    <mergeCell ref="B4:B5"/>
    <mergeCell ref="C4:C5"/>
  </mergeCells>
  <pageMargins left="0.27559055118110198" right="0.196850393700787" top="0.25" bottom="0.19" header="0.17" footer="0.16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SALE MONTHLY</vt:lpstr>
      <vt:lpstr>DAILY DELIVERY - MAR</vt:lpstr>
      <vt:lpstr>DAILY DELIVERY - APR</vt:lpstr>
      <vt:lpstr>DAILY DELIVERY - MAY</vt:lpstr>
      <vt:lpstr>actual</vt:lpstr>
      <vt:lpstr>compare</vt:lpstr>
      <vt:lpstr>DAILY DELIVERY - JUNE</vt:lpstr>
      <vt:lpstr>DAILY DELIVERY - JULY</vt:lpstr>
      <vt:lpstr>QTY</vt:lpstr>
      <vt:lpstr> AUGUST</vt:lpstr>
      <vt:lpstr>'SALE MONTHLY'!Print_Area</vt:lpstr>
    </vt:vector>
  </TitlesOfParts>
  <Company>- ETH0 -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</cp:lastModifiedBy>
  <cp:lastPrinted>2013-08-16T11:41:34Z</cp:lastPrinted>
  <dcterms:created xsi:type="dcterms:W3CDTF">2012-06-25T09:52:18Z</dcterms:created>
  <dcterms:modified xsi:type="dcterms:W3CDTF">2013-08-17T06:00:44Z</dcterms:modified>
</cp:coreProperties>
</file>