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05E16B8D-BC73-4E83-9741-D9006D2DA0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la" sheetId="7" r:id="rId1"/>
    <sheet name="SALARIO LABORAL" sheetId="4" r:id="rId2"/>
    <sheet name="DIAS TRABAJADOS" sheetId="1" r:id="rId3"/>
    <sheet name="SALARIO DIA" sheetId="3" r:id="rId4"/>
    <sheet name="EPS" sheetId="6" r:id="rId5"/>
    <sheet name="SALARIO FIN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J11" i="7"/>
  <c r="J10" i="7"/>
  <c r="J9" i="7"/>
  <c r="J8" i="7"/>
  <c r="J7" i="7"/>
  <c r="J6" i="7"/>
  <c r="J5" i="7"/>
  <c r="J4" i="7"/>
  <c r="J3" i="7"/>
  <c r="J2" i="7"/>
  <c r="E11" i="7"/>
  <c r="F11" i="7" s="1"/>
  <c r="I11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E6" i="7"/>
  <c r="F6" i="7" s="1"/>
  <c r="I6" i="7" s="1"/>
  <c r="F5" i="7"/>
  <c r="I5" i="7" s="1"/>
  <c r="E5" i="7"/>
  <c r="E4" i="7"/>
  <c r="F4" i="7" s="1"/>
  <c r="I4" i="7" s="1"/>
  <c r="E3" i="7"/>
  <c r="F3" i="7" s="1"/>
  <c r="I3" i="7" s="1"/>
  <c r="E2" i="7"/>
  <c r="F2" i="7" s="1"/>
  <c r="I2" i="7" s="1"/>
  <c r="E11" i="6"/>
  <c r="F11" i="6" s="1"/>
  <c r="I11" i="6" s="1"/>
  <c r="E10" i="6"/>
  <c r="F10" i="6" s="1"/>
  <c r="I10" i="6" s="1"/>
  <c r="F9" i="6"/>
  <c r="I9" i="6" s="1"/>
  <c r="E9" i="6"/>
  <c r="E8" i="6"/>
  <c r="F8" i="6" s="1"/>
  <c r="I8" i="6" s="1"/>
  <c r="E7" i="6"/>
  <c r="F7" i="6" s="1"/>
  <c r="I7" i="6" s="1"/>
  <c r="E6" i="6"/>
  <c r="F6" i="6" s="1"/>
  <c r="I6" i="6" s="1"/>
  <c r="F5" i="6"/>
  <c r="I5" i="6" s="1"/>
  <c r="E5" i="6"/>
  <c r="E4" i="6"/>
  <c r="F4" i="6" s="1"/>
  <c r="I4" i="6" s="1"/>
  <c r="E3" i="6"/>
  <c r="F3" i="6" s="1"/>
  <c r="I3" i="6" s="1"/>
  <c r="E2" i="6"/>
  <c r="F2" i="6" s="1"/>
  <c r="I2" i="6" s="1"/>
  <c r="E11" i="5"/>
  <c r="F11" i="5" s="1"/>
  <c r="I11" i="5" s="1"/>
  <c r="E10" i="5"/>
  <c r="F10" i="5" s="1"/>
  <c r="I10" i="5" s="1"/>
  <c r="F9" i="5"/>
  <c r="I9" i="5" s="1"/>
  <c r="E9" i="5"/>
  <c r="E8" i="5"/>
  <c r="F8" i="5" s="1"/>
  <c r="I8" i="5" s="1"/>
  <c r="E7" i="5"/>
  <c r="F7" i="5" s="1"/>
  <c r="I7" i="5" s="1"/>
  <c r="E6" i="5"/>
  <c r="F6" i="5" s="1"/>
  <c r="I6" i="5" s="1"/>
  <c r="F5" i="5"/>
  <c r="I5" i="5" s="1"/>
  <c r="E5" i="5"/>
  <c r="E4" i="5"/>
  <c r="F4" i="5" s="1"/>
  <c r="I4" i="5" s="1"/>
  <c r="E3" i="5"/>
  <c r="F3" i="5" s="1"/>
  <c r="I3" i="5" s="1"/>
  <c r="I2" i="5"/>
  <c r="F2" i="5"/>
  <c r="E2" i="5"/>
  <c r="E11" i="4"/>
  <c r="F11" i="4" s="1"/>
  <c r="I11" i="4" s="1"/>
  <c r="E10" i="4"/>
  <c r="F10" i="4" s="1"/>
  <c r="I10" i="4" s="1"/>
  <c r="F9" i="4"/>
  <c r="I9" i="4" s="1"/>
  <c r="E9" i="4"/>
  <c r="E8" i="4"/>
  <c r="F8" i="4" s="1"/>
  <c r="I8" i="4" s="1"/>
  <c r="E7" i="4"/>
  <c r="F7" i="4" s="1"/>
  <c r="I7" i="4" s="1"/>
  <c r="E6" i="4"/>
  <c r="F6" i="4" s="1"/>
  <c r="I6" i="4" s="1"/>
  <c r="F5" i="4"/>
  <c r="I5" i="4" s="1"/>
  <c r="E5" i="4"/>
  <c r="E4" i="4"/>
  <c r="F4" i="4" s="1"/>
  <c r="I4" i="4" s="1"/>
  <c r="E3" i="4"/>
  <c r="F3" i="4" s="1"/>
  <c r="I3" i="4" s="1"/>
  <c r="E2" i="4"/>
  <c r="F2" i="4" s="1"/>
  <c r="I2" i="4" s="1"/>
  <c r="E11" i="3"/>
  <c r="F11" i="3" s="1"/>
  <c r="I11" i="3" s="1"/>
  <c r="E10" i="3"/>
  <c r="F10" i="3" s="1"/>
  <c r="I10" i="3" s="1"/>
  <c r="E9" i="3"/>
  <c r="F9" i="3" s="1"/>
  <c r="I9" i="3" s="1"/>
  <c r="E8" i="3"/>
  <c r="F8" i="3" s="1"/>
  <c r="I8" i="3" s="1"/>
  <c r="E7" i="3"/>
  <c r="F7" i="3" s="1"/>
  <c r="I7" i="3" s="1"/>
  <c r="E6" i="3"/>
  <c r="F6" i="3" s="1"/>
  <c r="I6" i="3" s="1"/>
  <c r="E5" i="3"/>
  <c r="F5" i="3" s="1"/>
  <c r="I5" i="3" s="1"/>
  <c r="E4" i="3"/>
  <c r="F4" i="3" s="1"/>
  <c r="I4" i="3" s="1"/>
  <c r="E3" i="3"/>
  <c r="F3" i="3" s="1"/>
  <c r="I3" i="3" s="1"/>
  <c r="E2" i="3"/>
  <c r="F2" i="3" s="1"/>
  <c r="I2" i="3" s="1"/>
  <c r="F5" i="1"/>
  <c r="I5" i="1" s="1"/>
  <c r="F9" i="1"/>
  <c r="I9" i="1" s="1"/>
  <c r="E2" i="1"/>
  <c r="F2" i="1" s="1"/>
  <c r="I2" i="1" s="1"/>
  <c r="E3" i="1"/>
  <c r="F3" i="1" s="1"/>
  <c r="I3" i="1" s="1"/>
  <c r="E4" i="1"/>
  <c r="F4" i="1" s="1"/>
  <c r="I4" i="1" s="1"/>
  <c r="E5" i="1"/>
  <c r="E6" i="1"/>
  <c r="F6" i="1" s="1"/>
  <c r="I6" i="1" s="1"/>
  <c r="E7" i="1"/>
  <c r="F7" i="1" s="1"/>
  <c r="I7" i="1" s="1"/>
  <c r="E8" i="1"/>
  <c r="F8" i="1" s="1"/>
  <c r="I8" i="1" s="1"/>
  <c r="E9" i="1"/>
  <c r="E10" i="1"/>
  <c r="F10" i="1" s="1"/>
  <c r="I10" i="1" s="1"/>
  <c r="E11" i="1"/>
  <c r="F11" i="1" s="1"/>
  <c r="I11" i="1" s="1"/>
</calcChain>
</file>

<file path=xl/sharedStrings.xml><?xml version="1.0" encoding="utf-8"?>
<sst xmlns="http://schemas.openxmlformats.org/spreadsheetml/2006/main" count="176" uniqueCount="31">
  <si>
    <t>EMPLEADOS</t>
  </si>
  <si>
    <t>SALARIO</t>
  </si>
  <si>
    <t>DIAS TRABAJADOS</t>
  </si>
  <si>
    <t>SALARIO BASICO</t>
  </si>
  <si>
    <t>SALARIO TRABAJADO</t>
  </si>
  <si>
    <t>COMPENSACION</t>
  </si>
  <si>
    <t>EPS</t>
  </si>
  <si>
    <t>SALARIO TOTAL</t>
  </si>
  <si>
    <t>Simón Montoya</t>
  </si>
  <si>
    <t xml:space="preserve">Kevin Rendon </t>
  </si>
  <si>
    <t>Maria Paula Morales</t>
  </si>
  <si>
    <t>Juliana Montoya</t>
  </si>
  <si>
    <t>Valentina Restrepo</t>
  </si>
  <si>
    <t>Samuel Castrillon</t>
  </si>
  <si>
    <t>Jesus Abreu</t>
  </si>
  <si>
    <t>Jose David Mona</t>
  </si>
  <si>
    <t>Juan Esteban Corrales</t>
  </si>
  <si>
    <t>Katerinn Valencia</t>
  </si>
  <si>
    <t>Gerente</t>
  </si>
  <si>
    <t>Operario  1</t>
  </si>
  <si>
    <t>Supervisor</t>
  </si>
  <si>
    <t>Jefe Personal</t>
  </si>
  <si>
    <t>Administración</t>
  </si>
  <si>
    <t>Operario  2</t>
  </si>
  <si>
    <t>Jefe Finanzas</t>
  </si>
  <si>
    <t>Operario 3</t>
  </si>
  <si>
    <t>Operario 4</t>
  </si>
  <si>
    <t>Operario 5</t>
  </si>
  <si>
    <t>Operario</t>
  </si>
  <si>
    <t>Llamar a descargue</t>
  </si>
  <si>
    <t>Auxilio a familias pobres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</si>
</sst>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240A]\ * #,##0.00_-;\-[$$-240A]\ * #,##0.00_-;_-[$$-240A]\ * &quot;-&quot;??_-;_-@_-"/>
    <numFmt numFmtId="165" formatCode="_-* #,##0_-;\-* #,##0_-;_-* &quot;-&quot;??_-;_-@_-"/>
    <numFmt numFmtId="166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44" fontId="0" fillId="0" borderId="0" xfId="2" applyFont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26">
    <dxf>
      <numFmt numFmtId="34" formatCode="_-&quot;$&quot;\ * #,##0.00_-;\-&quot;$&quot;\ * #,##0.00_-;_-&quot;$&quot;\ * &quot;-&quot;??_-;_-@_-"/>
      <alignment horizontal="right" vertical="bottom" textRotation="0" wrapText="0" indent="0" justifyLastLine="0" shrinkToFit="0" readingOrder="0"/>
    </dxf>
    <dxf>
      <numFmt numFmtId="0" formatCode="General"/>
    </dxf>
    <dxf>
      <numFmt numFmtId="164" formatCode="_-[$$-240A]\ * #,##0.00_-;\-[$$-240A]\ * #,##0.00_-;_-[$$-240A]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* #,##0_-;\-* #,##0_-;_-* &quot;-&quot;??_-;_-@_-"/>
    </dxf>
    <dxf>
      <numFmt numFmtId="164" formatCode="_-[$$-240A]\ * #,##0.00_-;\-[$$-240A]\ * #,##0.00_-;_-[$$-240A]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* #,##0_-;\-* #,##0_-;_-* &quot;-&quot;??_-;_-@_-"/>
    </dxf>
    <dxf>
      <numFmt numFmtId="164" formatCode="_-[$$-240A]\ * #,##0.00_-;\-[$$-240A]\ * #,##0.00_-;_-[$$-240A]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* #,##0_-;\-* #,##0_-;_-* &quot;-&quot;??_-;_-@_-"/>
    </dxf>
    <dxf>
      <numFmt numFmtId="164" formatCode="_-[$$-240A]\ * #,##0.00_-;\-[$$-240A]\ * #,##0.00_-;_-[$$-240A]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* #,##0_-;\-* #,##0_-;_-* &quot;-&quot;??_-;_-@_-"/>
    </dxf>
    <dxf>
      <numFmt numFmtId="164" formatCode="_-[$$-240A]\ * #,##0.00_-;\-[$$-240A]\ * #,##0.00_-;_-[$$-240A]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* #,##0_-;\-* #,##0_-;_-* &quot;-&quot;??_-;_-@_-"/>
    </dxf>
    <dxf>
      <numFmt numFmtId="164" formatCode="_-[$$-240A]\ * #,##0.00_-;\-[$$-240A]\ * #,##0.00_-;_-[$$-240A]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'SALARIO LABORAL'!$C$1</c:f>
              <c:strCache>
                <c:ptCount val="1"/>
                <c:pt idx="0">
                  <c:v>SALARIO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E-43E1-9068-E2CAF9CD576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E-43E1-9068-E2CAF9CD576F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AE-43E1-9068-E2CAF9CD576F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AE-43E1-9068-E2CAF9CD576F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AE-43E1-9068-E2CAF9CD576F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E-43E1-9068-E2CAF9CD576F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E-43E1-9068-E2CAF9CD576F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AE-43E1-9068-E2CAF9CD576F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AE-43E1-9068-E2CAF9CD576F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AE-43E1-9068-E2CAF9CD5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LABORAL'!$A$2:$B$11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LABORAL'!$C$2:$C$11</c:f>
              <c:numCache>
                <c:formatCode>_("$"* #,##0.00_);_("$"* \(#,##0.00\);_("$"* "-"??_);_(@_)</c:formatCode>
                <c:ptCount val="10"/>
                <c:pt idx="0">
                  <c:v>20000000</c:v>
                </c:pt>
                <c:pt idx="1">
                  <c:v>1160000</c:v>
                </c:pt>
                <c:pt idx="2">
                  <c:v>8000000</c:v>
                </c:pt>
                <c:pt idx="3">
                  <c:v>10000000</c:v>
                </c:pt>
                <c:pt idx="4">
                  <c:v>15000000</c:v>
                </c:pt>
                <c:pt idx="5">
                  <c:v>1160000</c:v>
                </c:pt>
                <c:pt idx="6">
                  <c:v>1160000</c:v>
                </c:pt>
                <c:pt idx="7">
                  <c:v>10000000</c:v>
                </c:pt>
                <c:pt idx="8">
                  <c:v>1160000</c:v>
                </c:pt>
                <c:pt idx="9">
                  <c:v>1160000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714-8F40-AE3D7C7739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96417146513116E-2"/>
          <c:y val="3.8744832562128899E-2"/>
          <c:w val="0.96481126039667309"/>
          <c:h val="0.75759608765594344"/>
        </c:manualLayout>
      </c:layout>
      <c:ofPieChart>
        <c:ofPieType val="pie"/>
        <c:varyColors val="1"/>
        <c:ser>
          <c:idx val="0"/>
          <c:order val="0"/>
          <c:tx>
            <c:strRef>
              <c:f>'DIAS TRABAJADOS'!$C$1</c:f>
              <c:strCache>
                <c:ptCount val="1"/>
                <c:pt idx="0">
                  <c:v>SALARIO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D-4E82-9C7C-52DFF835760F}"/>
              </c:ext>
            </c:extLst>
          </c:dPt>
          <c:cat>
            <c:multiLvlStrRef>
              <c:f>'DIAS TRABAJADOS'!$A$2:$B$11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'DIAS TRABAJADOS'!$C$2:$C$11</c:f>
            </c:numRef>
          </c:val>
          <c:extLst>
            <c:ext xmlns:c16="http://schemas.microsoft.com/office/drawing/2014/chart" uri="{C3380CC4-5D6E-409C-BE32-E72D297353CC}">
              <c16:uniqueId val="{00000000-AA61-4617-A8F9-070C29A22F0F}"/>
            </c:ext>
          </c:extLst>
        </c:ser>
        <c:ser>
          <c:idx val="1"/>
          <c:order val="1"/>
          <c:tx>
            <c:strRef>
              <c:f>'DIAS TRABAJADOS'!$D$1</c:f>
              <c:strCache>
                <c:ptCount val="1"/>
                <c:pt idx="0">
                  <c:v>DIAS TRABAJADOS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D-4E82-9C7C-52DFF83576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D-4E82-9C7C-52DFF83576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6D-4E82-9C7C-52DFF83576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6D-4E82-9C7C-52DFF83576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6D-4E82-9C7C-52DFF83576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6D-4E82-9C7C-52DFF83576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6D-4E82-9C7C-52DFF83576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6D-4E82-9C7C-52DFF83576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6D-4E82-9C7C-52DFF83576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6D-4E82-9C7C-52DFF83576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6D-4E82-9C7C-52DFF835760F}"/>
              </c:ext>
            </c:extLst>
          </c:dPt>
          <c:cat>
            <c:multiLvlStrRef>
              <c:f>'DIAS TRABAJADOS'!$A$2:$B$11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'DIAS TRABAJADOS'!$D$2:$D$11</c:f>
              <c:numCache>
                <c:formatCode>_-* #,##0_-;\-* #,##0_-;_-* "-"??_-;_-@_-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28</c:v>
                </c:pt>
                <c:pt idx="6">
                  <c:v>15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1-4617-A8F9-070C29A2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'SALARIO DIA'!$C$1</c:f>
              <c:strCache>
                <c:ptCount val="1"/>
                <c:pt idx="0">
                  <c:v>SALARIO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DIA'!$A$2:$B$11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DIA'!$C$2:$C$11</c:f>
            </c:numRef>
          </c:val>
          <c:extLst>
            <c:ext xmlns:c16="http://schemas.microsoft.com/office/drawing/2014/chart" uri="{C3380CC4-5D6E-409C-BE32-E72D297353CC}">
              <c16:uniqueId val="{00000000-7194-4781-9360-D3D3AB2B1D92}"/>
            </c:ext>
          </c:extLst>
        </c:ser>
        <c:ser>
          <c:idx val="1"/>
          <c:order val="1"/>
          <c:tx>
            <c:strRef>
              <c:f>'SALARIO DIA'!$D$1</c:f>
              <c:strCache>
                <c:ptCount val="1"/>
                <c:pt idx="0">
                  <c:v>DIAS TRABAJADOS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DIA'!$A$2:$B$11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DIA'!$D$2:$D$11</c:f>
            </c:numRef>
          </c:val>
          <c:extLst>
            <c:ext xmlns:c16="http://schemas.microsoft.com/office/drawing/2014/chart" uri="{C3380CC4-5D6E-409C-BE32-E72D297353CC}">
              <c16:uniqueId val="{00000001-7194-4781-9360-D3D3AB2B1D92}"/>
            </c:ext>
          </c:extLst>
        </c:ser>
        <c:ser>
          <c:idx val="2"/>
          <c:order val="2"/>
          <c:tx>
            <c:strRef>
              <c:f>'SALARIO DIA'!$E$1</c:f>
              <c:strCache>
                <c:ptCount val="1"/>
                <c:pt idx="0">
                  <c:v>SALARIO BASICO</c:v>
                </c:pt>
              </c:strCache>
            </c:strRef>
          </c:tx>
          <c:explosion val="8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94-4781-9360-D3D3AB2B1D92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194-4781-9360-D3D3AB2B1D92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94-4781-9360-D3D3AB2B1D92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194-4781-9360-D3D3AB2B1D92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94-4781-9360-D3D3AB2B1D92}"/>
              </c:ext>
            </c:extLst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194-4781-9360-D3D3AB2B1D92}"/>
              </c:ext>
            </c:extLst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194-4781-9360-D3D3AB2B1D92}"/>
              </c:ext>
            </c:extLst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94-4781-9360-D3D3AB2B1D92}"/>
              </c:ext>
            </c:extLst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94-4781-9360-D3D3AB2B1D92}"/>
              </c:ext>
            </c:extLst>
          </c:dPt>
          <c:dPt>
            <c:idx val="9"/>
            <c:bubble3D val="0"/>
            <c:explosion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194-4781-9360-D3D3AB2B1D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194-4781-9360-D3D3AB2B1D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194-4781-9360-D3D3AB2B1D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194-4781-9360-D3D3AB2B1D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194-4781-9360-D3D3AB2B1D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194-4781-9360-D3D3AB2B1D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194-4781-9360-D3D3AB2B1D9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194-4781-9360-D3D3AB2B1D9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194-4781-9360-D3D3AB2B1D9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194-4781-9360-D3D3AB2B1D9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194-4781-9360-D3D3AB2B1D9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DIA'!$A$2:$B$11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DIA'!$E$2:$E$11</c:f>
              <c:numCache>
                <c:formatCode>_-"$"\ * #,##0_-;\-"$"\ * #,##0_-;_-"$"\ * "-"??_-;_-@_-</c:formatCode>
                <c:ptCount val="10"/>
                <c:pt idx="0">
                  <c:v>666666.66666666663</c:v>
                </c:pt>
                <c:pt idx="1">
                  <c:v>41428.571428571428</c:v>
                </c:pt>
                <c:pt idx="2">
                  <c:v>666666.66666666663</c:v>
                </c:pt>
                <c:pt idx="3">
                  <c:v>666666.66666666663</c:v>
                </c:pt>
                <c:pt idx="4">
                  <c:v>750000</c:v>
                </c:pt>
                <c:pt idx="5">
                  <c:v>41428.571428571428</c:v>
                </c:pt>
                <c:pt idx="6">
                  <c:v>77333.333333333328</c:v>
                </c:pt>
                <c:pt idx="7">
                  <c:v>357142.85714285716</c:v>
                </c:pt>
                <c:pt idx="8">
                  <c:v>41428.571428571428</c:v>
                </c:pt>
                <c:pt idx="9">
                  <c:v>41428.571428571428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4-4781-9360-D3D3AB2B1D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EPS!$C$1</c:f>
              <c:strCache>
                <c:ptCount val="1"/>
                <c:pt idx="0">
                  <c:v>SALARIO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EPS!$A$2:$B$11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EPS!$C$2:$C$11</c:f>
            </c:numRef>
          </c:val>
          <c:extLst>
            <c:ext xmlns:c16="http://schemas.microsoft.com/office/drawing/2014/chart" uri="{C3380CC4-5D6E-409C-BE32-E72D297353CC}">
              <c16:uniqueId val="{00000000-AD33-4B87-8DEE-B47279F7BA2C}"/>
            </c:ext>
          </c:extLst>
        </c:ser>
        <c:ser>
          <c:idx val="1"/>
          <c:order val="1"/>
          <c:tx>
            <c:strRef>
              <c:f>EPS!$D$1</c:f>
              <c:strCache>
                <c:ptCount val="1"/>
                <c:pt idx="0">
                  <c:v>DIAS TRABAJADOS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EPS!$A$2:$B$11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EPS!$D$2:$D$11</c:f>
            </c:numRef>
          </c:val>
          <c:extLst>
            <c:ext xmlns:c16="http://schemas.microsoft.com/office/drawing/2014/chart" uri="{C3380CC4-5D6E-409C-BE32-E72D297353CC}">
              <c16:uniqueId val="{00000001-AD33-4B87-8DEE-B47279F7BA2C}"/>
            </c:ext>
          </c:extLst>
        </c:ser>
        <c:ser>
          <c:idx val="2"/>
          <c:order val="2"/>
          <c:tx>
            <c:strRef>
              <c:f>EPS!$E$1</c:f>
              <c:strCache>
                <c:ptCount val="1"/>
                <c:pt idx="0">
                  <c:v>SALARIO BASICO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EPS!$A$2:$B$11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EPS!$E$2:$E$11</c:f>
            </c:numRef>
          </c:val>
          <c:extLst>
            <c:ext xmlns:c16="http://schemas.microsoft.com/office/drawing/2014/chart" uri="{C3380CC4-5D6E-409C-BE32-E72D297353CC}">
              <c16:uniqueId val="{00000002-AD33-4B87-8DEE-B47279F7BA2C}"/>
            </c:ext>
          </c:extLst>
        </c:ser>
        <c:ser>
          <c:idx val="3"/>
          <c:order val="3"/>
          <c:tx>
            <c:strRef>
              <c:f>EPS!$F$1</c:f>
              <c:strCache>
                <c:ptCount val="1"/>
                <c:pt idx="0">
                  <c:v>SALARIO TRABAJADO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/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EPS!$A$2:$B$11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EPS!$F$2:$F$11</c:f>
            </c:numRef>
          </c:val>
          <c:extLst>
            <c:ext xmlns:c16="http://schemas.microsoft.com/office/drawing/2014/chart" uri="{C3380CC4-5D6E-409C-BE32-E72D297353CC}">
              <c16:uniqueId val="{00000003-AD33-4B87-8DEE-B47279F7BA2C}"/>
            </c:ext>
          </c:extLst>
        </c:ser>
        <c:ser>
          <c:idx val="4"/>
          <c:order val="4"/>
          <c:tx>
            <c:strRef>
              <c:f>EPS!$G$1</c:f>
              <c:strCache>
                <c:ptCount val="1"/>
                <c:pt idx="0">
                  <c:v>COMPENSACION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EPS!$A$2:$B$11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EPS!$G$2:$G$11</c:f>
            </c:numRef>
          </c:val>
          <c:extLst>
            <c:ext xmlns:c16="http://schemas.microsoft.com/office/drawing/2014/chart" uri="{C3380CC4-5D6E-409C-BE32-E72D297353CC}">
              <c16:uniqueId val="{00000004-AD33-4B87-8DEE-B47279F7BA2C}"/>
            </c:ext>
          </c:extLst>
        </c:ser>
        <c:ser>
          <c:idx val="5"/>
          <c:order val="5"/>
          <c:tx>
            <c:strRef>
              <c:f>EPS!$H$1</c:f>
              <c:strCache>
                <c:ptCount val="1"/>
                <c:pt idx="0">
                  <c:v>EPS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D33-4B87-8DEE-B47279F7BA2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D33-4B87-8DEE-B47279F7BA2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D33-4B87-8DEE-B47279F7BA2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D33-4B87-8DEE-B47279F7BA2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D33-4B87-8DEE-B47279F7BA2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D33-4B87-8DEE-B47279F7BA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D33-4B87-8DEE-B47279F7BA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D33-4B87-8DEE-B47279F7BA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AD33-4B87-8DEE-B47279F7BA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D33-4B87-8DEE-B47279F7BA2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D33-4B87-8DEE-B47279F7BA2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D33-4B87-8DEE-B47279F7BA2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D33-4B87-8DEE-B47279F7BA2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D33-4B87-8DEE-B47279F7BA2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D33-4B87-8DEE-B47279F7BA2C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D33-4B87-8DEE-B47279F7BA2C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D33-4B87-8DEE-B47279F7BA2C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D33-4B87-8DEE-B47279F7BA2C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D33-4B87-8DEE-B47279F7BA2C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D33-4B87-8DEE-B47279F7BA2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EPS!$A$2:$B$11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EPS!$H$2:$H$11</c:f>
              <c:numCache>
                <c:formatCode>_-[$$-240A]\ * #,##0.00_-;\-[$$-240A]\ * #,##0.00_-;_-[$$-240A]\ * "-"??_-;_-@_-</c:formatCode>
                <c:ptCount val="10"/>
                <c:pt idx="0">
                  <c:v>2000000</c:v>
                </c:pt>
                <c:pt idx="1">
                  <c:v>116000</c:v>
                </c:pt>
                <c:pt idx="2">
                  <c:v>800000</c:v>
                </c:pt>
                <c:pt idx="3">
                  <c:v>1000000</c:v>
                </c:pt>
                <c:pt idx="4">
                  <c:v>1500000</c:v>
                </c:pt>
                <c:pt idx="5">
                  <c:v>116000</c:v>
                </c:pt>
                <c:pt idx="6">
                  <c:v>1000000</c:v>
                </c:pt>
                <c:pt idx="7">
                  <c:v>116000</c:v>
                </c:pt>
                <c:pt idx="8">
                  <c:v>116000</c:v>
                </c:pt>
                <c:pt idx="9">
                  <c:v>116000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3-4B87-8DEE-B47279F7BA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'SALARIO FINAL'!$C$1</c:f>
              <c:strCache>
                <c:ptCount val="1"/>
                <c:pt idx="0">
                  <c:v>SALARIO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FINAL'!$C$2:$C$11</c:f>
            </c:numRef>
          </c:val>
          <c:extLst>
            <c:ext xmlns:c16="http://schemas.microsoft.com/office/drawing/2014/chart" uri="{C3380CC4-5D6E-409C-BE32-E72D297353CC}">
              <c16:uniqueId val="{00000000-8388-4597-B03F-369791F8EF2F}"/>
            </c:ext>
          </c:extLst>
        </c:ser>
        <c:ser>
          <c:idx val="1"/>
          <c:order val="1"/>
          <c:tx>
            <c:strRef>
              <c:f>'SALARIO FINAL'!$D$1</c:f>
              <c:strCache>
                <c:ptCount val="1"/>
                <c:pt idx="0">
                  <c:v>DIAS TRABAJADOS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FINAL'!$D$2:$D$11</c:f>
            </c:numRef>
          </c:val>
          <c:extLst>
            <c:ext xmlns:c16="http://schemas.microsoft.com/office/drawing/2014/chart" uri="{C3380CC4-5D6E-409C-BE32-E72D297353CC}">
              <c16:uniqueId val="{00000001-8388-4597-B03F-369791F8EF2F}"/>
            </c:ext>
          </c:extLst>
        </c:ser>
        <c:ser>
          <c:idx val="2"/>
          <c:order val="2"/>
          <c:tx>
            <c:strRef>
              <c:f>'SALARIO FINAL'!$E$1</c:f>
              <c:strCache>
                <c:ptCount val="1"/>
                <c:pt idx="0">
                  <c:v>SALARIO BASICO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FINAL'!$E$2:$E$11</c:f>
            </c:numRef>
          </c:val>
          <c:extLst>
            <c:ext xmlns:c16="http://schemas.microsoft.com/office/drawing/2014/chart" uri="{C3380CC4-5D6E-409C-BE32-E72D297353CC}">
              <c16:uniqueId val="{00000002-8388-4597-B03F-369791F8EF2F}"/>
            </c:ext>
          </c:extLst>
        </c:ser>
        <c:ser>
          <c:idx val="3"/>
          <c:order val="3"/>
          <c:tx>
            <c:strRef>
              <c:f>'SALARIO FINAL'!$F$1</c:f>
              <c:strCache>
                <c:ptCount val="1"/>
                <c:pt idx="0">
                  <c:v>SALARIO TRABAJADO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/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FINAL'!$F$2:$F$11</c:f>
            </c:numRef>
          </c:val>
          <c:extLst>
            <c:ext xmlns:c16="http://schemas.microsoft.com/office/drawing/2014/chart" uri="{C3380CC4-5D6E-409C-BE32-E72D297353CC}">
              <c16:uniqueId val="{00000003-8388-4597-B03F-369791F8EF2F}"/>
            </c:ext>
          </c:extLst>
        </c:ser>
        <c:ser>
          <c:idx val="4"/>
          <c:order val="4"/>
          <c:tx>
            <c:strRef>
              <c:f>'SALARIO FINAL'!$G$1</c:f>
              <c:strCache>
                <c:ptCount val="1"/>
                <c:pt idx="0">
                  <c:v>COMPENSACION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FINAL'!$G$2:$G$11</c:f>
            </c:numRef>
          </c:val>
          <c:extLst>
            <c:ext xmlns:c16="http://schemas.microsoft.com/office/drawing/2014/chart" uri="{C3380CC4-5D6E-409C-BE32-E72D297353CC}">
              <c16:uniqueId val="{00000004-8388-4597-B03F-369791F8EF2F}"/>
            </c:ext>
          </c:extLst>
        </c:ser>
        <c:ser>
          <c:idx val="5"/>
          <c:order val="5"/>
          <c:tx>
            <c:strRef>
              <c:f>'SALARIO FINAL'!$H$1</c:f>
              <c:strCache>
                <c:ptCount val="1"/>
                <c:pt idx="0">
                  <c:v>EPS</c:v>
                </c:pt>
              </c:strCache>
            </c:strRef>
          </c:tx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FINAL'!$H$2:$H$11</c:f>
            </c:numRef>
          </c:val>
          <c:extLst>
            <c:ext xmlns:c16="http://schemas.microsoft.com/office/drawing/2014/chart" uri="{C3380CC4-5D6E-409C-BE32-E72D297353CC}">
              <c16:uniqueId val="{00000005-8388-4597-B03F-369791F8EF2F}"/>
            </c:ext>
          </c:extLst>
        </c:ser>
        <c:ser>
          <c:idx val="6"/>
          <c:order val="6"/>
          <c:tx>
            <c:strRef>
              <c:f>'SALARIO FINAL'!$I$1</c:f>
              <c:strCache>
                <c:ptCount val="1"/>
                <c:pt idx="0">
                  <c:v>SALARIO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388-4597-B03F-369791F8EF2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8388-4597-B03F-369791F8EF2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388-4597-B03F-369791F8EF2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8388-4597-B03F-369791F8EF2F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388-4597-B03F-369791F8EF2F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8388-4597-B03F-369791F8E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388-4597-B03F-369791F8E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8388-4597-B03F-369791F8EF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388-4597-B03F-369791F8EF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8388-4597-B03F-369791F8EF2F}"/>
              </c:ext>
            </c:extLst>
          </c:dPt>
          <c:dLbls>
            <c:dLbl>
              <c:idx val="0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388-4597-B03F-369791F8EF2F}"/>
                </c:ext>
              </c:extLst>
            </c:dLbl>
            <c:dLbl>
              <c:idx val="1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388-4597-B03F-369791F8EF2F}"/>
                </c:ext>
              </c:extLst>
            </c:dLbl>
            <c:dLbl>
              <c:idx val="2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388-4597-B03F-369791F8EF2F}"/>
                </c:ext>
              </c:extLst>
            </c:dLbl>
            <c:dLbl>
              <c:idx val="3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388-4597-B03F-369791F8EF2F}"/>
                </c:ext>
              </c:extLst>
            </c:dLbl>
            <c:dLbl>
              <c:idx val="4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388-4597-B03F-369791F8EF2F}"/>
                </c:ext>
              </c:extLst>
            </c:dLbl>
            <c:dLbl>
              <c:idx val="5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388-4597-B03F-369791F8EF2F}"/>
                </c:ext>
              </c:extLst>
            </c:dLbl>
            <c:dLbl>
              <c:idx val="6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388-4597-B03F-369791F8EF2F}"/>
                </c:ext>
              </c:extLst>
            </c:dLbl>
            <c:dLbl>
              <c:idx val="7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388-4597-B03F-369791F8EF2F}"/>
                </c:ext>
              </c:extLst>
            </c:dLbl>
            <c:dLbl>
              <c:idx val="8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388-4597-B03F-369791F8EF2F}"/>
                </c:ext>
              </c:extLst>
            </c:dLbl>
            <c:dLbl>
              <c:idx val="9"/>
              <c:spPr>
                <a:solidFill>
                  <a:schemeClr val="tx1">
                    <a:lumMod val="95000"/>
                    <a:lumOff val="5000"/>
                  </a:schemeClr>
                </a:solidFill>
                <a:ln w="12700" cap="flat" cmpd="sng" algn="ctr">
                  <a:noFill/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388-4597-B03F-369791F8EF2F}"/>
                </c:ext>
              </c:extLst>
            </c:dLbl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'SALARIO FINAL'!$A$2:$B$11</c:f>
              <c:multiLvlStrCache>
                <c:ptCount val="10"/>
                <c:lvl>
                  <c:pt idx="0">
                    <c:v>Gerente</c:v>
                  </c:pt>
                  <c:pt idx="1">
                    <c:v>Operario  1</c:v>
                  </c:pt>
                  <c:pt idx="2">
                    <c:v>Supervisor</c:v>
                  </c:pt>
                  <c:pt idx="3">
                    <c:v>Jefe Personal</c:v>
                  </c:pt>
                  <c:pt idx="4">
                    <c:v>Administración</c:v>
                  </c:pt>
                  <c:pt idx="5">
                    <c:v>Operario  2</c:v>
                  </c:pt>
                  <c:pt idx="6">
                    <c:v>Jefe Finanzas</c:v>
                  </c:pt>
                  <c:pt idx="7">
                    <c:v>Operario 3</c:v>
                  </c:pt>
                  <c:pt idx="8">
                    <c:v>Operario 4</c:v>
                  </c:pt>
                  <c:pt idx="9">
                    <c:v>Operario 5</c:v>
                  </c:pt>
                </c:lvl>
                <c:lvl>
                  <c:pt idx="0">
                    <c:v>Simón Montoya</c:v>
                  </c:pt>
                  <c:pt idx="1">
                    <c:v>Kevin Rendon </c:v>
                  </c:pt>
                  <c:pt idx="2">
                    <c:v>Maria Paula Morales</c:v>
                  </c:pt>
                  <c:pt idx="3">
                    <c:v>Juliana Montoya</c:v>
                  </c:pt>
                  <c:pt idx="4">
                    <c:v>Valentina Restrepo</c:v>
                  </c:pt>
                  <c:pt idx="5">
                    <c:v>Samuel Castrillon</c:v>
                  </c:pt>
                  <c:pt idx="6">
                    <c:v>Jesus Abreu</c:v>
                  </c:pt>
                  <c:pt idx="7">
                    <c:v>Jose David Mona</c:v>
                  </c:pt>
                  <c:pt idx="8">
                    <c:v>Juan Esteban Corrales</c:v>
                  </c:pt>
                  <c:pt idx="9">
                    <c:v>Katerinn Valencia</c:v>
                  </c:pt>
                </c:lvl>
              </c:multiLvlStrCache>
            </c:multiLvlStrRef>
          </c:cat>
          <c:val>
            <c:numRef>
              <c:f>'SALARIO FINAL'!$I$2:$I$11</c:f>
              <c:numCache>
                <c:formatCode>_("$"* #,##0.00_);_("$"* \(#,##0.00\);_("$"* "-"??_);_(@_)</c:formatCode>
                <c:ptCount val="10"/>
                <c:pt idx="0">
                  <c:v>18092000</c:v>
                </c:pt>
                <c:pt idx="1">
                  <c:v>1044000</c:v>
                </c:pt>
                <c:pt idx="2">
                  <c:v>7292000</c:v>
                </c:pt>
                <c:pt idx="3">
                  <c:v>9000000</c:v>
                </c:pt>
                <c:pt idx="4">
                  <c:v>13546000</c:v>
                </c:pt>
                <c:pt idx="5">
                  <c:v>1044000</c:v>
                </c:pt>
                <c:pt idx="6">
                  <c:v>436000</c:v>
                </c:pt>
                <c:pt idx="7">
                  <c:v>9884000</c:v>
                </c:pt>
                <c:pt idx="8">
                  <c:v>1044000</c:v>
                </c:pt>
                <c:pt idx="9">
                  <c:v>1044000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88-4597-B03F-369791F8EF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wdUpDiag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53340</xdr:rowOff>
    </xdr:from>
    <xdr:to>
      <xdr:col>22</xdr:col>
      <xdr:colOff>205740</xdr:colOff>
      <xdr:row>28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7D896F-D468-F720-DF1D-86CE3C5A0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0</xdr:row>
      <xdr:rowOff>0</xdr:rowOff>
    </xdr:from>
    <xdr:to>
      <xdr:col>21</xdr:col>
      <xdr:colOff>152400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E0A35F-FE9F-D12E-F256-F71ED2C7F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</xdr:colOff>
      <xdr:row>0</xdr:row>
      <xdr:rowOff>0</xdr:rowOff>
    </xdr:from>
    <xdr:to>
      <xdr:col>19</xdr:col>
      <xdr:colOff>790574</xdr:colOff>
      <xdr:row>31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16423A-3BEA-A858-DD3B-F266B550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0</xdr:row>
      <xdr:rowOff>30480</xdr:rowOff>
    </xdr:from>
    <xdr:to>
      <xdr:col>20</xdr:col>
      <xdr:colOff>15240</xdr:colOff>
      <xdr:row>29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A593A6-2766-C086-6ACC-FF591D2EB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60960</xdr:rowOff>
    </xdr:from>
    <xdr:to>
      <xdr:col>19</xdr:col>
      <xdr:colOff>640080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91DAD2-020C-6EB3-52E5-1AF419FB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6C0BDC-049D-4124-A3A7-62BB2887425A}" name="Tabla14567" displayName="Tabla14567" ref="A1:K11" totalsRowShown="0">
  <autoFilter ref="A1:K11" xr:uid="{00000000-0009-0000-0100-000001000000}"/>
  <tableColumns count="11">
    <tableColumn id="1" xr3:uid="{919A3703-B416-4D59-A1A1-E50FC0380BF1}" name="EMPLEADOS"/>
    <tableColumn id="2" xr3:uid="{EB9DA40C-58F5-4E0A-B17F-3D32F4B46E2A}" name="Operario"/>
    <tableColumn id="3" xr3:uid="{A6DE23A4-D21A-466D-98F5-0EA903FDDD1A}" name="SALARIO" dataCellStyle="Moneda"/>
    <tableColumn id="4" xr3:uid="{0ECAA29C-BE78-47AE-80CD-E4D1F8EF0498}" name="DIAS TRABAJADOS" dataDxfId="25" dataCellStyle="Millares">
      <calculatedColumnFormula>Tabla14567[[#This Row],[SALARIO]]/30</calculatedColumnFormula>
    </tableColumn>
    <tableColumn id="5" xr3:uid="{9A9523C3-DD7E-4855-99EB-434B1CA8F31A}" name="SALARIO BASICO" dataDxfId="24" dataCellStyle="Moneda">
      <calculatedColumnFormula>Tabla14567[[#This Row],[SALARIO]]/Tabla14567[[#This Row],[DIAS TRABAJADOS]]</calculatedColumnFormula>
    </tableColumn>
    <tableColumn id="6" xr3:uid="{57C1C608-4C14-4BAD-BC37-A2A41F6298BC}" name="SALARIO TRABAJADO" dataCellStyle="Moneda">
      <calculatedColumnFormula>Tabla14567[[#This Row],[SALARIO BASICO]]*Tabla14567[[#This Row],[DIAS TRABAJADOS]]</calculatedColumnFormula>
    </tableColumn>
    <tableColumn id="7" xr3:uid="{A5A05BBF-A5DF-4528-A61B-B9F01C55C7C1}" name="COMPENSACION" dataDxfId="23" dataCellStyle="Moneda"/>
    <tableColumn id="8" xr3:uid="{D00592BC-499C-4EC4-B843-9DA7A17D491F}" name="EPS" dataDxfId="22" dataCellStyle="Moneda"/>
    <tableColumn id="9" xr3:uid="{7962FAEF-B56F-46DA-BBCB-9E336B9526B1}" name="SALARIO TOTAL" dataCellStyle="Moneda">
      <calculatedColumnFormula>Tabla14567[[#This Row],[SALARIO TRABAJADO]]+Tabla14567[[#This Row],[COMPENSACION]]-Tabla14567[[#This Row],[EPS]]</calculatedColumnFormula>
    </tableColumn>
    <tableColumn id="10" xr3:uid="{3E294DCD-72BA-4298-A539-457F566693F7}" name="Llamar a descargue" dataDxfId="1">
      <calculatedColumnFormula>IF(D2&lt;25,"Llamar a descargue","NO Llamar")</calculatedColumnFormula>
    </tableColumn>
    <tableColumn id="11" xr3:uid="{D5AEFDFF-6D5B-4A02-8548-51B2B126B3F5}" name="Auxilio a familias pobres" dataDxfId="0" dataCellStyle="Moneda">
      <calculatedColumnFormula>IF(H2&gt;700000,Tabla14567[[#This Row],[EPS]]*5%,0)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6FA4C-FE52-4E4B-A642-3EB45D600DED}" name="Tabla14" displayName="Tabla14" ref="A1:I11" totalsRowShown="0">
  <autoFilter ref="A1:I11" xr:uid="{00000000-0009-0000-0100-000001000000}"/>
  <tableColumns count="9">
    <tableColumn id="1" xr3:uid="{63249F2F-8B3C-4E88-8E33-1D4D33B60FE2}" name="EMPLEADOS"/>
    <tableColumn id="2" xr3:uid="{6C8A7B32-4DAC-4F4C-94CE-E36E7FD9DFB2}" name="Operario"/>
    <tableColumn id="3" xr3:uid="{D26AB823-1BC7-4F23-9F41-2F9688EBE8FB}" name="SALARIO" dataCellStyle="Moneda"/>
    <tableColumn id="4" xr3:uid="{D39E6F79-0168-42C2-ABCE-A7FCC83DF4CE}" name="DIAS TRABAJADOS" dataDxfId="21" dataCellStyle="Millares">
      <calculatedColumnFormula>Tabla14[[#This Row],[SALARIO]]/30</calculatedColumnFormula>
    </tableColumn>
    <tableColumn id="5" xr3:uid="{81799578-34DB-47D5-936F-8FA0EDE29C33}" name="SALARIO BASICO" dataDxfId="20" dataCellStyle="Moneda">
      <calculatedColumnFormula>Tabla14[[#This Row],[SALARIO]]/Tabla14[[#This Row],[DIAS TRABAJADOS]]</calculatedColumnFormula>
    </tableColumn>
    <tableColumn id="6" xr3:uid="{F2BFCC51-1F8A-4618-8B01-DA1BD9EFECF8}" name="SALARIO TRABAJADO" dataCellStyle="Moneda">
      <calculatedColumnFormula>Tabla14[[#This Row],[SALARIO BASICO]]*Tabla14[[#This Row],[DIAS TRABAJADOS]]</calculatedColumnFormula>
    </tableColumn>
    <tableColumn id="7" xr3:uid="{104864E7-F00A-42CD-AC41-BDF0C97A40A0}" name="COMPENSACION" dataDxfId="19" dataCellStyle="Moneda"/>
    <tableColumn id="8" xr3:uid="{48E6F40F-CD0E-44B9-A67B-C82EDDF1BC5C}" name="EPS" dataDxfId="18" dataCellStyle="Moneda"/>
    <tableColumn id="9" xr3:uid="{1BBE70B3-68DC-47F5-B148-8CC8DC4B7BBE}" name="SALARIO TOTAL" dataCellStyle="Moneda">
      <calculatedColumnFormula>Tabla14[[#This Row],[SALARIO TRABAJADO]]+Tabla14[[#This Row],[COMPENSACION]]-Tabla14[[#This Row],[EPS]]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11" totalsRowShown="0">
  <autoFilter ref="A1:I11" xr:uid="{00000000-0009-0000-0100-000001000000}"/>
  <tableColumns count="9">
    <tableColumn id="1" xr3:uid="{00000000-0010-0000-0000-000001000000}" name="EMPLEADOS"/>
    <tableColumn id="2" xr3:uid="{00000000-0010-0000-0000-000002000000}" name="Operario"/>
    <tableColumn id="3" xr3:uid="{00000000-0010-0000-0000-000003000000}" name="SALARIO" dataCellStyle="Moneda"/>
    <tableColumn id="4" xr3:uid="{00000000-0010-0000-0000-000004000000}" name="DIAS TRABAJADOS" dataDxfId="17" dataCellStyle="Millares">
      <calculatedColumnFormula>Tabla1[[#This Row],[SALARIO]]/30</calculatedColumnFormula>
    </tableColumn>
    <tableColumn id="5" xr3:uid="{00000000-0010-0000-0000-000005000000}" name="SALARIO BASICO" dataDxfId="16" dataCellStyle="Moneda">
      <calculatedColumnFormula>Tabla1[[#This Row],[SALARIO]]/Tabla1[[#This Row],[DIAS TRABAJADOS]]</calculatedColumnFormula>
    </tableColumn>
    <tableColumn id="6" xr3:uid="{00000000-0010-0000-0000-000006000000}" name="SALARIO TRABAJADO" dataCellStyle="Moneda">
      <calculatedColumnFormula>Tabla1[[#This Row],[SALARIO BASICO]]*Tabla1[[#This Row],[DIAS TRABAJADOS]]</calculatedColumnFormula>
    </tableColumn>
    <tableColumn id="7" xr3:uid="{00000000-0010-0000-0000-000007000000}" name="COMPENSACION" dataDxfId="15" dataCellStyle="Moneda"/>
    <tableColumn id="8" xr3:uid="{00000000-0010-0000-0000-000008000000}" name="EPS" dataDxfId="14" dataCellStyle="Moneda"/>
    <tableColumn id="9" xr3:uid="{00000000-0010-0000-0000-000009000000}" name="SALARIO TOTAL" dataCellStyle="Moneda">
      <calculatedColumnFormula>Tabla1[[#This Row],[SALARIO TRABAJADO]]+Tabla1[[#This Row],[COMPENSACION]]-Tabla1[[#This Row],[EPS]]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E026E9-8176-484E-8C4C-67B4F2A902A6}" name="Tabla13" displayName="Tabla13" ref="A1:I11" totalsRowShown="0">
  <autoFilter ref="A1:I11" xr:uid="{00000000-0009-0000-0100-000001000000}"/>
  <tableColumns count="9">
    <tableColumn id="1" xr3:uid="{D952E9E5-E0F1-4DC3-A5B5-E71EF1F6F21D}" name="EMPLEADOS"/>
    <tableColumn id="2" xr3:uid="{0E370CED-B53C-422B-A5ED-0FEB75D08413}" name="Operario"/>
    <tableColumn id="3" xr3:uid="{C5D26537-F29F-424C-BE6D-0AEE0AC9DBCB}" name="SALARIO" dataCellStyle="Moneda"/>
    <tableColumn id="4" xr3:uid="{D43AD696-F571-45A6-93D2-3F0D98B12928}" name="DIAS TRABAJADOS" dataDxfId="13" dataCellStyle="Millares">
      <calculatedColumnFormula>Tabla13[[#This Row],[SALARIO]]/30</calculatedColumnFormula>
    </tableColumn>
    <tableColumn id="5" xr3:uid="{B916D2A7-2C80-4D0D-A601-8115C03ACEBF}" name="SALARIO BASICO" dataDxfId="12" dataCellStyle="Moneda">
      <calculatedColumnFormula>Tabla13[[#This Row],[SALARIO]]/Tabla13[[#This Row],[DIAS TRABAJADOS]]</calculatedColumnFormula>
    </tableColumn>
    <tableColumn id="6" xr3:uid="{715BA1D0-D84C-47D1-A181-2C72F35A0F7D}" name="SALARIO TRABAJADO" dataCellStyle="Moneda">
      <calculatedColumnFormula>Tabla13[[#This Row],[SALARIO BASICO]]*Tabla13[[#This Row],[DIAS TRABAJADOS]]</calculatedColumnFormula>
    </tableColumn>
    <tableColumn id="7" xr3:uid="{C3B96AFE-8F4B-425A-95A9-5F07C0873784}" name="COMPENSACION" dataDxfId="11" dataCellStyle="Moneda"/>
    <tableColumn id="8" xr3:uid="{74D405E9-072A-41B4-BCF2-0360FBAF0A8E}" name="EPS" dataDxfId="10" dataCellStyle="Moneda"/>
    <tableColumn id="9" xr3:uid="{CBFB8908-BADD-4287-8D30-61FB312FCE41}" name="SALARIO TOTAL" dataCellStyle="Moneda">
      <calculatedColumnFormula>Tabla13[[#This Row],[SALARIO TRABAJADO]]+Tabla13[[#This Row],[COMPENSACION]]-Tabla13[[#This Row],[EPS]]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03017B-BE5E-4AE3-B0EE-4DA33A91AF12}" name="Tabla1456" displayName="Tabla1456" ref="A1:I11" totalsRowShown="0">
  <autoFilter ref="A1:I11" xr:uid="{00000000-0009-0000-0100-000001000000}"/>
  <tableColumns count="9">
    <tableColumn id="1" xr3:uid="{430A8EE4-02C2-4B44-A3ED-D0B6C6F166CC}" name="EMPLEADOS"/>
    <tableColumn id="2" xr3:uid="{3DB8550F-979A-4574-8543-47AC1DFA3298}" name="Operario"/>
    <tableColumn id="3" xr3:uid="{B5353302-3EE8-4CA4-9B1F-F62E34AA2328}" name="SALARIO" dataCellStyle="Moneda"/>
    <tableColumn id="4" xr3:uid="{EBC674D4-E046-4CD6-989D-88EDC36C38E1}" name="DIAS TRABAJADOS" dataDxfId="9" dataCellStyle="Millares">
      <calculatedColumnFormula>Tabla1456[[#This Row],[SALARIO]]/30</calculatedColumnFormula>
    </tableColumn>
    <tableColumn id="5" xr3:uid="{BA3A3A28-7084-40D1-A814-00CCE0DAA0D3}" name="SALARIO BASICO" dataDxfId="8" dataCellStyle="Moneda">
      <calculatedColumnFormula>Tabla1456[[#This Row],[SALARIO]]/Tabla1456[[#This Row],[DIAS TRABAJADOS]]</calculatedColumnFormula>
    </tableColumn>
    <tableColumn id="6" xr3:uid="{FC51EB9D-6376-4D02-A9CE-A61A0D57A420}" name="SALARIO TRABAJADO" dataCellStyle="Moneda">
      <calculatedColumnFormula>Tabla1456[[#This Row],[SALARIO BASICO]]*Tabla1456[[#This Row],[DIAS TRABAJADOS]]</calculatedColumnFormula>
    </tableColumn>
    <tableColumn id="7" xr3:uid="{33051734-C990-4DF7-8534-3E14182DA093}" name="COMPENSACION" dataDxfId="7" dataCellStyle="Moneda"/>
    <tableColumn id="8" xr3:uid="{72850DE1-86A3-4911-9800-BF881DAF6F07}" name="EPS" dataDxfId="6" dataCellStyle="Moneda"/>
    <tableColumn id="9" xr3:uid="{3ACE07FD-892A-4F1F-8BCD-E901219E739B}" name="SALARIO TOTAL" dataCellStyle="Moneda">
      <calculatedColumnFormula>Tabla1456[[#This Row],[SALARIO TRABAJADO]]+Tabla1456[[#This Row],[COMPENSACION]]-Tabla1456[[#This Row],[EPS]]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C5FD4C-49BD-4FDD-BB62-195F9DCB9235}" name="Tabla145" displayName="Tabla145" ref="A1:I11" totalsRowShown="0">
  <autoFilter ref="A1:I11" xr:uid="{00000000-0009-0000-0100-000001000000}"/>
  <tableColumns count="9">
    <tableColumn id="1" xr3:uid="{FCC91057-8F08-4A30-B1B6-674CE0044F69}" name="EMPLEADOS"/>
    <tableColumn id="2" xr3:uid="{D85EC289-8F25-4D62-BAD3-B82646DB8569}" name="Operario"/>
    <tableColumn id="3" xr3:uid="{47F6C9E0-D9C6-49F4-B238-11EC900CBC64}" name="SALARIO" dataCellStyle="Moneda"/>
    <tableColumn id="4" xr3:uid="{2EA5F869-55F0-4555-B8A8-01182B74AADE}" name="DIAS TRABAJADOS" dataDxfId="5" dataCellStyle="Millares">
      <calculatedColumnFormula>Tabla145[[#This Row],[SALARIO]]/30</calculatedColumnFormula>
    </tableColumn>
    <tableColumn id="5" xr3:uid="{CA7F6DB4-AF29-4116-9BA7-B75FE447DA43}" name="SALARIO BASICO" dataDxfId="4" dataCellStyle="Moneda">
      <calculatedColumnFormula>Tabla145[[#This Row],[SALARIO]]/Tabla145[[#This Row],[DIAS TRABAJADOS]]</calculatedColumnFormula>
    </tableColumn>
    <tableColumn id="6" xr3:uid="{1FDC10CA-919B-4854-B1CC-525753F66214}" name="SALARIO TRABAJADO" dataCellStyle="Moneda">
      <calculatedColumnFormula>Tabla145[[#This Row],[SALARIO BASICO]]*Tabla145[[#This Row],[DIAS TRABAJADOS]]</calculatedColumnFormula>
    </tableColumn>
    <tableColumn id="7" xr3:uid="{3D100390-FBA6-4732-9502-94EB919F381D}" name="COMPENSACION" dataDxfId="3" dataCellStyle="Moneda"/>
    <tableColumn id="8" xr3:uid="{D63D67BC-7DBD-4FD1-998B-ACB118406E5B}" name="EPS" dataDxfId="2" dataCellStyle="Moneda"/>
    <tableColumn id="9" xr3:uid="{1AE6E0FE-8392-44B3-9FBA-3692597CF251}" name="SALARIO TOTAL" dataCellStyle="Moneda">
      <calculatedColumnFormula>Tabla145[[#This Row],[SALARIO TRABAJADO]]+Tabla145[[#This Row],[COMPENSACION]]-Tabla145[[#This Row],[EPS]]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80E2-7C09-49C2-A6DA-BE878EE46B5F}">
  <dimension ref="A1:K11"/>
  <sheetViews>
    <sheetView tabSelected="1" topLeftCell="B1" workbookViewId="0">
      <selection activeCell="Q22" sqref="Q22"/>
    </sheetView>
  </sheetViews>
  <sheetFormatPr baseColWidth="10" defaultRowHeight="14.4" x14ac:dyDescent="0.3"/>
  <cols>
    <col min="1" max="1" width="20.33203125" bestFit="1" customWidth="1"/>
    <col min="2" max="2" width="13.109375" bestFit="1" customWidth="1"/>
    <col min="3" max="3" width="0.5546875" customWidth="1"/>
    <col min="4" max="4" width="19.5546875" bestFit="1" customWidth="1"/>
    <col min="5" max="5" width="17.88671875" hidden="1" customWidth="1"/>
    <col min="6" max="6" width="22" hidden="1" customWidth="1"/>
    <col min="7" max="7" width="0.21875" customWidth="1"/>
    <col min="8" max="8" width="14.33203125" bestFit="1" customWidth="1"/>
    <col min="9" max="9" width="0.21875" customWidth="1"/>
    <col min="10" max="10" width="19.44140625" bestFit="1" customWidth="1"/>
    <col min="11" max="11" width="23.6640625" bestFit="1" customWidth="1"/>
  </cols>
  <sheetData>
    <row r="1" spans="1:1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29</v>
      </c>
      <c r="K1" t="s">
        <v>30</v>
      </c>
    </row>
    <row r="2" spans="1:11" x14ac:dyDescent="0.3">
      <c r="A2" t="s">
        <v>8</v>
      </c>
      <c r="B2" t="s">
        <v>18</v>
      </c>
      <c r="C2" s="1">
        <v>20000000</v>
      </c>
      <c r="D2" s="3">
        <v>30</v>
      </c>
      <c r="E2" s="4">
        <f>Tabla14567[[#This Row],[SALARIO]]/Tabla14567[[#This Row],[DIAS TRABAJADOS]]</f>
        <v>666666.66666666663</v>
      </c>
      <c r="F2" s="1">
        <f>Tabla14567[[#This Row],[SALARIO BASICO]]*Tabla14567[[#This Row],[DIAS TRABAJADOS]]</f>
        <v>20000000</v>
      </c>
      <c r="G2" s="4">
        <v>92000</v>
      </c>
      <c r="H2" s="2">
        <v>2000000</v>
      </c>
      <c r="I2" s="1">
        <f>Tabla14567[[#This Row],[SALARIO TRABAJADO]]+Tabla14567[[#This Row],[COMPENSACION]]-Tabla14567[[#This Row],[EPS]]</f>
        <v>18092000</v>
      </c>
      <c r="J2" t="str">
        <f t="shared" ref="J2:J11" si="0">IF(D2&lt;25,"Llamar a descargue","NO Llamar")</f>
        <v>NO Llamar</v>
      </c>
      <c r="K2" s="6">
        <f>IF(H2&gt;700000,Tabla14567[[#This Row],[EPS]]*5%,0)</f>
        <v>100000</v>
      </c>
    </row>
    <row r="3" spans="1:11" x14ac:dyDescent="0.3">
      <c r="A3" t="s">
        <v>9</v>
      </c>
      <c r="B3" t="s">
        <v>19</v>
      </c>
      <c r="C3" s="1">
        <v>1160000</v>
      </c>
      <c r="D3" s="3">
        <v>28</v>
      </c>
      <c r="E3" s="4">
        <f>Tabla14567[[#This Row],[SALARIO]]/Tabla14567[[#This Row],[DIAS TRABAJADOS]]</f>
        <v>41428.571428571428</v>
      </c>
      <c r="F3" s="1">
        <f>Tabla14567[[#This Row],[SALARIO BASICO]]*Tabla14567[[#This Row],[DIAS TRABAJADOS]]</f>
        <v>1160000</v>
      </c>
      <c r="G3" s="4"/>
      <c r="H3" s="2">
        <v>116000</v>
      </c>
      <c r="I3" s="1">
        <f>Tabla14567[[#This Row],[SALARIO TRABAJADO]]+Tabla14567[[#This Row],[COMPENSACION]]-Tabla14567[[#This Row],[EPS]]</f>
        <v>1044000</v>
      </c>
      <c r="J3" t="str">
        <f t="shared" si="0"/>
        <v>NO Llamar</v>
      </c>
      <c r="K3" s="6">
        <f>IF(H3&gt;700000,Tabla14567[[#This Row],[EPS]]*5%,0)</f>
        <v>0</v>
      </c>
    </row>
    <row r="4" spans="1:11" x14ac:dyDescent="0.3">
      <c r="A4" t="s">
        <v>10</v>
      </c>
      <c r="B4" t="s">
        <v>20</v>
      </c>
      <c r="C4" s="1">
        <v>8000000</v>
      </c>
      <c r="D4" s="3">
        <v>12</v>
      </c>
      <c r="E4" s="4">
        <f>Tabla14567[[#This Row],[SALARIO]]/Tabla14567[[#This Row],[DIAS TRABAJADOS]]</f>
        <v>666666.66666666663</v>
      </c>
      <c r="F4" s="1">
        <f>Tabla14567[[#This Row],[SALARIO BASICO]]*Tabla14567[[#This Row],[DIAS TRABAJADOS]]</f>
        <v>8000000</v>
      </c>
      <c r="G4" s="4">
        <v>92000</v>
      </c>
      <c r="H4" s="2">
        <v>800000</v>
      </c>
      <c r="I4" s="1">
        <f>Tabla14567[[#This Row],[SALARIO TRABAJADO]]+Tabla14567[[#This Row],[COMPENSACION]]-Tabla14567[[#This Row],[EPS]]</f>
        <v>7292000</v>
      </c>
      <c r="J4" t="str">
        <f t="shared" si="0"/>
        <v>Llamar a descargue</v>
      </c>
      <c r="K4" s="6">
        <f>IF(H4&gt;700000,Tabla14567[[#This Row],[EPS]]*5%,0)</f>
        <v>40000</v>
      </c>
    </row>
    <row r="5" spans="1:11" x14ac:dyDescent="0.3">
      <c r="A5" t="s">
        <v>11</v>
      </c>
      <c r="B5" t="s">
        <v>21</v>
      </c>
      <c r="C5" s="1">
        <v>10000000</v>
      </c>
      <c r="D5" s="3">
        <v>15</v>
      </c>
      <c r="E5" s="4">
        <f>Tabla14567[[#This Row],[SALARIO]]/Tabla14567[[#This Row],[DIAS TRABAJADOS]]</f>
        <v>666666.66666666663</v>
      </c>
      <c r="F5" s="1">
        <f>Tabla14567[[#This Row],[SALARIO BASICO]]*Tabla14567[[#This Row],[DIAS TRABAJADOS]]</f>
        <v>10000000</v>
      </c>
      <c r="G5" s="4"/>
      <c r="H5" s="2">
        <v>1000000</v>
      </c>
      <c r="I5" s="1">
        <f>Tabla14567[[#This Row],[SALARIO TRABAJADO]]+Tabla14567[[#This Row],[COMPENSACION]]-Tabla14567[[#This Row],[EPS]]</f>
        <v>9000000</v>
      </c>
      <c r="J5" t="str">
        <f t="shared" si="0"/>
        <v>Llamar a descargue</v>
      </c>
      <c r="K5" s="6">
        <f>IF(H5&gt;700000,Tabla14567[[#This Row],[EPS]]*5%,0)</f>
        <v>50000</v>
      </c>
    </row>
    <row r="6" spans="1:11" x14ac:dyDescent="0.3">
      <c r="A6" t="s">
        <v>12</v>
      </c>
      <c r="B6" t="s">
        <v>22</v>
      </c>
      <c r="C6" s="1">
        <v>15000000</v>
      </c>
      <c r="D6" s="3">
        <v>20</v>
      </c>
      <c r="E6" s="4">
        <f>Tabla14567[[#This Row],[SALARIO]]/Tabla14567[[#This Row],[DIAS TRABAJADOS]]</f>
        <v>750000</v>
      </c>
      <c r="F6" s="1">
        <f>Tabla14567[[#This Row],[SALARIO BASICO]]*Tabla14567[[#This Row],[DIAS TRABAJADOS]]</f>
        <v>15000000</v>
      </c>
      <c r="G6" s="4">
        <v>46000</v>
      </c>
      <c r="H6" s="2">
        <v>1500000</v>
      </c>
      <c r="I6" s="1">
        <f>Tabla14567[[#This Row],[SALARIO TRABAJADO]]+Tabla14567[[#This Row],[COMPENSACION]]-Tabla14567[[#This Row],[EPS]]</f>
        <v>13546000</v>
      </c>
      <c r="J6" t="str">
        <f t="shared" si="0"/>
        <v>Llamar a descargue</v>
      </c>
      <c r="K6" s="6">
        <f>IF(H6&gt;700000,Tabla14567[[#This Row],[EPS]]*5%,0)</f>
        <v>75000</v>
      </c>
    </row>
    <row r="7" spans="1:11" x14ac:dyDescent="0.3">
      <c r="A7" t="s">
        <v>13</v>
      </c>
      <c r="B7" t="s">
        <v>23</v>
      </c>
      <c r="C7" s="1">
        <v>1160000</v>
      </c>
      <c r="D7" s="3">
        <v>28</v>
      </c>
      <c r="E7" s="4">
        <f>Tabla14567[[#This Row],[SALARIO]]/Tabla14567[[#This Row],[DIAS TRABAJADOS]]</f>
        <v>41428.571428571428</v>
      </c>
      <c r="F7" s="1">
        <f>Tabla14567[[#This Row],[SALARIO BASICO]]*Tabla14567[[#This Row],[DIAS TRABAJADOS]]</f>
        <v>1160000</v>
      </c>
      <c r="G7" s="4"/>
      <c r="H7" s="2">
        <v>116000</v>
      </c>
      <c r="I7" s="1">
        <f>Tabla14567[[#This Row],[SALARIO TRABAJADO]]+Tabla14567[[#This Row],[COMPENSACION]]-Tabla14567[[#This Row],[EPS]]</f>
        <v>1044000</v>
      </c>
      <c r="J7" t="str">
        <f t="shared" si="0"/>
        <v>NO Llamar</v>
      </c>
      <c r="K7" s="6">
        <f>IF(H7&gt;700000,Tabla14567[[#This Row],[EPS]]*5%,0)</f>
        <v>0</v>
      </c>
    </row>
    <row r="8" spans="1:11" x14ac:dyDescent="0.3">
      <c r="A8" t="s">
        <v>14</v>
      </c>
      <c r="B8" t="s">
        <v>24</v>
      </c>
      <c r="C8" s="1">
        <v>1160000</v>
      </c>
      <c r="D8" s="3">
        <v>15</v>
      </c>
      <c r="E8" s="4">
        <f>Tabla14567[[#This Row],[SALARIO]]/Tabla14567[[#This Row],[DIAS TRABAJADOS]]</f>
        <v>77333.333333333328</v>
      </c>
      <c r="F8" s="1">
        <f>Tabla14567[[#This Row],[SALARIO BASICO]]*Tabla14567[[#This Row],[DIAS TRABAJADOS]]</f>
        <v>1160000</v>
      </c>
      <c r="G8" s="4">
        <v>276000</v>
      </c>
      <c r="H8" s="2">
        <v>1000000</v>
      </c>
      <c r="I8" s="1">
        <f>Tabla14567[[#This Row],[SALARIO TRABAJADO]]+Tabla14567[[#This Row],[COMPENSACION]]-Tabla14567[[#This Row],[EPS]]</f>
        <v>436000</v>
      </c>
      <c r="J8" t="str">
        <f t="shared" si="0"/>
        <v>Llamar a descargue</v>
      </c>
      <c r="K8" s="6">
        <f>IF(H8&gt;700000,Tabla14567[[#This Row],[EPS]]*5%,0)</f>
        <v>50000</v>
      </c>
    </row>
    <row r="9" spans="1:11" x14ac:dyDescent="0.3">
      <c r="A9" t="s">
        <v>15</v>
      </c>
      <c r="B9" t="s">
        <v>25</v>
      </c>
      <c r="C9" s="1">
        <v>10000000</v>
      </c>
      <c r="D9" s="3">
        <v>28</v>
      </c>
      <c r="E9" s="4">
        <f>Tabla14567[[#This Row],[SALARIO]]/Tabla14567[[#This Row],[DIAS TRABAJADOS]]</f>
        <v>357142.85714285716</v>
      </c>
      <c r="F9" s="1">
        <f>Tabla14567[[#This Row],[SALARIO BASICO]]*Tabla14567[[#This Row],[DIAS TRABAJADOS]]</f>
        <v>10000000</v>
      </c>
      <c r="G9" s="4"/>
      <c r="H9" s="2">
        <v>116000</v>
      </c>
      <c r="I9" s="1">
        <f>Tabla14567[[#This Row],[SALARIO TRABAJADO]]+Tabla14567[[#This Row],[COMPENSACION]]-Tabla14567[[#This Row],[EPS]]</f>
        <v>9884000</v>
      </c>
      <c r="J9" t="str">
        <f t="shared" si="0"/>
        <v>NO Llamar</v>
      </c>
      <c r="K9" s="6">
        <f>IF(H9&gt;700000,Tabla14567[[#This Row],[EPS]]*5%,0)</f>
        <v>0</v>
      </c>
    </row>
    <row r="10" spans="1:11" x14ac:dyDescent="0.3">
      <c r="A10" t="s">
        <v>16</v>
      </c>
      <c r="B10" t="s">
        <v>26</v>
      </c>
      <c r="C10" s="1">
        <v>1160000</v>
      </c>
      <c r="D10" s="3">
        <v>28</v>
      </c>
      <c r="E10" s="4">
        <f>Tabla14567[[#This Row],[SALARIO]]/Tabla14567[[#This Row],[DIAS TRABAJADOS]]</f>
        <v>41428.571428571428</v>
      </c>
      <c r="F10" s="1">
        <f>Tabla14567[[#This Row],[SALARIO BASICO]]*Tabla14567[[#This Row],[DIAS TRABAJADOS]]</f>
        <v>1160000</v>
      </c>
      <c r="G10" s="4"/>
      <c r="H10" s="2">
        <v>116000</v>
      </c>
      <c r="I10" s="1">
        <f>Tabla14567[[#This Row],[SALARIO TRABAJADO]]+Tabla14567[[#This Row],[COMPENSACION]]-Tabla14567[[#This Row],[EPS]]</f>
        <v>1044000</v>
      </c>
      <c r="J10" t="str">
        <f t="shared" si="0"/>
        <v>NO Llamar</v>
      </c>
      <c r="K10" s="6">
        <f>IF(H10&gt;700000,Tabla14567[[#This Row],[EPS]]*5%,0)</f>
        <v>0</v>
      </c>
    </row>
    <row r="11" spans="1:11" x14ac:dyDescent="0.3">
      <c r="A11" t="s">
        <v>17</v>
      </c>
      <c r="B11" t="s">
        <v>27</v>
      </c>
      <c r="C11" s="1">
        <v>1160000</v>
      </c>
      <c r="D11" s="3">
        <v>28</v>
      </c>
      <c r="E11" s="4">
        <f>Tabla14567[[#This Row],[SALARIO]]/Tabla14567[[#This Row],[DIAS TRABAJADOS]]</f>
        <v>41428.571428571428</v>
      </c>
      <c r="F11" s="1">
        <f>Tabla14567[[#This Row],[SALARIO BASICO]]*Tabla14567[[#This Row],[DIAS TRABAJADOS]]</f>
        <v>1160000</v>
      </c>
      <c r="G11" s="4"/>
      <c r="H11" s="2">
        <v>116000</v>
      </c>
      <c r="I11" s="1">
        <f>Tabla14567[[#This Row],[SALARIO TRABAJADO]]+Tabla14567[[#This Row],[COMPENSACION]]-Tabla14567[[#This Row],[EPS]]</f>
        <v>1044000</v>
      </c>
      <c r="J11" t="str">
        <f t="shared" si="0"/>
        <v>NO Llamar</v>
      </c>
      <c r="K11" s="6">
        <f>IF(H11&gt;700000,Tabla14567[[#This Row],[EPS]]*5%,0)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BBD1-EE51-45DD-AD89-062EDB20E3F9}">
  <dimension ref="A1:I11"/>
  <sheetViews>
    <sheetView workbookViewId="0">
      <selection activeCell="V18" sqref="V18"/>
    </sheetView>
  </sheetViews>
  <sheetFormatPr baseColWidth="10" defaultRowHeight="14.4" x14ac:dyDescent="0.3"/>
  <cols>
    <col min="1" max="1" width="20.33203125" bestFit="1" customWidth="1"/>
    <col min="2" max="2" width="14.44140625" bestFit="1" customWidth="1"/>
    <col min="3" max="3" width="15.5546875" bestFit="1" customWidth="1"/>
    <col min="4" max="4" width="19.5546875" hidden="1" customWidth="1"/>
    <col min="5" max="5" width="17.88671875" hidden="1" customWidth="1"/>
    <col min="6" max="6" width="22" hidden="1" customWidth="1"/>
    <col min="7" max="7" width="18.109375" hidden="1" customWidth="1"/>
    <col min="8" max="8" width="14.5546875" hidden="1" customWidth="1"/>
    <col min="9" max="9" width="16.88671875" hidden="1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18</v>
      </c>
      <c r="C2" s="1">
        <v>20000000</v>
      </c>
      <c r="D2" s="3">
        <v>30</v>
      </c>
      <c r="E2" s="4">
        <f>Tabla14[[#This Row],[SALARIO]]/Tabla14[[#This Row],[DIAS TRABAJADOS]]</f>
        <v>666666.66666666663</v>
      </c>
      <c r="F2" s="1">
        <f>Tabla14[[#This Row],[SALARIO BASICO]]*Tabla14[[#This Row],[DIAS TRABAJADOS]]</f>
        <v>20000000</v>
      </c>
      <c r="G2" s="4">
        <v>92000</v>
      </c>
      <c r="H2" s="2">
        <v>2000000</v>
      </c>
      <c r="I2" s="1">
        <f>Tabla14[[#This Row],[SALARIO TRABAJADO]]+Tabla14[[#This Row],[COMPENSACION]]-Tabla14[[#This Row],[EPS]]</f>
        <v>18092000</v>
      </c>
    </row>
    <row r="3" spans="1:9" x14ac:dyDescent="0.3">
      <c r="A3" t="s">
        <v>9</v>
      </c>
      <c r="B3" t="s">
        <v>19</v>
      </c>
      <c r="C3" s="1">
        <v>1160000</v>
      </c>
      <c r="D3" s="3">
        <v>28</v>
      </c>
      <c r="E3" s="4">
        <f>Tabla14[[#This Row],[SALARIO]]/Tabla14[[#This Row],[DIAS TRABAJADOS]]</f>
        <v>41428.571428571428</v>
      </c>
      <c r="F3" s="1">
        <f>Tabla14[[#This Row],[SALARIO BASICO]]*Tabla14[[#This Row],[DIAS TRABAJADOS]]</f>
        <v>1160000</v>
      </c>
      <c r="G3" s="4"/>
      <c r="H3" s="2">
        <v>116000</v>
      </c>
      <c r="I3" s="1">
        <f>Tabla14[[#This Row],[SALARIO TRABAJADO]]+Tabla14[[#This Row],[COMPENSACION]]-Tabla14[[#This Row],[EPS]]</f>
        <v>1044000</v>
      </c>
    </row>
    <row r="4" spans="1:9" x14ac:dyDescent="0.3">
      <c r="A4" t="s">
        <v>10</v>
      </c>
      <c r="B4" t="s">
        <v>20</v>
      </c>
      <c r="C4" s="1">
        <v>8000000</v>
      </c>
      <c r="D4" s="3">
        <v>12</v>
      </c>
      <c r="E4" s="4">
        <f>Tabla14[[#This Row],[SALARIO]]/Tabla14[[#This Row],[DIAS TRABAJADOS]]</f>
        <v>666666.66666666663</v>
      </c>
      <c r="F4" s="1">
        <f>Tabla14[[#This Row],[SALARIO BASICO]]*Tabla14[[#This Row],[DIAS TRABAJADOS]]</f>
        <v>8000000</v>
      </c>
      <c r="G4" s="4">
        <v>92000</v>
      </c>
      <c r="H4" s="2">
        <v>800000</v>
      </c>
      <c r="I4" s="1">
        <f>Tabla14[[#This Row],[SALARIO TRABAJADO]]+Tabla14[[#This Row],[COMPENSACION]]-Tabla14[[#This Row],[EPS]]</f>
        <v>7292000</v>
      </c>
    </row>
    <row r="5" spans="1:9" x14ac:dyDescent="0.3">
      <c r="A5" t="s">
        <v>11</v>
      </c>
      <c r="B5" t="s">
        <v>21</v>
      </c>
      <c r="C5" s="1">
        <v>10000000</v>
      </c>
      <c r="D5" s="3">
        <v>15</v>
      </c>
      <c r="E5" s="4">
        <f>Tabla14[[#This Row],[SALARIO]]/Tabla14[[#This Row],[DIAS TRABAJADOS]]</f>
        <v>666666.66666666663</v>
      </c>
      <c r="F5" s="1">
        <f>Tabla14[[#This Row],[SALARIO BASICO]]*Tabla14[[#This Row],[DIAS TRABAJADOS]]</f>
        <v>10000000</v>
      </c>
      <c r="G5" s="4"/>
      <c r="H5" s="2">
        <v>1000000</v>
      </c>
      <c r="I5" s="1">
        <f>Tabla14[[#This Row],[SALARIO TRABAJADO]]+Tabla14[[#This Row],[COMPENSACION]]-Tabla14[[#This Row],[EPS]]</f>
        <v>9000000</v>
      </c>
    </row>
    <row r="6" spans="1:9" x14ac:dyDescent="0.3">
      <c r="A6" t="s">
        <v>12</v>
      </c>
      <c r="B6" t="s">
        <v>22</v>
      </c>
      <c r="C6" s="1">
        <v>15000000</v>
      </c>
      <c r="D6" s="3">
        <v>20</v>
      </c>
      <c r="E6" s="4">
        <f>Tabla14[[#This Row],[SALARIO]]/Tabla14[[#This Row],[DIAS TRABAJADOS]]</f>
        <v>750000</v>
      </c>
      <c r="F6" s="1">
        <f>Tabla14[[#This Row],[SALARIO BASICO]]*Tabla14[[#This Row],[DIAS TRABAJADOS]]</f>
        <v>15000000</v>
      </c>
      <c r="G6" s="4">
        <v>46000</v>
      </c>
      <c r="H6" s="2">
        <v>1500000</v>
      </c>
      <c r="I6" s="1">
        <f>Tabla14[[#This Row],[SALARIO TRABAJADO]]+Tabla14[[#This Row],[COMPENSACION]]-Tabla14[[#This Row],[EPS]]</f>
        <v>13546000</v>
      </c>
    </row>
    <row r="7" spans="1:9" x14ac:dyDescent="0.3">
      <c r="A7" t="s">
        <v>13</v>
      </c>
      <c r="B7" t="s">
        <v>23</v>
      </c>
      <c r="C7" s="1">
        <v>1160000</v>
      </c>
      <c r="D7" s="3">
        <v>28</v>
      </c>
      <c r="E7" s="4">
        <f>Tabla14[[#This Row],[SALARIO]]/Tabla14[[#This Row],[DIAS TRABAJADOS]]</f>
        <v>41428.571428571428</v>
      </c>
      <c r="F7" s="1">
        <f>Tabla14[[#This Row],[SALARIO BASICO]]*Tabla14[[#This Row],[DIAS TRABAJADOS]]</f>
        <v>1160000</v>
      </c>
      <c r="G7" s="4"/>
      <c r="H7" s="2">
        <v>116000</v>
      </c>
      <c r="I7" s="1">
        <f>Tabla14[[#This Row],[SALARIO TRABAJADO]]+Tabla14[[#This Row],[COMPENSACION]]-Tabla14[[#This Row],[EPS]]</f>
        <v>1044000</v>
      </c>
    </row>
    <row r="8" spans="1:9" x14ac:dyDescent="0.3">
      <c r="A8" t="s">
        <v>14</v>
      </c>
      <c r="B8" t="s">
        <v>24</v>
      </c>
      <c r="C8" s="1">
        <v>1160000</v>
      </c>
      <c r="D8" s="3">
        <v>15</v>
      </c>
      <c r="E8" s="4">
        <f>Tabla14[[#This Row],[SALARIO]]/Tabla14[[#This Row],[DIAS TRABAJADOS]]</f>
        <v>77333.333333333328</v>
      </c>
      <c r="F8" s="1">
        <f>Tabla14[[#This Row],[SALARIO BASICO]]*Tabla14[[#This Row],[DIAS TRABAJADOS]]</f>
        <v>1160000</v>
      </c>
      <c r="G8" s="4">
        <v>276000</v>
      </c>
      <c r="H8" s="2">
        <v>1000000</v>
      </c>
      <c r="I8" s="1">
        <f>Tabla14[[#This Row],[SALARIO TRABAJADO]]+Tabla14[[#This Row],[COMPENSACION]]-Tabla14[[#This Row],[EPS]]</f>
        <v>436000</v>
      </c>
    </row>
    <row r="9" spans="1:9" x14ac:dyDescent="0.3">
      <c r="A9" t="s">
        <v>15</v>
      </c>
      <c r="B9" t="s">
        <v>25</v>
      </c>
      <c r="C9" s="1">
        <v>10000000</v>
      </c>
      <c r="D9" s="3">
        <v>28</v>
      </c>
      <c r="E9" s="4">
        <f>Tabla14[[#This Row],[SALARIO]]/Tabla14[[#This Row],[DIAS TRABAJADOS]]</f>
        <v>357142.85714285716</v>
      </c>
      <c r="F9" s="1">
        <f>Tabla14[[#This Row],[SALARIO BASICO]]*Tabla14[[#This Row],[DIAS TRABAJADOS]]</f>
        <v>10000000</v>
      </c>
      <c r="G9" s="4"/>
      <c r="H9" s="2">
        <v>116000</v>
      </c>
      <c r="I9" s="1">
        <f>Tabla14[[#This Row],[SALARIO TRABAJADO]]+Tabla14[[#This Row],[COMPENSACION]]-Tabla14[[#This Row],[EPS]]</f>
        <v>9884000</v>
      </c>
    </row>
    <row r="10" spans="1:9" x14ac:dyDescent="0.3">
      <c r="A10" t="s">
        <v>16</v>
      </c>
      <c r="B10" t="s">
        <v>26</v>
      </c>
      <c r="C10" s="1">
        <v>1160000</v>
      </c>
      <c r="D10" s="3">
        <v>28</v>
      </c>
      <c r="E10" s="4">
        <f>Tabla14[[#This Row],[SALARIO]]/Tabla14[[#This Row],[DIAS TRABAJADOS]]</f>
        <v>41428.571428571428</v>
      </c>
      <c r="F10" s="1">
        <f>Tabla14[[#This Row],[SALARIO BASICO]]*Tabla14[[#This Row],[DIAS TRABAJADOS]]</f>
        <v>1160000</v>
      </c>
      <c r="G10" s="4"/>
      <c r="H10" s="2">
        <v>116000</v>
      </c>
      <c r="I10" s="1">
        <f>Tabla14[[#This Row],[SALARIO TRABAJADO]]+Tabla14[[#This Row],[COMPENSACION]]-Tabla14[[#This Row],[EPS]]</f>
        <v>1044000</v>
      </c>
    </row>
    <row r="11" spans="1:9" x14ac:dyDescent="0.3">
      <c r="A11" t="s">
        <v>17</v>
      </c>
      <c r="B11" t="s">
        <v>27</v>
      </c>
      <c r="C11" s="1">
        <v>1160000</v>
      </c>
      <c r="D11" s="3">
        <v>28</v>
      </c>
      <c r="E11" s="4">
        <f>Tabla14[[#This Row],[SALARIO]]/Tabla14[[#This Row],[DIAS TRABAJADOS]]</f>
        <v>41428.571428571428</v>
      </c>
      <c r="F11" s="1">
        <f>Tabla14[[#This Row],[SALARIO BASICO]]*Tabla14[[#This Row],[DIAS TRABAJADOS]]</f>
        <v>1160000</v>
      </c>
      <c r="G11" s="4"/>
      <c r="H11" s="2">
        <v>116000</v>
      </c>
      <c r="I11" s="1">
        <f>Tabla14[[#This Row],[SALARIO TRABAJADO]]+Tabla14[[#This Row],[COMPENSACION]]-Tabla14[[#This Row],[EPS]]</f>
        <v>1044000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T19" sqref="T19"/>
    </sheetView>
  </sheetViews>
  <sheetFormatPr baseColWidth="10" defaultRowHeight="14.4" x14ac:dyDescent="0.3"/>
  <cols>
    <col min="1" max="1" width="20.33203125" bestFit="1" customWidth="1"/>
    <col min="2" max="2" width="14.44140625" bestFit="1" customWidth="1"/>
    <col min="3" max="3" width="15.5546875" hidden="1" customWidth="1"/>
    <col min="4" max="4" width="19.5546875" bestFit="1" customWidth="1"/>
    <col min="5" max="5" width="17.88671875" hidden="1" customWidth="1"/>
    <col min="6" max="6" width="22" hidden="1" customWidth="1"/>
    <col min="7" max="7" width="18.109375" hidden="1" customWidth="1"/>
    <col min="8" max="8" width="14.5546875" hidden="1" customWidth="1"/>
    <col min="9" max="9" width="16.88671875" hidden="1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18</v>
      </c>
      <c r="C2" s="1">
        <v>20000000</v>
      </c>
      <c r="D2" s="3">
        <v>30</v>
      </c>
      <c r="E2" s="4">
        <f>Tabla1[[#This Row],[SALARIO]]/Tabla1[[#This Row],[DIAS TRABAJADOS]]</f>
        <v>666666.66666666663</v>
      </c>
      <c r="F2" s="1">
        <f>Tabla1[[#This Row],[SALARIO BASICO]]*Tabla1[[#This Row],[DIAS TRABAJADOS]]</f>
        <v>20000000</v>
      </c>
      <c r="G2" s="4">
        <v>92000</v>
      </c>
      <c r="H2" s="2">
        <v>2000000</v>
      </c>
      <c r="I2" s="1">
        <f>Tabla1[[#This Row],[SALARIO TRABAJADO]]+Tabla1[[#This Row],[COMPENSACION]]-Tabla1[[#This Row],[EPS]]</f>
        <v>18092000</v>
      </c>
    </row>
    <row r="3" spans="1:9" x14ac:dyDescent="0.3">
      <c r="A3" t="s">
        <v>9</v>
      </c>
      <c r="B3" t="s">
        <v>19</v>
      </c>
      <c r="C3" s="1">
        <v>1160000</v>
      </c>
      <c r="D3" s="3">
        <v>28</v>
      </c>
      <c r="E3" s="4">
        <f>Tabla1[[#This Row],[SALARIO]]/Tabla1[[#This Row],[DIAS TRABAJADOS]]</f>
        <v>41428.571428571428</v>
      </c>
      <c r="F3" s="1">
        <f>Tabla1[[#This Row],[SALARIO BASICO]]*Tabla1[[#This Row],[DIAS TRABAJADOS]]</f>
        <v>1160000</v>
      </c>
      <c r="G3" s="4"/>
      <c r="H3" s="2">
        <v>116000</v>
      </c>
      <c r="I3" s="1">
        <f>Tabla1[[#This Row],[SALARIO TRABAJADO]]+Tabla1[[#This Row],[COMPENSACION]]-Tabla1[[#This Row],[EPS]]</f>
        <v>1044000</v>
      </c>
    </row>
    <row r="4" spans="1:9" x14ac:dyDescent="0.3">
      <c r="A4" t="s">
        <v>10</v>
      </c>
      <c r="B4" t="s">
        <v>20</v>
      </c>
      <c r="C4" s="1">
        <v>8000000</v>
      </c>
      <c r="D4" s="3">
        <v>12</v>
      </c>
      <c r="E4" s="4">
        <f>Tabla1[[#This Row],[SALARIO]]/Tabla1[[#This Row],[DIAS TRABAJADOS]]</f>
        <v>666666.66666666663</v>
      </c>
      <c r="F4" s="1">
        <f>Tabla1[[#This Row],[SALARIO BASICO]]*Tabla1[[#This Row],[DIAS TRABAJADOS]]</f>
        <v>8000000</v>
      </c>
      <c r="G4" s="4">
        <v>92000</v>
      </c>
      <c r="H4" s="2">
        <v>800000</v>
      </c>
      <c r="I4" s="1">
        <f>Tabla1[[#This Row],[SALARIO TRABAJADO]]+Tabla1[[#This Row],[COMPENSACION]]-Tabla1[[#This Row],[EPS]]</f>
        <v>7292000</v>
      </c>
    </row>
    <row r="5" spans="1:9" x14ac:dyDescent="0.3">
      <c r="A5" t="s">
        <v>11</v>
      </c>
      <c r="B5" t="s">
        <v>21</v>
      </c>
      <c r="C5" s="1">
        <v>10000000</v>
      </c>
      <c r="D5" s="3">
        <v>15</v>
      </c>
      <c r="E5" s="4">
        <f>Tabla1[[#This Row],[SALARIO]]/Tabla1[[#This Row],[DIAS TRABAJADOS]]</f>
        <v>666666.66666666663</v>
      </c>
      <c r="F5" s="1">
        <f>Tabla1[[#This Row],[SALARIO BASICO]]*Tabla1[[#This Row],[DIAS TRABAJADOS]]</f>
        <v>10000000</v>
      </c>
      <c r="G5" s="4"/>
      <c r="H5" s="2">
        <v>1000000</v>
      </c>
      <c r="I5" s="1">
        <f>Tabla1[[#This Row],[SALARIO TRABAJADO]]+Tabla1[[#This Row],[COMPENSACION]]-Tabla1[[#This Row],[EPS]]</f>
        <v>9000000</v>
      </c>
    </row>
    <row r="6" spans="1:9" x14ac:dyDescent="0.3">
      <c r="A6" t="s">
        <v>12</v>
      </c>
      <c r="B6" t="s">
        <v>22</v>
      </c>
      <c r="C6" s="1">
        <v>15000000</v>
      </c>
      <c r="D6" s="3">
        <v>20</v>
      </c>
      <c r="E6" s="4">
        <f>Tabla1[[#This Row],[SALARIO]]/Tabla1[[#This Row],[DIAS TRABAJADOS]]</f>
        <v>750000</v>
      </c>
      <c r="F6" s="1">
        <f>Tabla1[[#This Row],[SALARIO BASICO]]*Tabla1[[#This Row],[DIAS TRABAJADOS]]</f>
        <v>15000000</v>
      </c>
      <c r="G6" s="4">
        <v>46000</v>
      </c>
      <c r="H6" s="2">
        <v>1500000</v>
      </c>
      <c r="I6" s="1">
        <f>Tabla1[[#This Row],[SALARIO TRABAJADO]]+Tabla1[[#This Row],[COMPENSACION]]-Tabla1[[#This Row],[EPS]]</f>
        <v>13546000</v>
      </c>
    </row>
    <row r="7" spans="1:9" x14ac:dyDescent="0.3">
      <c r="A7" t="s">
        <v>13</v>
      </c>
      <c r="B7" t="s">
        <v>23</v>
      </c>
      <c r="C7" s="1">
        <v>1160000</v>
      </c>
      <c r="D7" s="3">
        <v>28</v>
      </c>
      <c r="E7" s="4">
        <f>Tabla1[[#This Row],[SALARIO]]/Tabla1[[#This Row],[DIAS TRABAJADOS]]</f>
        <v>41428.571428571428</v>
      </c>
      <c r="F7" s="1">
        <f>Tabla1[[#This Row],[SALARIO BASICO]]*Tabla1[[#This Row],[DIAS TRABAJADOS]]</f>
        <v>1160000</v>
      </c>
      <c r="G7" s="4"/>
      <c r="H7" s="2">
        <v>116000</v>
      </c>
      <c r="I7" s="1">
        <f>Tabla1[[#This Row],[SALARIO TRABAJADO]]+Tabla1[[#This Row],[COMPENSACION]]-Tabla1[[#This Row],[EPS]]</f>
        <v>1044000</v>
      </c>
    </row>
    <row r="8" spans="1:9" x14ac:dyDescent="0.3">
      <c r="A8" t="s">
        <v>14</v>
      </c>
      <c r="B8" t="s">
        <v>24</v>
      </c>
      <c r="C8" s="1">
        <v>1160000</v>
      </c>
      <c r="D8" s="3">
        <v>15</v>
      </c>
      <c r="E8" s="4">
        <f>Tabla1[[#This Row],[SALARIO]]/Tabla1[[#This Row],[DIAS TRABAJADOS]]</f>
        <v>77333.333333333328</v>
      </c>
      <c r="F8" s="1">
        <f>Tabla1[[#This Row],[SALARIO BASICO]]*Tabla1[[#This Row],[DIAS TRABAJADOS]]</f>
        <v>1160000</v>
      </c>
      <c r="G8" s="4">
        <v>276000</v>
      </c>
      <c r="H8" s="2">
        <v>1000000</v>
      </c>
      <c r="I8" s="1">
        <f>Tabla1[[#This Row],[SALARIO TRABAJADO]]+Tabla1[[#This Row],[COMPENSACION]]-Tabla1[[#This Row],[EPS]]</f>
        <v>436000</v>
      </c>
    </row>
    <row r="9" spans="1:9" x14ac:dyDescent="0.3">
      <c r="A9" t="s">
        <v>15</v>
      </c>
      <c r="B9" t="s">
        <v>25</v>
      </c>
      <c r="C9" s="1">
        <v>10000000</v>
      </c>
      <c r="D9" s="3">
        <v>28</v>
      </c>
      <c r="E9" s="4">
        <f>Tabla1[[#This Row],[SALARIO]]/Tabla1[[#This Row],[DIAS TRABAJADOS]]</f>
        <v>357142.85714285716</v>
      </c>
      <c r="F9" s="1">
        <f>Tabla1[[#This Row],[SALARIO BASICO]]*Tabla1[[#This Row],[DIAS TRABAJADOS]]</f>
        <v>10000000</v>
      </c>
      <c r="G9" s="4"/>
      <c r="H9" s="2">
        <v>116000</v>
      </c>
      <c r="I9" s="1">
        <f>Tabla1[[#This Row],[SALARIO TRABAJADO]]+Tabla1[[#This Row],[COMPENSACION]]-Tabla1[[#This Row],[EPS]]</f>
        <v>9884000</v>
      </c>
    </row>
    <row r="10" spans="1:9" x14ac:dyDescent="0.3">
      <c r="A10" t="s">
        <v>16</v>
      </c>
      <c r="B10" t="s">
        <v>26</v>
      </c>
      <c r="C10" s="1">
        <v>1160000</v>
      </c>
      <c r="D10" s="3">
        <v>28</v>
      </c>
      <c r="E10" s="4">
        <f>Tabla1[[#This Row],[SALARIO]]/Tabla1[[#This Row],[DIAS TRABAJADOS]]</f>
        <v>41428.571428571428</v>
      </c>
      <c r="F10" s="1">
        <f>Tabla1[[#This Row],[SALARIO BASICO]]*Tabla1[[#This Row],[DIAS TRABAJADOS]]</f>
        <v>1160000</v>
      </c>
      <c r="G10" s="4"/>
      <c r="H10" s="2">
        <v>116000</v>
      </c>
      <c r="I10" s="1">
        <f>Tabla1[[#This Row],[SALARIO TRABAJADO]]+Tabla1[[#This Row],[COMPENSACION]]-Tabla1[[#This Row],[EPS]]</f>
        <v>1044000</v>
      </c>
    </row>
    <row r="11" spans="1:9" x14ac:dyDescent="0.3">
      <c r="A11" t="s">
        <v>17</v>
      </c>
      <c r="B11" t="s">
        <v>27</v>
      </c>
      <c r="C11" s="1">
        <v>1160000</v>
      </c>
      <c r="D11" s="3">
        <v>28</v>
      </c>
      <c r="E11" s="4">
        <f>Tabla1[[#This Row],[SALARIO]]/Tabla1[[#This Row],[DIAS TRABAJADOS]]</f>
        <v>41428.571428571428</v>
      </c>
      <c r="F11" s="1">
        <f>Tabla1[[#This Row],[SALARIO BASICO]]*Tabla1[[#This Row],[DIAS TRABAJADOS]]</f>
        <v>1160000</v>
      </c>
      <c r="G11" s="4"/>
      <c r="H11" s="2">
        <v>116000</v>
      </c>
      <c r="I11" s="1">
        <f>Tabla1[[#This Row],[SALARIO TRABAJADO]]+Tabla1[[#This Row],[COMPENSACION]]-Tabla1[[#This Row],[EPS]]</f>
        <v>1044000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8170-184F-440F-903B-E218B7DB6A31}">
  <dimension ref="A1:I11"/>
  <sheetViews>
    <sheetView zoomScaleNormal="80" workbookViewId="0">
      <selection activeCell="V6" sqref="V6"/>
    </sheetView>
  </sheetViews>
  <sheetFormatPr baseColWidth="10" defaultRowHeight="14.4" x14ac:dyDescent="0.3"/>
  <cols>
    <col min="1" max="1" width="20.33203125" bestFit="1" customWidth="1"/>
    <col min="2" max="2" width="14.44140625" bestFit="1" customWidth="1"/>
    <col min="3" max="3" width="15.5546875" hidden="1" customWidth="1"/>
    <col min="4" max="4" width="19.5546875" hidden="1" customWidth="1"/>
    <col min="5" max="5" width="17.88671875" bestFit="1" customWidth="1"/>
    <col min="6" max="6" width="22" hidden="1" customWidth="1"/>
    <col min="7" max="7" width="18.109375" hidden="1" customWidth="1"/>
    <col min="8" max="8" width="14.5546875" hidden="1" customWidth="1"/>
    <col min="9" max="9" width="16.88671875" hidden="1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18</v>
      </c>
      <c r="C2" s="1">
        <v>20000000</v>
      </c>
      <c r="D2" s="3">
        <v>30</v>
      </c>
      <c r="E2" s="4">
        <f>Tabla13[[#This Row],[SALARIO]]/Tabla13[[#This Row],[DIAS TRABAJADOS]]</f>
        <v>666666.66666666663</v>
      </c>
      <c r="F2" s="1">
        <f>Tabla13[[#This Row],[SALARIO BASICO]]*Tabla13[[#This Row],[DIAS TRABAJADOS]]</f>
        <v>20000000</v>
      </c>
      <c r="G2" s="4">
        <v>92000</v>
      </c>
      <c r="H2" s="2">
        <v>2000000</v>
      </c>
      <c r="I2" s="1">
        <f>Tabla13[[#This Row],[SALARIO TRABAJADO]]+Tabla13[[#This Row],[COMPENSACION]]-Tabla13[[#This Row],[EPS]]</f>
        <v>18092000</v>
      </c>
    </row>
    <row r="3" spans="1:9" x14ac:dyDescent="0.3">
      <c r="A3" t="s">
        <v>9</v>
      </c>
      <c r="B3" t="s">
        <v>19</v>
      </c>
      <c r="C3" s="1">
        <v>1160000</v>
      </c>
      <c r="D3" s="3">
        <v>28</v>
      </c>
      <c r="E3" s="4">
        <f>Tabla13[[#This Row],[SALARIO]]/Tabla13[[#This Row],[DIAS TRABAJADOS]]</f>
        <v>41428.571428571428</v>
      </c>
      <c r="F3" s="1">
        <f>Tabla13[[#This Row],[SALARIO BASICO]]*Tabla13[[#This Row],[DIAS TRABAJADOS]]</f>
        <v>1160000</v>
      </c>
      <c r="G3" s="4"/>
      <c r="H3" s="2">
        <v>116000</v>
      </c>
      <c r="I3" s="1">
        <f>Tabla13[[#This Row],[SALARIO TRABAJADO]]+Tabla13[[#This Row],[COMPENSACION]]-Tabla13[[#This Row],[EPS]]</f>
        <v>1044000</v>
      </c>
    </row>
    <row r="4" spans="1:9" x14ac:dyDescent="0.3">
      <c r="A4" t="s">
        <v>10</v>
      </c>
      <c r="B4" t="s">
        <v>20</v>
      </c>
      <c r="C4" s="1">
        <v>8000000</v>
      </c>
      <c r="D4" s="3">
        <v>12</v>
      </c>
      <c r="E4" s="4">
        <f>Tabla13[[#This Row],[SALARIO]]/Tabla13[[#This Row],[DIAS TRABAJADOS]]</f>
        <v>666666.66666666663</v>
      </c>
      <c r="F4" s="1">
        <f>Tabla13[[#This Row],[SALARIO BASICO]]*Tabla13[[#This Row],[DIAS TRABAJADOS]]</f>
        <v>8000000</v>
      </c>
      <c r="G4" s="4">
        <v>92000</v>
      </c>
      <c r="H4" s="2">
        <v>800000</v>
      </c>
      <c r="I4" s="1">
        <f>Tabla13[[#This Row],[SALARIO TRABAJADO]]+Tabla13[[#This Row],[COMPENSACION]]-Tabla13[[#This Row],[EPS]]</f>
        <v>7292000</v>
      </c>
    </row>
    <row r="5" spans="1:9" x14ac:dyDescent="0.3">
      <c r="A5" t="s">
        <v>11</v>
      </c>
      <c r="B5" t="s">
        <v>21</v>
      </c>
      <c r="C5" s="1">
        <v>10000000</v>
      </c>
      <c r="D5" s="3">
        <v>15</v>
      </c>
      <c r="E5" s="4">
        <f>Tabla13[[#This Row],[SALARIO]]/Tabla13[[#This Row],[DIAS TRABAJADOS]]</f>
        <v>666666.66666666663</v>
      </c>
      <c r="F5" s="1">
        <f>Tabla13[[#This Row],[SALARIO BASICO]]*Tabla13[[#This Row],[DIAS TRABAJADOS]]</f>
        <v>10000000</v>
      </c>
      <c r="G5" s="4"/>
      <c r="H5" s="2">
        <v>1000000</v>
      </c>
      <c r="I5" s="1">
        <f>Tabla13[[#This Row],[SALARIO TRABAJADO]]+Tabla13[[#This Row],[COMPENSACION]]-Tabla13[[#This Row],[EPS]]</f>
        <v>9000000</v>
      </c>
    </row>
    <row r="6" spans="1:9" x14ac:dyDescent="0.3">
      <c r="A6" t="s">
        <v>12</v>
      </c>
      <c r="B6" t="s">
        <v>22</v>
      </c>
      <c r="C6" s="1">
        <v>15000000</v>
      </c>
      <c r="D6" s="3">
        <v>20</v>
      </c>
      <c r="E6" s="4">
        <f>Tabla13[[#This Row],[SALARIO]]/Tabla13[[#This Row],[DIAS TRABAJADOS]]</f>
        <v>750000</v>
      </c>
      <c r="F6" s="1">
        <f>Tabla13[[#This Row],[SALARIO BASICO]]*Tabla13[[#This Row],[DIAS TRABAJADOS]]</f>
        <v>15000000</v>
      </c>
      <c r="G6" s="4">
        <v>46000</v>
      </c>
      <c r="H6" s="2">
        <v>1500000</v>
      </c>
      <c r="I6" s="1">
        <f>Tabla13[[#This Row],[SALARIO TRABAJADO]]+Tabla13[[#This Row],[COMPENSACION]]-Tabla13[[#This Row],[EPS]]</f>
        <v>13546000</v>
      </c>
    </row>
    <row r="7" spans="1:9" x14ac:dyDescent="0.3">
      <c r="A7" t="s">
        <v>13</v>
      </c>
      <c r="B7" t="s">
        <v>23</v>
      </c>
      <c r="C7" s="1">
        <v>1160000</v>
      </c>
      <c r="D7" s="3">
        <v>28</v>
      </c>
      <c r="E7" s="4">
        <f>Tabla13[[#This Row],[SALARIO]]/Tabla13[[#This Row],[DIAS TRABAJADOS]]</f>
        <v>41428.571428571428</v>
      </c>
      <c r="F7" s="1">
        <f>Tabla13[[#This Row],[SALARIO BASICO]]*Tabla13[[#This Row],[DIAS TRABAJADOS]]</f>
        <v>1160000</v>
      </c>
      <c r="G7" s="4"/>
      <c r="H7" s="2">
        <v>116000</v>
      </c>
      <c r="I7" s="1">
        <f>Tabla13[[#This Row],[SALARIO TRABAJADO]]+Tabla13[[#This Row],[COMPENSACION]]-Tabla13[[#This Row],[EPS]]</f>
        <v>1044000</v>
      </c>
    </row>
    <row r="8" spans="1:9" x14ac:dyDescent="0.3">
      <c r="A8" t="s">
        <v>14</v>
      </c>
      <c r="B8" t="s">
        <v>24</v>
      </c>
      <c r="C8" s="1">
        <v>1160000</v>
      </c>
      <c r="D8" s="3">
        <v>15</v>
      </c>
      <c r="E8" s="4">
        <f>Tabla13[[#This Row],[SALARIO]]/Tabla13[[#This Row],[DIAS TRABAJADOS]]</f>
        <v>77333.333333333328</v>
      </c>
      <c r="F8" s="1">
        <f>Tabla13[[#This Row],[SALARIO BASICO]]*Tabla13[[#This Row],[DIAS TRABAJADOS]]</f>
        <v>1160000</v>
      </c>
      <c r="G8" s="4">
        <v>276000</v>
      </c>
      <c r="H8" s="2">
        <v>1000000</v>
      </c>
      <c r="I8" s="1">
        <f>Tabla13[[#This Row],[SALARIO TRABAJADO]]+Tabla13[[#This Row],[COMPENSACION]]-Tabla13[[#This Row],[EPS]]</f>
        <v>436000</v>
      </c>
    </row>
    <row r="9" spans="1:9" x14ac:dyDescent="0.3">
      <c r="A9" t="s">
        <v>15</v>
      </c>
      <c r="B9" t="s">
        <v>25</v>
      </c>
      <c r="C9" s="1">
        <v>10000000</v>
      </c>
      <c r="D9" s="3">
        <v>28</v>
      </c>
      <c r="E9" s="4">
        <f>Tabla13[[#This Row],[SALARIO]]/Tabla13[[#This Row],[DIAS TRABAJADOS]]</f>
        <v>357142.85714285716</v>
      </c>
      <c r="F9" s="1">
        <f>Tabla13[[#This Row],[SALARIO BASICO]]*Tabla13[[#This Row],[DIAS TRABAJADOS]]</f>
        <v>10000000</v>
      </c>
      <c r="G9" s="4"/>
      <c r="H9" s="2">
        <v>116000</v>
      </c>
      <c r="I9" s="1">
        <f>Tabla13[[#This Row],[SALARIO TRABAJADO]]+Tabla13[[#This Row],[COMPENSACION]]-Tabla13[[#This Row],[EPS]]</f>
        <v>9884000</v>
      </c>
    </row>
    <row r="10" spans="1:9" x14ac:dyDescent="0.3">
      <c r="A10" t="s">
        <v>16</v>
      </c>
      <c r="B10" t="s">
        <v>26</v>
      </c>
      <c r="C10" s="1">
        <v>1160000</v>
      </c>
      <c r="D10" s="3">
        <v>28</v>
      </c>
      <c r="E10" s="4">
        <f>Tabla13[[#This Row],[SALARIO]]/Tabla13[[#This Row],[DIAS TRABAJADOS]]</f>
        <v>41428.571428571428</v>
      </c>
      <c r="F10" s="1">
        <f>Tabla13[[#This Row],[SALARIO BASICO]]*Tabla13[[#This Row],[DIAS TRABAJADOS]]</f>
        <v>1160000</v>
      </c>
      <c r="G10" s="4"/>
      <c r="H10" s="2">
        <v>116000</v>
      </c>
      <c r="I10" s="1">
        <f>Tabla13[[#This Row],[SALARIO TRABAJADO]]+Tabla13[[#This Row],[COMPENSACION]]-Tabla13[[#This Row],[EPS]]</f>
        <v>1044000</v>
      </c>
    </row>
    <row r="11" spans="1:9" x14ac:dyDescent="0.3">
      <c r="A11" t="s">
        <v>17</v>
      </c>
      <c r="B11" t="s">
        <v>27</v>
      </c>
      <c r="C11" s="1">
        <v>1160000</v>
      </c>
      <c r="D11" s="3">
        <v>28</v>
      </c>
      <c r="E11" s="4">
        <f>Tabla13[[#This Row],[SALARIO]]/Tabla13[[#This Row],[DIAS TRABAJADOS]]</f>
        <v>41428.571428571428</v>
      </c>
      <c r="F11" s="1">
        <f>Tabla13[[#This Row],[SALARIO BASICO]]*Tabla13[[#This Row],[DIAS TRABAJADOS]]</f>
        <v>1160000</v>
      </c>
      <c r="G11" s="4"/>
      <c r="H11" s="2">
        <v>116000</v>
      </c>
      <c r="I11" s="1">
        <f>Tabla13[[#This Row],[SALARIO TRABAJADO]]+Tabla13[[#This Row],[COMPENSACION]]-Tabla13[[#This Row],[EPS]]</f>
        <v>1044000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C834-63FA-417A-AB2A-C41829CCC410}">
  <dimension ref="A1:I11"/>
  <sheetViews>
    <sheetView workbookViewId="0">
      <selection sqref="A1:H11"/>
    </sheetView>
  </sheetViews>
  <sheetFormatPr baseColWidth="10" defaultRowHeight="14.4" x14ac:dyDescent="0.3"/>
  <cols>
    <col min="1" max="1" width="20.33203125" bestFit="1" customWidth="1"/>
    <col min="2" max="2" width="14.44140625" bestFit="1" customWidth="1"/>
    <col min="3" max="3" width="15.5546875" hidden="1" customWidth="1"/>
    <col min="4" max="4" width="19.5546875" hidden="1" customWidth="1"/>
    <col min="5" max="5" width="17.88671875" hidden="1" customWidth="1"/>
    <col min="6" max="6" width="22" hidden="1" customWidth="1"/>
    <col min="7" max="7" width="18.109375" hidden="1" customWidth="1"/>
    <col min="8" max="8" width="14.5546875" bestFit="1" customWidth="1"/>
    <col min="9" max="9" width="16.88671875" hidden="1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18</v>
      </c>
      <c r="C2" s="1">
        <v>20000000</v>
      </c>
      <c r="D2" s="3">
        <v>30</v>
      </c>
      <c r="E2" s="4">
        <f>Tabla1456[[#This Row],[SALARIO]]/Tabla1456[[#This Row],[DIAS TRABAJADOS]]</f>
        <v>666666.66666666663</v>
      </c>
      <c r="F2" s="1">
        <f>Tabla1456[[#This Row],[SALARIO BASICO]]*Tabla1456[[#This Row],[DIAS TRABAJADOS]]</f>
        <v>20000000</v>
      </c>
      <c r="G2" s="4">
        <v>92000</v>
      </c>
      <c r="H2" s="2">
        <v>2000000</v>
      </c>
      <c r="I2" s="1">
        <f>Tabla1456[[#This Row],[SALARIO TRABAJADO]]+Tabla1456[[#This Row],[COMPENSACION]]-Tabla1456[[#This Row],[EPS]]</f>
        <v>18092000</v>
      </c>
    </row>
    <row r="3" spans="1:9" x14ac:dyDescent="0.3">
      <c r="A3" t="s">
        <v>9</v>
      </c>
      <c r="B3" t="s">
        <v>19</v>
      </c>
      <c r="C3" s="1">
        <v>1160000</v>
      </c>
      <c r="D3" s="3">
        <v>28</v>
      </c>
      <c r="E3" s="4">
        <f>Tabla1456[[#This Row],[SALARIO]]/Tabla1456[[#This Row],[DIAS TRABAJADOS]]</f>
        <v>41428.571428571428</v>
      </c>
      <c r="F3" s="1">
        <f>Tabla1456[[#This Row],[SALARIO BASICO]]*Tabla1456[[#This Row],[DIAS TRABAJADOS]]</f>
        <v>1160000</v>
      </c>
      <c r="G3" s="4"/>
      <c r="H3" s="2">
        <v>116000</v>
      </c>
      <c r="I3" s="1">
        <f>Tabla1456[[#This Row],[SALARIO TRABAJADO]]+Tabla1456[[#This Row],[COMPENSACION]]-Tabla1456[[#This Row],[EPS]]</f>
        <v>1044000</v>
      </c>
    </row>
    <row r="4" spans="1:9" x14ac:dyDescent="0.3">
      <c r="A4" t="s">
        <v>10</v>
      </c>
      <c r="B4" t="s">
        <v>20</v>
      </c>
      <c r="C4" s="1">
        <v>8000000</v>
      </c>
      <c r="D4" s="3">
        <v>12</v>
      </c>
      <c r="E4" s="4">
        <f>Tabla1456[[#This Row],[SALARIO]]/Tabla1456[[#This Row],[DIAS TRABAJADOS]]</f>
        <v>666666.66666666663</v>
      </c>
      <c r="F4" s="1">
        <f>Tabla1456[[#This Row],[SALARIO BASICO]]*Tabla1456[[#This Row],[DIAS TRABAJADOS]]</f>
        <v>8000000</v>
      </c>
      <c r="G4" s="4">
        <v>92000</v>
      </c>
      <c r="H4" s="2">
        <v>800000</v>
      </c>
      <c r="I4" s="1">
        <f>Tabla1456[[#This Row],[SALARIO TRABAJADO]]+Tabla1456[[#This Row],[COMPENSACION]]-Tabla1456[[#This Row],[EPS]]</f>
        <v>7292000</v>
      </c>
    </row>
    <row r="5" spans="1:9" x14ac:dyDescent="0.3">
      <c r="A5" t="s">
        <v>11</v>
      </c>
      <c r="B5" t="s">
        <v>21</v>
      </c>
      <c r="C5" s="1">
        <v>10000000</v>
      </c>
      <c r="D5" s="3">
        <v>15</v>
      </c>
      <c r="E5" s="4">
        <f>Tabla1456[[#This Row],[SALARIO]]/Tabla1456[[#This Row],[DIAS TRABAJADOS]]</f>
        <v>666666.66666666663</v>
      </c>
      <c r="F5" s="1">
        <f>Tabla1456[[#This Row],[SALARIO BASICO]]*Tabla1456[[#This Row],[DIAS TRABAJADOS]]</f>
        <v>10000000</v>
      </c>
      <c r="G5" s="4"/>
      <c r="H5" s="2">
        <v>1000000</v>
      </c>
      <c r="I5" s="1">
        <f>Tabla1456[[#This Row],[SALARIO TRABAJADO]]+Tabla1456[[#This Row],[COMPENSACION]]-Tabla1456[[#This Row],[EPS]]</f>
        <v>9000000</v>
      </c>
    </row>
    <row r="6" spans="1:9" x14ac:dyDescent="0.3">
      <c r="A6" t="s">
        <v>12</v>
      </c>
      <c r="B6" t="s">
        <v>22</v>
      </c>
      <c r="C6" s="1">
        <v>15000000</v>
      </c>
      <c r="D6" s="3">
        <v>20</v>
      </c>
      <c r="E6" s="4">
        <f>Tabla1456[[#This Row],[SALARIO]]/Tabla1456[[#This Row],[DIAS TRABAJADOS]]</f>
        <v>750000</v>
      </c>
      <c r="F6" s="1">
        <f>Tabla1456[[#This Row],[SALARIO BASICO]]*Tabla1456[[#This Row],[DIAS TRABAJADOS]]</f>
        <v>15000000</v>
      </c>
      <c r="G6" s="4">
        <v>46000</v>
      </c>
      <c r="H6" s="2">
        <v>1500000</v>
      </c>
      <c r="I6" s="1">
        <f>Tabla1456[[#This Row],[SALARIO TRABAJADO]]+Tabla1456[[#This Row],[COMPENSACION]]-Tabla1456[[#This Row],[EPS]]</f>
        <v>13546000</v>
      </c>
    </row>
    <row r="7" spans="1:9" x14ac:dyDescent="0.3">
      <c r="A7" t="s">
        <v>13</v>
      </c>
      <c r="B7" t="s">
        <v>23</v>
      </c>
      <c r="C7" s="1">
        <v>1160000</v>
      </c>
      <c r="D7" s="3">
        <v>28</v>
      </c>
      <c r="E7" s="4">
        <f>Tabla1456[[#This Row],[SALARIO]]/Tabla1456[[#This Row],[DIAS TRABAJADOS]]</f>
        <v>41428.571428571428</v>
      </c>
      <c r="F7" s="1">
        <f>Tabla1456[[#This Row],[SALARIO BASICO]]*Tabla1456[[#This Row],[DIAS TRABAJADOS]]</f>
        <v>1160000</v>
      </c>
      <c r="G7" s="4"/>
      <c r="H7" s="2">
        <v>116000</v>
      </c>
      <c r="I7" s="1">
        <f>Tabla1456[[#This Row],[SALARIO TRABAJADO]]+Tabla1456[[#This Row],[COMPENSACION]]-Tabla1456[[#This Row],[EPS]]</f>
        <v>1044000</v>
      </c>
    </row>
    <row r="8" spans="1:9" x14ac:dyDescent="0.3">
      <c r="A8" t="s">
        <v>14</v>
      </c>
      <c r="B8" t="s">
        <v>24</v>
      </c>
      <c r="C8" s="1">
        <v>1160000</v>
      </c>
      <c r="D8" s="3">
        <v>15</v>
      </c>
      <c r="E8" s="4">
        <f>Tabla1456[[#This Row],[SALARIO]]/Tabla1456[[#This Row],[DIAS TRABAJADOS]]</f>
        <v>77333.333333333328</v>
      </c>
      <c r="F8" s="1">
        <f>Tabla1456[[#This Row],[SALARIO BASICO]]*Tabla1456[[#This Row],[DIAS TRABAJADOS]]</f>
        <v>1160000</v>
      </c>
      <c r="G8" s="4">
        <v>276000</v>
      </c>
      <c r="H8" s="2">
        <v>1000000</v>
      </c>
      <c r="I8" s="1">
        <f>Tabla1456[[#This Row],[SALARIO TRABAJADO]]+Tabla1456[[#This Row],[COMPENSACION]]-Tabla1456[[#This Row],[EPS]]</f>
        <v>436000</v>
      </c>
    </row>
    <row r="9" spans="1:9" x14ac:dyDescent="0.3">
      <c r="A9" t="s">
        <v>15</v>
      </c>
      <c r="B9" t="s">
        <v>25</v>
      </c>
      <c r="C9" s="1">
        <v>10000000</v>
      </c>
      <c r="D9" s="3">
        <v>28</v>
      </c>
      <c r="E9" s="4">
        <f>Tabla1456[[#This Row],[SALARIO]]/Tabla1456[[#This Row],[DIAS TRABAJADOS]]</f>
        <v>357142.85714285716</v>
      </c>
      <c r="F9" s="1">
        <f>Tabla1456[[#This Row],[SALARIO BASICO]]*Tabla1456[[#This Row],[DIAS TRABAJADOS]]</f>
        <v>10000000</v>
      </c>
      <c r="G9" s="4"/>
      <c r="H9" s="2">
        <v>116000</v>
      </c>
      <c r="I9" s="1">
        <f>Tabla1456[[#This Row],[SALARIO TRABAJADO]]+Tabla1456[[#This Row],[COMPENSACION]]-Tabla1456[[#This Row],[EPS]]</f>
        <v>9884000</v>
      </c>
    </row>
    <row r="10" spans="1:9" x14ac:dyDescent="0.3">
      <c r="A10" t="s">
        <v>16</v>
      </c>
      <c r="B10" t="s">
        <v>26</v>
      </c>
      <c r="C10" s="1">
        <v>1160000</v>
      </c>
      <c r="D10" s="3">
        <v>28</v>
      </c>
      <c r="E10" s="4">
        <f>Tabla1456[[#This Row],[SALARIO]]/Tabla1456[[#This Row],[DIAS TRABAJADOS]]</f>
        <v>41428.571428571428</v>
      </c>
      <c r="F10" s="1">
        <f>Tabla1456[[#This Row],[SALARIO BASICO]]*Tabla1456[[#This Row],[DIAS TRABAJADOS]]</f>
        <v>1160000</v>
      </c>
      <c r="G10" s="4"/>
      <c r="H10" s="2">
        <v>116000</v>
      </c>
      <c r="I10" s="1">
        <f>Tabla1456[[#This Row],[SALARIO TRABAJADO]]+Tabla1456[[#This Row],[COMPENSACION]]-Tabla1456[[#This Row],[EPS]]</f>
        <v>1044000</v>
      </c>
    </row>
    <row r="11" spans="1:9" x14ac:dyDescent="0.3">
      <c r="A11" t="s">
        <v>17</v>
      </c>
      <c r="B11" t="s">
        <v>27</v>
      </c>
      <c r="C11" s="1">
        <v>1160000</v>
      </c>
      <c r="D11" s="3">
        <v>28</v>
      </c>
      <c r="E11" s="4">
        <f>Tabla1456[[#This Row],[SALARIO]]/Tabla1456[[#This Row],[DIAS TRABAJADOS]]</f>
        <v>41428.571428571428</v>
      </c>
      <c r="F11" s="1">
        <f>Tabla1456[[#This Row],[SALARIO BASICO]]*Tabla1456[[#This Row],[DIAS TRABAJADOS]]</f>
        <v>1160000</v>
      </c>
      <c r="G11" s="4"/>
      <c r="H11" s="2">
        <v>116000</v>
      </c>
      <c r="I11" s="1">
        <f>Tabla1456[[#This Row],[SALARIO TRABAJADO]]+Tabla1456[[#This Row],[COMPENSACION]]-Tabla1456[[#This Row],[EPS]]</f>
        <v>1044000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14D-2EC6-499C-B096-A82FCD609319}">
  <dimension ref="A1:I15"/>
  <sheetViews>
    <sheetView workbookViewId="0">
      <selection activeCell="I15" sqref="I15"/>
    </sheetView>
  </sheetViews>
  <sheetFormatPr baseColWidth="10" defaultRowHeight="14.4" x14ac:dyDescent="0.3"/>
  <cols>
    <col min="1" max="1" width="20.33203125" bestFit="1" customWidth="1"/>
    <col min="2" max="2" width="14.44140625" bestFit="1" customWidth="1"/>
    <col min="3" max="3" width="15.5546875" hidden="1" customWidth="1"/>
    <col min="4" max="4" width="19.5546875" hidden="1" customWidth="1"/>
    <col min="5" max="5" width="17.88671875" hidden="1" customWidth="1"/>
    <col min="6" max="6" width="22" hidden="1" customWidth="1"/>
    <col min="7" max="7" width="18.109375" hidden="1" customWidth="1"/>
    <col min="8" max="8" width="14.5546875" hidden="1" customWidth="1"/>
    <col min="9" max="9" width="16.88671875" bestFit="1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18</v>
      </c>
      <c r="C2" s="1">
        <v>20000000</v>
      </c>
      <c r="D2" s="3">
        <v>30</v>
      </c>
      <c r="E2" s="4">
        <f>Tabla145[[#This Row],[SALARIO]]/Tabla145[[#This Row],[DIAS TRABAJADOS]]</f>
        <v>666666.66666666663</v>
      </c>
      <c r="F2" s="1">
        <f>Tabla145[[#This Row],[SALARIO BASICO]]*Tabla145[[#This Row],[DIAS TRABAJADOS]]</f>
        <v>20000000</v>
      </c>
      <c r="G2" s="4">
        <v>92000</v>
      </c>
      <c r="H2" s="2">
        <v>2000000</v>
      </c>
      <c r="I2" s="1">
        <f>Tabla145[[#This Row],[SALARIO TRABAJADO]]+Tabla145[[#This Row],[COMPENSACION]]-Tabla145[[#This Row],[EPS]]</f>
        <v>18092000</v>
      </c>
    </row>
    <row r="3" spans="1:9" x14ac:dyDescent="0.3">
      <c r="A3" t="s">
        <v>9</v>
      </c>
      <c r="B3" t="s">
        <v>19</v>
      </c>
      <c r="C3" s="1">
        <v>1160000</v>
      </c>
      <c r="D3" s="3">
        <v>28</v>
      </c>
      <c r="E3" s="4">
        <f>Tabla145[[#This Row],[SALARIO]]/Tabla145[[#This Row],[DIAS TRABAJADOS]]</f>
        <v>41428.571428571428</v>
      </c>
      <c r="F3" s="1">
        <f>Tabla145[[#This Row],[SALARIO BASICO]]*Tabla145[[#This Row],[DIAS TRABAJADOS]]</f>
        <v>1160000</v>
      </c>
      <c r="G3" s="4"/>
      <c r="H3" s="2">
        <v>116000</v>
      </c>
      <c r="I3" s="1">
        <f>Tabla145[[#This Row],[SALARIO TRABAJADO]]+Tabla145[[#This Row],[COMPENSACION]]-Tabla145[[#This Row],[EPS]]</f>
        <v>1044000</v>
      </c>
    </row>
    <row r="4" spans="1:9" x14ac:dyDescent="0.3">
      <c r="A4" t="s">
        <v>10</v>
      </c>
      <c r="B4" t="s">
        <v>20</v>
      </c>
      <c r="C4" s="1">
        <v>8000000</v>
      </c>
      <c r="D4" s="3">
        <v>12</v>
      </c>
      <c r="E4" s="4">
        <f>Tabla145[[#This Row],[SALARIO]]/Tabla145[[#This Row],[DIAS TRABAJADOS]]</f>
        <v>666666.66666666663</v>
      </c>
      <c r="F4" s="1">
        <f>Tabla145[[#This Row],[SALARIO BASICO]]*Tabla145[[#This Row],[DIAS TRABAJADOS]]</f>
        <v>8000000</v>
      </c>
      <c r="G4" s="4">
        <v>92000</v>
      </c>
      <c r="H4" s="2">
        <v>800000</v>
      </c>
      <c r="I4" s="1">
        <f>Tabla145[[#This Row],[SALARIO TRABAJADO]]+Tabla145[[#This Row],[COMPENSACION]]-Tabla145[[#This Row],[EPS]]</f>
        <v>7292000</v>
      </c>
    </row>
    <row r="5" spans="1:9" x14ac:dyDescent="0.3">
      <c r="A5" t="s">
        <v>11</v>
      </c>
      <c r="B5" t="s">
        <v>21</v>
      </c>
      <c r="C5" s="1">
        <v>10000000</v>
      </c>
      <c r="D5" s="3">
        <v>15</v>
      </c>
      <c r="E5" s="4">
        <f>Tabla145[[#This Row],[SALARIO]]/Tabla145[[#This Row],[DIAS TRABAJADOS]]</f>
        <v>666666.66666666663</v>
      </c>
      <c r="F5" s="1">
        <f>Tabla145[[#This Row],[SALARIO BASICO]]*Tabla145[[#This Row],[DIAS TRABAJADOS]]</f>
        <v>10000000</v>
      </c>
      <c r="G5" s="4"/>
      <c r="H5" s="2">
        <v>1000000</v>
      </c>
      <c r="I5" s="1">
        <f>Tabla145[[#This Row],[SALARIO TRABAJADO]]+Tabla145[[#This Row],[COMPENSACION]]-Tabla145[[#This Row],[EPS]]</f>
        <v>9000000</v>
      </c>
    </row>
    <row r="6" spans="1:9" x14ac:dyDescent="0.3">
      <c r="A6" t="s">
        <v>12</v>
      </c>
      <c r="B6" t="s">
        <v>22</v>
      </c>
      <c r="C6" s="1">
        <v>15000000</v>
      </c>
      <c r="D6" s="3">
        <v>20</v>
      </c>
      <c r="E6" s="4">
        <f>Tabla145[[#This Row],[SALARIO]]/Tabla145[[#This Row],[DIAS TRABAJADOS]]</f>
        <v>750000</v>
      </c>
      <c r="F6" s="1">
        <f>Tabla145[[#This Row],[SALARIO BASICO]]*Tabla145[[#This Row],[DIAS TRABAJADOS]]</f>
        <v>15000000</v>
      </c>
      <c r="G6" s="4">
        <v>46000</v>
      </c>
      <c r="H6" s="2">
        <v>1500000</v>
      </c>
      <c r="I6" s="1">
        <f>Tabla145[[#This Row],[SALARIO TRABAJADO]]+Tabla145[[#This Row],[COMPENSACION]]-Tabla145[[#This Row],[EPS]]</f>
        <v>13546000</v>
      </c>
    </row>
    <row r="7" spans="1:9" x14ac:dyDescent="0.3">
      <c r="A7" t="s">
        <v>13</v>
      </c>
      <c r="B7" t="s">
        <v>23</v>
      </c>
      <c r="C7" s="1">
        <v>1160000</v>
      </c>
      <c r="D7" s="3">
        <v>28</v>
      </c>
      <c r="E7" s="4">
        <f>Tabla145[[#This Row],[SALARIO]]/Tabla145[[#This Row],[DIAS TRABAJADOS]]</f>
        <v>41428.571428571428</v>
      </c>
      <c r="F7" s="1">
        <f>Tabla145[[#This Row],[SALARIO BASICO]]*Tabla145[[#This Row],[DIAS TRABAJADOS]]</f>
        <v>1160000</v>
      </c>
      <c r="G7" s="4"/>
      <c r="H7" s="2">
        <v>116000</v>
      </c>
      <c r="I7" s="1">
        <f>Tabla145[[#This Row],[SALARIO TRABAJADO]]+Tabla145[[#This Row],[COMPENSACION]]-Tabla145[[#This Row],[EPS]]</f>
        <v>1044000</v>
      </c>
    </row>
    <row r="8" spans="1:9" x14ac:dyDescent="0.3">
      <c r="A8" t="s">
        <v>14</v>
      </c>
      <c r="B8" t="s">
        <v>24</v>
      </c>
      <c r="C8" s="1">
        <v>1160000</v>
      </c>
      <c r="D8" s="3">
        <v>15</v>
      </c>
      <c r="E8" s="4">
        <f>Tabla145[[#This Row],[SALARIO]]/Tabla145[[#This Row],[DIAS TRABAJADOS]]</f>
        <v>77333.333333333328</v>
      </c>
      <c r="F8" s="1">
        <f>Tabla145[[#This Row],[SALARIO BASICO]]*Tabla145[[#This Row],[DIAS TRABAJADOS]]</f>
        <v>1160000</v>
      </c>
      <c r="G8" s="4">
        <v>276000</v>
      </c>
      <c r="H8" s="2">
        <v>1000000</v>
      </c>
      <c r="I8" s="1">
        <f>Tabla145[[#This Row],[SALARIO TRABAJADO]]+Tabla145[[#This Row],[COMPENSACION]]-Tabla145[[#This Row],[EPS]]</f>
        <v>436000</v>
      </c>
    </row>
    <row r="9" spans="1:9" x14ac:dyDescent="0.3">
      <c r="A9" t="s">
        <v>15</v>
      </c>
      <c r="B9" t="s">
        <v>25</v>
      </c>
      <c r="C9" s="1">
        <v>10000000</v>
      </c>
      <c r="D9" s="3">
        <v>28</v>
      </c>
      <c r="E9" s="4">
        <f>Tabla145[[#This Row],[SALARIO]]/Tabla145[[#This Row],[DIAS TRABAJADOS]]</f>
        <v>357142.85714285716</v>
      </c>
      <c r="F9" s="1">
        <f>Tabla145[[#This Row],[SALARIO BASICO]]*Tabla145[[#This Row],[DIAS TRABAJADOS]]</f>
        <v>10000000</v>
      </c>
      <c r="G9" s="4"/>
      <c r="H9" s="2">
        <v>116000</v>
      </c>
      <c r="I9" s="1">
        <f>Tabla145[[#This Row],[SALARIO TRABAJADO]]+Tabla145[[#This Row],[COMPENSACION]]-Tabla145[[#This Row],[EPS]]</f>
        <v>9884000</v>
      </c>
    </row>
    <row r="10" spans="1:9" x14ac:dyDescent="0.3">
      <c r="A10" t="s">
        <v>16</v>
      </c>
      <c r="B10" t="s">
        <v>26</v>
      </c>
      <c r="C10" s="1">
        <v>1160000</v>
      </c>
      <c r="D10" s="3">
        <v>28</v>
      </c>
      <c r="E10" s="4">
        <f>Tabla145[[#This Row],[SALARIO]]/Tabla145[[#This Row],[DIAS TRABAJADOS]]</f>
        <v>41428.571428571428</v>
      </c>
      <c r="F10" s="1">
        <f>Tabla145[[#This Row],[SALARIO BASICO]]*Tabla145[[#This Row],[DIAS TRABAJADOS]]</f>
        <v>1160000</v>
      </c>
      <c r="G10" s="4"/>
      <c r="H10" s="2">
        <v>116000</v>
      </c>
      <c r="I10" s="1">
        <f>Tabla145[[#This Row],[SALARIO TRABAJADO]]+Tabla145[[#This Row],[COMPENSACION]]-Tabla145[[#This Row],[EPS]]</f>
        <v>1044000</v>
      </c>
    </row>
    <row r="11" spans="1:9" x14ac:dyDescent="0.3">
      <c r="A11" t="s">
        <v>17</v>
      </c>
      <c r="B11" t="s">
        <v>27</v>
      </c>
      <c r="C11" s="1">
        <v>1160000</v>
      </c>
      <c r="D11" s="3">
        <v>28</v>
      </c>
      <c r="E11" s="4">
        <f>Tabla145[[#This Row],[SALARIO]]/Tabla145[[#This Row],[DIAS TRABAJADOS]]</f>
        <v>41428.571428571428</v>
      </c>
      <c r="F11" s="1">
        <f>Tabla145[[#This Row],[SALARIO BASICO]]*Tabla145[[#This Row],[DIAS TRABAJADOS]]</f>
        <v>1160000</v>
      </c>
      <c r="G11" s="4"/>
      <c r="H11" s="2">
        <v>116000</v>
      </c>
      <c r="I11" s="1">
        <f>Tabla145[[#This Row],[SALARIO TRABAJADO]]+Tabla145[[#This Row],[COMPENSACION]]-Tabla145[[#This Row],[EPS]]</f>
        <v>1044000</v>
      </c>
    </row>
    <row r="15" spans="1:9" x14ac:dyDescent="0.3">
      <c r="I15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</vt:lpstr>
      <vt:lpstr>SALARIO LABORAL</vt:lpstr>
      <vt:lpstr>DIAS TRABAJADOS</vt:lpstr>
      <vt:lpstr>SALARIO DIA</vt:lpstr>
      <vt:lpstr>EPS</vt:lpstr>
      <vt:lpstr>SALARIO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Simon M.</cp:lastModifiedBy>
  <dcterms:created xsi:type="dcterms:W3CDTF">2023-08-22T15:28:42Z</dcterms:created>
  <dcterms:modified xsi:type="dcterms:W3CDTF">2023-09-05T01:41:34Z</dcterms:modified>
</cp:coreProperties>
</file>