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" sheetId="1" r:id="rId4"/>
    <sheet state="visible" name="clean" sheetId="2" r:id="rId5"/>
    <sheet state="visible" name="cleaned_ts" sheetId="3" r:id="rId6"/>
    <sheet state="visible" name="GOOG" sheetId="4" r:id="rId7"/>
    <sheet state="visible" name="AAPL" sheetId="5" r:id="rId8"/>
    <sheet state="visible" name="MSFT" sheetId="6" r:id="rId9"/>
    <sheet state="visible" name="AMZN" sheetId="7" r:id="rId10"/>
    <sheet state="visible" name="FB" sheetId="8" r:id="rId11"/>
  </sheets>
  <definedNames/>
  <calcPr/>
</workbook>
</file>

<file path=xl/sharedStrings.xml><?xml version="1.0" encoding="utf-8"?>
<sst xmlns="http://schemas.openxmlformats.org/spreadsheetml/2006/main" count="48" uniqueCount="30">
  <si>
    <t>Ticker</t>
  </si>
  <si>
    <t>MarketCap</t>
  </si>
  <si>
    <t>GOOG</t>
  </si>
  <si>
    <t>AAPL</t>
  </si>
  <si>
    <t>MSFT</t>
  </si>
  <si>
    <t>AMZN</t>
  </si>
  <si>
    <t>FB</t>
  </si>
  <si>
    <t>GS</t>
  </si>
  <si>
    <t>JPM</t>
  </si>
  <si>
    <t>MS</t>
  </si>
  <si>
    <t>WFC</t>
  </si>
  <si>
    <t>JNJ</t>
  </si>
  <si>
    <t>PFE</t>
  </si>
  <si>
    <t>GILD</t>
  </si>
  <si>
    <t>BIIB</t>
  </si>
  <si>
    <t>Date</t>
  </si>
  <si>
    <t>Open</t>
  </si>
  <si>
    <t>High</t>
  </si>
  <si>
    <t>Low</t>
  </si>
  <si>
    <t>Close</t>
  </si>
  <si>
    <t>Volume</t>
  </si>
  <si>
    <t>Industry</t>
  </si>
  <si>
    <t>Technology</t>
  </si>
  <si>
    <t>Finance</t>
  </si>
  <si>
    <t>Medicine</t>
  </si>
  <si>
    <t>Google</t>
  </si>
  <si>
    <t>Apple</t>
  </si>
  <si>
    <t>Microsoft</t>
  </si>
  <si>
    <t>Amazon</t>
  </si>
  <si>
    <t>Facebook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</si>
</sst>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0" xfId="0" applyFont="1"/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tr">
        <f>IFERROR(__xludf.DUMMYFUNCTION("GOOGLEFINANCE(A2, ""all"", text(today()-3, ""mm/dd/yyyy""))"),"Date")</f>
        <v>Date</v>
      </c>
      <c r="C1" s="2" t="str">
        <f>IFERROR(__xludf.DUMMYFUNCTION("""COMPUTED_VALUE"""),"Open")</f>
        <v>Open</v>
      </c>
      <c r="D1" s="2" t="str">
        <f>IFERROR(__xludf.DUMMYFUNCTION("""COMPUTED_VALUE"""),"High")</f>
        <v>High</v>
      </c>
      <c r="E1" s="2" t="str">
        <f>IFERROR(__xludf.DUMMYFUNCTION("""COMPUTED_VALUE"""),"Low")</f>
        <v>Low</v>
      </c>
      <c r="F1" s="2" t="str">
        <f>IFERROR(__xludf.DUMMYFUNCTION("""COMPUTED_VALUE"""),"Close")</f>
        <v>Close</v>
      </c>
      <c r="G1" s="2" t="str">
        <f>IFERROR(__xludf.DUMMYFUNCTION("""COMPUTED_VALUE"""),"Volume")</f>
        <v>Volume</v>
      </c>
      <c r="H1" s="1" t="s">
        <v>1</v>
      </c>
    </row>
    <row r="2">
      <c r="A2" s="3" t="s">
        <v>2</v>
      </c>
      <c r="B2" s="4">
        <f>IFERROR(__xludf.DUMMYFUNCTION("""COMPUTED_VALUE"""),44302.66666666667)</f>
        <v>44302.66667</v>
      </c>
      <c r="C2" s="5">
        <f>IFERROR(__xludf.DUMMYFUNCTION("""COMPUTED_VALUE"""),2303.0)</f>
        <v>2303</v>
      </c>
      <c r="D2" s="5">
        <f>IFERROR(__xludf.DUMMYFUNCTION("""COMPUTED_VALUE"""),2306.44)</f>
        <v>2306.44</v>
      </c>
      <c r="E2" s="5">
        <f>IFERROR(__xludf.DUMMYFUNCTION("""COMPUTED_VALUE"""),2284.45)</f>
        <v>2284.45</v>
      </c>
      <c r="F2" s="5">
        <f>IFERROR(__xludf.DUMMYFUNCTION("""COMPUTED_VALUE"""),2297.76)</f>
        <v>2297.76</v>
      </c>
      <c r="G2" s="5">
        <f>IFERROR(__xludf.DUMMYFUNCTION("""COMPUTED_VALUE"""),1130090.0)</f>
        <v>1130090</v>
      </c>
      <c r="H2" s="5">
        <f>IFERROR(__xludf.DUMMYFUNCTION("GOOGLEFINANCE(A2,""marketcap"")"),1.542618533E12)</f>
        <v>1542618533000</v>
      </c>
    </row>
    <row r="3">
      <c r="B3" s="5" t="str">
        <f>IFERROR(__xludf.DUMMYFUNCTION("GOOGLEFINANCE(A4, ""all"", text(today()-3, ""mm/dd/yyyy""))"),"Date")</f>
        <v>Date</v>
      </c>
      <c r="C3" s="5" t="str">
        <f>IFERROR(__xludf.DUMMYFUNCTION("""COMPUTED_VALUE"""),"Open")</f>
        <v>Open</v>
      </c>
      <c r="D3" s="5" t="str">
        <f>IFERROR(__xludf.DUMMYFUNCTION("""COMPUTED_VALUE"""),"High")</f>
        <v>High</v>
      </c>
      <c r="E3" s="5" t="str">
        <f>IFERROR(__xludf.DUMMYFUNCTION("""COMPUTED_VALUE"""),"Low")</f>
        <v>Low</v>
      </c>
      <c r="F3" s="5" t="str">
        <f>IFERROR(__xludf.DUMMYFUNCTION("""COMPUTED_VALUE"""),"Close")</f>
        <v>Close</v>
      </c>
      <c r="G3" s="5" t="str">
        <f>IFERROR(__xludf.DUMMYFUNCTION("""COMPUTED_VALUE"""),"Volume")</f>
        <v>Volume</v>
      </c>
    </row>
    <row r="4">
      <c r="A4" s="3" t="s">
        <v>3</v>
      </c>
      <c r="B4" s="4">
        <f>IFERROR(__xludf.DUMMYFUNCTION("""COMPUTED_VALUE"""),44302.66666666667)</f>
        <v>44302.66667</v>
      </c>
      <c r="C4" s="5">
        <f>IFERROR(__xludf.DUMMYFUNCTION("""COMPUTED_VALUE"""),134.3)</f>
        <v>134.3</v>
      </c>
      <c r="D4" s="5">
        <f>IFERROR(__xludf.DUMMYFUNCTION("""COMPUTED_VALUE"""),134.67)</f>
        <v>134.67</v>
      </c>
      <c r="E4" s="5">
        <f>IFERROR(__xludf.DUMMYFUNCTION("""COMPUTED_VALUE"""),133.28)</f>
        <v>133.28</v>
      </c>
      <c r="F4" s="5">
        <f>IFERROR(__xludf.DUMMYFUNCTION("""COMPUTED_VALUE"""),134.16)</f>
        <v>134.16</v>
      </c>
      <c r="G4" s="5">
        <f>IFERROR(__xludf.DUMMYFUNCTION("""COMPUTED_VALUE"""),8.4922386E7)</f>
        <v>84922386</v>
      </c>
      <c r="H4" s="5">
        <f>IFERROR(__xludf.DUMMYFUNCTION("GOOGLEFINANCE(A4,""marketcap"")"),2.252290215879E12)</f>
        <v>2252290215879</v>
      </c>
    </row>
    <row r="5">
      <c r="B5" s="5" t="str">
        <f>IFERROR(__xludf.DUMMYFUNCTION("GOOGLEFINANCE(A6, ""all"", text(today()-3, ""mm/dd/yyyy""))"),"Date")</f>
        <v>Date</v>
      </c>
      <c r="C5" s="5" t="str">
        <f>IFERROR(__xludf.DUMMYFUNCTION("""COMPUTED_VALUE"""),"Open")</f>
        <v>Open</v>
      </c>
      <c r="D5" s="5" t="str">
        <f>IFERROR(__xludf.DUMMYFUNCTION("""COMPUTED_VALUE"""),"High")</f>
        <v>High</v>
      </c>
      <c r="E5" s="5" t="str">
        <f>IFERROR(__xludf.DUMMYFUNCTION("""COMPUTED_VALUE"""),"Low")</f>
        <v>Low</v>
      </c>
      <c r="F5" s="5" t="str">
        <f>IFERROR(__xludf.DUMMYFUNCTION("""COMPUTED_VALUE"""),"Close")</f>
        <v>Close</v>
      </c>
      <c r="G5" s="5" t="str">
        <f>IFERROR(__xludf.DUMMYFUNCTION("""COMPUTED_VALUE"""),"Volume")</f>
        <v>Volume</v>
      </c>
    </row>
    <row r="6">
      <c r="A6" s="3" t="s">
        <v>4</v>
      </c>
      <c r="B6" s="4">
        <f>IFERROR(__xludf.DUMMYFUNCTION("""COMPUTED_VALUE"""),44302.66666666667)</f>
        <v>44302.66667</v>
      </c>
      <c r="C6" s="5">
        <f>IFERROR(__xludf.DUMMYFUNCTION("""COMPUTED_VALUE"""),259.47)</f>
        <v>259.47</v>
      </c>
      <c r="D6" s="5">
        <f>IFERROR(__xludf.DUMMYFUNCTION("""COMPUTED_VALUE"""),261.0)</f>
        <v>261</v>
      </c>
      <c r="E6" s="5">
        <f>IFERROR(__xludf.DUMMYFUNCTION("""COMPUTED_VALUE"""),257.6)</f>
        <v>257.6</v>
      </c>
      <c r="F6" s="5">
        <f>IFERROR(__xludf.DUMMYFUNCTION("""COMPUTED_VALUE"""),260.74)</f>
        <v>260.74</v>
      </c>
      <c r="G6" s="5">
        <f>IFERROR(__xludf.DUMMYFUNCTION("""COMPUTED_VALUE"""),2.4878582E7)</f>
        <v>24878582</v>
      </c>
      <c r="H6" s="5">
        <f>IFERROR(__xludf.DUMMYFUNCTION("GOOGLEFINANCE(A6,""marketcap"")"),1.966557065445E12)</f>
        <v>1966557065445</v>
      </c>
    </row>
    <row r="7">
      <c r="B7" s="5" t="str">
        <f>IFERROR(__xludf.DUMMYFUNCTION("GOOGLEFINANCE(A8, ""all"", text(today()-3, ""mm/dd/yyyy""))"),"Date")</f>
        <v>Date</v>
      </c>
      <c r="C7" s="5" t="str">
        <f>IFERROR(__xludf.DUMMYFUNCTION("""COMPUTED_VALUE"""),"Open")</f>
        <v>Open</v>
      </c>
      <c r="D7" s="5" t="str">
        <f>IFERROR(__xludf.DUMMYFUNCTION("""COMPUTED_VALUE"""),"High")</f>
        <v>High</v>
      </c>
      <c r="E7" s="5" t="str">
        <f>IFERROR(__xludf.DUMMYFUNCTION("""COMPUTED_VALUE"""),"Low")</f>
        <v>Low</v>
      </c>
      <c r="F7" s="5" t="str">
        <f>IFERROR(__xludf.DUMMYFUNCTION("""COMPUTED_VALUE"""),"Close")</f>
        <v>Close</v>
      </c>
      <c r="G7" s="5" t="str">
        <f>IFERROR(__xludf.DUMMYFUNCTION("""COMPUTED_VALUE"""),"Volume")</f>
        <v>Volume</v>
      </c>
    </row>
    <row r="8">
      <c r="A8" s="3" t="s">
        <v>5</v>
      </c>
      <c r="B8" s="4">
        <f>IFERROR(__xludf.DUMMYFUNCTION("""COMPUTED_VALUE"""),44302.66666666667)</f>
        <v>44302.66667</v>
      </c>
      <c r="C8" s="5">
        <f>IFERROR(__xludf.DUMMYFUNCTION("""COMPUTED_VALUE"""),3380.0)</f>
        <v>3380</v>
      </c>
      <c r="D8" s="5">
        <f>IFERROR(__xludf.DUMMYFUNCTION("""COMPUTED_VALUE"""),3406.8)</f>
        <v>3406.8</v>
      </c>
      <c r="E8" s="5">
        <f>IFERROR(__xludf.DUMMYFUNCTION("""COMPUTED_VALUE"""),3355.59)</f>
        <v>3355.59</v>
      </c>
      <c r="F8" s="5">
        <f>IFERROR(__xludf.DUMMYFUNCTION("""COMPUTED_VALUE"""),3399.44)</f>
        <v>3399.44</v>
      </c>
      <c r="G8" s="5">
        <f>IFERROR(__xludf.DUMMYFUNCTION("""COMPUTED_VALUE"""),3186049.0)</f>
        <v>3186049</v>
      </c>
      <c r="H8" s="5">
        <f>IFERROR(__xludf.DUMMYFUNCTION("GOOGLEFINANCE(A8,""marketcap"")"),1.711838294206E12)</f>
        <v>1711838294206</v>
      </c>
    </row>
    <row r="9">
      <c r="B9" s="5" t="str">
        <f>IFERROR(__xludf.DUMMYFUNCTION("GOOGLEFINANCE(A10, ""all"", text(today()-3, ""mm/dd/yyyy""))"),"Date")</f>
        <v>Date</v>
      </c>
      <c r="C9" s="5" t="str">
        <f>IFERROR(__xludf.DUMMYFUNCTION("""COMPUTED_VALUE"""),"Open")</f>
        <v>Open</v>
      </c>
      <c r="D9" s="5" t="str">
        <f>IFERROR(__xludf.DUMMYFUNCTION("""COMPUTED_VALUE"""),"High")</f>
        <v>High</v>
      </c>
      <c r="E9" s="5" t="str">
        <f>IFERROR(__xludf.DUMMYFUNCTION("""COMPUTED_VALUE"""),"Low")</f>
        <v>Low</v>
      </c>
      <c r="F9" s="5" t="str">
        <f>IFERROR(__xludf.DUMMYFUNCTION("""COMPUTED_VALUE"""),"Close")</f>
        <v>Close</v>
      </c>
      <c r="G9" s="5" t="str">
        <f>IFERROR(__xludf.DUMMYFUNCTION("""COMPUTED_VALUE"""),"Volume")</f>
        <v>Volume</v>
      </c>
    </row>
    <row r="10">
      <c r="A10" s="3" t="s">
        <v>6</v>
      </c>
      <c r="B10" s="4">
        <f>IFERROR(__xludf.DUMMYFUNCTION("""COMPUTED_VALUE"""),44302.66666666667)</f>
        <v>44302.66667</v>
      </c>
      <c r="C10" s="5">
        <f>IFERROR(__xludf.DUMMYFUNCTION("""COMPUTED_VALUE"""),308.17)</f>
        <v>308.17</v>
      </c>
      <c r="D10" s="5">
        <f>IFERROR(__xludf.DUMMYFUNCTION("""COMPUTED_VALUE"""),308.95)</f>
        <v>308.95</v>
      </c>
      <c r="E10" s="5">
        <f>IFERROR(__xludf.DUMMYFUNCTION("""COMPUTED_VALUE"""),304.61)</f>
        <v>304.61</v>
      </c>
      <c r="F10" s="5">
        <f>IFERROR(__xludf.DUMMYFUNCTION("""COMPUTED_VALUE"""),306.18)</f>
        <v>306.18</v>
      </c>
      <c r="G10" s="5">
        <f>IFERROR(__xludf.DUMMYFUNCTION("""COMPUTED_VALUE"""),1.3059163E7)</f>
        <v>13059163</v>
      </c>
      <c r="H10" s="5">
        <f>IFERROR(__xludf.DUMMYFUNCTION("GOOGLEFINANCE(A10,""marketcap"")"),8.70063724506E11)</f>
        <v>870063724506</v>
      </c>
    </row>
    <row r="11">
      <c r="B11" s="5" t="str">
        <f>IFERROR(__xludf.DUMMYFUNCTION("GOOGLEFINANCE(A12, ""all"", text(today()-3, ""mm/dd/yyyy""))"),"Date")</f>
        <v>Date</v>
      </c>
      <c r="C11" s="5" t="str">
        <f>IFERROR(__xludf.DUMMYFUNCTION("""COMPUTED_VALUE"""),"Open")</f>
        <v>Open</v>
      </c>
      <c r="D11" s="5" t="str">
        <f>IFERROR(__xludf.DUMMYFUNCTION("""COMPUTED_VALUE"""),"High")</f>
        <v>High</v>
      </c>
      <c r="E11" s="5" t="str">
        <f>IFERROR(__xludf.DUMMYFUNCTION("""COMPUTED_VALUE"""),"Low")</f>
        <v>Low</v>
      </c>
      <c r="F11" s="5" t="str">
        <f>IFERROR(__xludf.DUMMYFUNCTION("""COMPUTED_VALUE"""),"Close")</f>
        <v>Close</v>
      </c>
      <c r="G11" s="5" t="str">
        <f>IFERROR(__xludf.DUMMYFUNCTION("""COMPUTED_VALUE"""),"Volume")</f>
        <v>Volume</v>
      </c>
    </row>
    <row r="12">
      <c r="A12" s="3" t="s">
        <v>7</v>
      </c>
      <c r="B12" s="4">
        <f>IFERROR(__xludf.DUMMYFUNCTION("""COMPUTED_VALUE"""),44302.66666666667)</f>
        <v>44302.66667</v>
      </c>
      <c r="C12" s="5">
        <f>IFERROR(__xludf.DUMMYFUNCTION("""COMPUTED_VALUE"""),340.29)</f>
        <v>340.29</v>
      </c>
      <c r="D12" s="5">
        <f>IFERROR(__xludf.DUMMYFUNCTION("""COMPUTED_VALUE"""),343.74)</f>
        <v>343.74</v>
      </c>
      <c r="E12" s="5">
        <f>IFERROR(__xludf.DUMMYFUNCTION("""COMPUTED_VALUE"""),338.62)</f>
        <v>338.62</v>
      </c>
      <c r="F12" s="5">
        <f>IFERROR(__xludf.DUMMYFUNCTION("""COMPUTED_VALUE"""),342.31)</f>
        <v>342.31</v>
      </c>
      <c r="G12" s="5">
        <f>IFERROR(__xludf.DUMMYFUNCTION("""COMPUTED_VALUE"""),4231858.0)</f>
        <v>4231858</v>
      </c>
      <c r="H12" s="5">
        <f>IFERROR(__xludf.DUMMYFUNCTION("GOOGLEFINANCE(A12,""marketcap"")"),1.17378098162E11)</f>
        <v>117378098162</v>
      </c>
    </row>
    <row r="13">
      <c r="B13" s="5" t="str">
        <f>IFERROR(__xludf.DUMMYFUNCTION("GOOGLEFINANCE(A14, ""all"", text(today()-3, ""mm/dd/yyyy""))"),"Date")</f>
        <v>Date</v>
      </c>
      <c r="C13" s="5" t="str">
        <f>IFERROR(__xludf.DUMMYFUNCTION("""COMPUTED_VALUE"""),"Open")</f>
        <v>Open</v>
      </c>
      <c r="D13" s="5" t="str">
        <f>IFERROR(__xludf.DUMMYFUNCTION("""COMPUTED_VALUE"""),"High")</f>
        <v>High</v>
      </c>
      <c r="E13" s="5" t="str">
        <f>IFERROR(__xludf.DUMMYFUNCTION("""COMPUTED_VALUE"""),"Low")</f>
        <v>Low</v>
      </c>
      <c r="F13" s="5" t="str">
        <f>IFERROR(__xludf.DUMMYFUNCTION("""COMPUTED_VALUE"""),"Close")</f>
        <v>Close</v>
      </c>
      <c r="G13" s="5" t="str">
        <f>IFERROR(__xludf.DUMMYFUNCTION("""COMPUTED_VALUE"""),"Volume")</f>
        <v>Volume</v>
      </c>
    </row>
    <row r="14">
      <c r="A14" s="3" t="s">
        <v>8</v>
      </c>
      <c r="B14" s="4">
        <f>IFERROR(__xludf.DUMMYFUNCTION("""COMPUTED_VALUE"""),44302.66666666667)</f>
        <v>44302.66667</v>
      </c>
      <c r="C14" s="5">
        <f>IFERROR(__xludf.DUMMYFUNCTION("""COMPUTED_VALUE"""),153.87)</f>
        <v>153.87</v>
      </c>
      <c r="D14" s="5">
        <f>IFERROR(__xludf.DUMMYFUNCTION("""COMPUTED_VALUE"""),154.51)</f>
        <v>154.51</v>
      </c>
      <c r="E14" s="5">
        <f>IFERROR(__xludf.DUMMYFUNCTION("""COMPUTED_VALUE"""),152.69)</f>
        <v>152.69</v>
      </c>
      <c r="F14" s="5">
        <f>IFERROR(__xludf.DUMMYFUNCTION("""COMPUTED_VALUE"""),153.3)</f>
        <v>153.3</v>
      </c>
      <c r="G14" s="5">
        <f>IFERROR(__xludf.DUMMYFUNCTION("""COMPUTED_VALUE"""),1.3773412E7)</f>
        <v>13773412</v>
      </c>
      <c r="H14" s="5">
        <f>IFERROR(__xludf.DUMMYFUNCTION("GOOGLEFINANCE(A14,""marketcap"")"),4.64822165653E11)</f>
        <v>464822165653</v>
      </c>
    </row>
    <row r="15">
      <c r="B15" s="5" t="str">
        <f>IFERROR(__xludf.DUMMYFUNCTION("GOOGLEFINANCE(A16, ""all"", text(today()-3, ""mm/dd/yyyy""))"),"Date")</f>
        <v>Date</v>
      </c>
      <c r="C15" s="5" t="str">
        <f>IFERROR(__xludf.DUMMYFUNCTION("""COMPUTED_VALUE"""),"Open")</f>
        <v>Open</v>
      </c>
      <c r="D15" s="5" t="str">
        <f>IFERROR(__xludf.DUMMYFUNCTION("""COMPUTED_VALUE"""),"High")</f>
        <v>High</v>
      </c>
      <c r="E15" s="5" t="str">
        <f>IFERROR(__xludf.DUMMYFUNCTION("""COMPUTED_VALUE"""),"Low")</f>
        <v>Low</v>
      </c>
      <c r="F15" s="5" t="str">
        <f>IFERROR(__xludf.DUMMYFUNCTION("""COMPUTED_VALUE"""),"Close")</f>
        <v>Close</v>
      </c>
      <c r="G15" s="5" t="str">
        <f>IFERROR(__xludf.DUMMYFUNCTION("""COMPUTED_VALUE"""),"Volume")</f>
        <v>Volume</v>
      </c>
    </row>
    <row r="16">
      <c r="A16" s="3" t="s">
        <v>9</v>
      </c>
      <c r="B16" s="4">
        <f>IFERROR(__xludf.DUMMYFUNCTION("""COMPUTED_VALUE"""),44302.66666666667)</f>
        <v>44302.66667</v>
      </c>
      <c r="C16" s="5">
        <f>IFERROR(__xludf.DUMMYFUNCTION("""COMPUTED_VALUE"""),81.0)</f>
        <v>81</v>
      </c>
      <c r="D16" s="5">
        <f>IFERROR(__xludf.DUMMYFUNCTION("""COMPUTED_VALUE"""),81.68)</f>
        <v>81.68</v>
      </c>
      <c r="E16" s="5">
        <f>IFERROR(__xludf.DUMMYFUNCTION("""COMPUTED_VALUE"""),77.76)</f>
        <v>77.76</v>
      </c>
      <c r="F16" s="5">
        <f>IFERROR(__xludf.DUMMYFUNCTION("""COMPUTED_VALUE"""),78.59)</f>
        <v>78.59</v>
      </c>
      <c r="G16" s="5">
        <f>IFERROR(__xludf.DUMMYFUNCTION("""COMPUTED_VALUE"""),2.908641E7)</f>
        <v>29086410</v>
      </c>
      <c r="H16" s="5">
        <f>IFERROR(__xludf.DUMMYFUNCTION("GOOGLEFINANCE(A16,""marketcap"")"),1.47005574569E11)</f>
        <v>147005574569</v>
      </c>
    </row>
    <row r="17">
      <c r="B17" s="5" t="str">
        <f>IFERROR(__xludf.DUMMYFUNCTION("GOOGLEFINANCE(A18, ""all"", text(today()-3, ""mm/dd/yyyy""))"),"Date")</f>
        <v>Date</v>
      </c>
      <c r="C17" s="5" t="str">
        <f>IFERROR(__xludf.DUMMYFUNCTION("""COMPUTED_VALUE"""),"Open")</f>
        <v>Open</v>
      </c>
      <c r="D17" s="5" t="str">
        <f>IFERROR(__xludf.DUMMYFUNCTION("""COMPUTED_VALUE"""),"High")</f>
        <v>High</v>
      </c>
      <c r="E17" s="5" t="str">
        <f>IFERROR(__xludf.DUMMYFUNCTION("""COMPUTED_VALUE"""),"Low")</f>
        <v>Low</v>
      </c>
      <c r="F17" s="5" t="str">
        <f>IFERROR(__xludf.DUMMYFUNCTION("""COMPUTED_VALUE"""),"Close")</f>
        <v>Close</v>
      </c>
      <c r="G17" s="5" t="str">
        <f>IFERROR(__xludf.DUMMYFUNCTION("""COMPUTED_VALUE"""),"Volume")</f>
        <v>Volume</v>
      </c>
    </row>
    <row r="18">
      <c r="A18" s="3" t="s">
        <v>10</v>
      </c>
      <c r="B18" s="4">
        <f>IFERROR(__xludf.DUMMYFUNCTION("""COMPUTED_VALUE"""),44302.66666666667)</f>
        <v>44302.66667</v>
      </c>
      <c r="C18" s="5">
        <f>IFERROR(__xludf.DUMMYFUNCTION("""COMPUTED_VALUE"""),42.67)</f>
        <v>42.67</v>
      </c>
      <c r="D18" s="5">
        <f>IFERROR(__xludf.DUMMYFUNCTION("""COMPUTED_VALUE"""),44.13)</f>
        <v>44.13</v>
      </c>
      <c r="E18" s="5">
        <f>IFERROR(__xludf.DUMMYFUNCTION("""COMPUTED_VALUE"""),42.58)</f>
        <v>42.58</v>
      </c>
      <c r="F18" s="5">
        <f>IFERROR(__xludf.DUMMYFUNCTION("""COMPUTED_VALUE"""),43.84)</f>
        <v>43.84</v>
      </c>
      <c r="G18" s="5">
        <f>IFERROR(__xludf.DUMMYFUNCTION("""COMPUTED_VALUE"""),5.7060176E7)</f>
        <v>57060176</v>
      </c>
      <c r="H18" s="5">
        <f>IFERROR(__xludf.DUMMYFUNCTION("GOOGLEFINANCE(A18,""marketcap"")"),1.8124091743E11)</f>
        <v>181240917430</v>
      </c>
    </row>
    <row r="19">
      <c r="B19" s="5" t="str">
        <f>IFERROR(__xludf.DUMMYFUNCTION("GOOGLEFINANCE(A20, ""all"", text(today()-3, ""mm/dd/yyyy""))"),"Date")</f>
        <v>Date</v>
      </c>
      <c r="C19" s="5" t="str">
        <f>IFERROR(__xludf.DUMMYFUNCTION("""COMPUTED_VALUE"""),"Open")</f>
        <v>Open</v>
      </c>
      <c r="D19" s="5" t="str">
        <f>IFERROR(__xludf.DUMMYFUNCTION("""COMPUTED_VALUE"""),"High")</f>
        <v>High</v>
      </c>
      <c r="E19" s="5" t="str">
        <f>IFERROR(__xludf.DUMMYFUNCTION("""COMPUTED_VALUE"""),"Low")</f>
        <v>Low</v>
      </c>
      <c r="F19" s="5" t="str">
        <f>IFERROR(__xludf.DUMMYFUNCTION("""COMPUTED_VALUE"""),"Close")</f>
        <v>Close</v>
      </c>
      <c r="G19" s="5" t="str">
        <f>IFERROR(__xludf.DUMMYFUNCTION("""COMPUTED_VALUE"""),"Volume")</f>
        <v>Volume</v>
      </c>
    </row>
    <row r="20">
      <c r="A20" s="3" t="s">
        <v>11</v>
      </c>
      <c r="B20" s="4">
        <f>IFERROR(__xludf.DUMMYFUNCTION("""COMPUTED_VALUE"""),44302.66666666667)</f>
        <v>44302.66667</v>
      </c>
      <c r="C20" s="5">
        <f>IFERROR(__xludf.DUMMYFUNCTION("""COMPUTED_VALUE"""),161.34)</f>
        <v>161.34</v>
      </c>
      <c r="D20" s="5">
        <f>IFERROR(__xludf.DUMMYFUNCTION("""COMPUTED_VALUE"""),162.51)</f>
        <v>162.51</v>
      </c>
      <c r="E20" s="5">
        <f>IFERROR(__xludf.DUMMYFUNCTION("""COMPUTED_VALUE"""),160.56)</f>
        <v>160.56</v>
      </c>
      <c r="F20" s="5">
        <f>IFERROR(__xludf.DUMMYFUNCTION("""COMPUTED_VALUE"""),162.24)</f>
        <v>162.24</v>
      </c>
      <c r="G20" s="5">
        <f>IFERROR(__xludf.DUMMYFUNCTION("""COMPUTED_VALUE"""),9049432.0)</f>
        <v>9049432</v>
      </c>
      <c r="H20" s="5">
        <f>IFERROR(__xludf.DUMMYFUNCTION("GOOGLEFINANCE(A20,""marketcap"")"),4.27130235901E11)</f>
        <v>427130235901</v>
      </c>
    </row>
    <row r="21">
      <c r="B21" s="5" t="str">
        <f>IFERROR(__xludf.DUMMYFUNCTION("GOOGLEFINANCE(A22, ""all"", text(today()-3, ""mm/dd/yyyy""))"),"Date")</f>
        <v>Date</v>
      </c>
      <c r="C21" s="5" t="str">
        <f>IFERROR(__xludf.DUMMYFUNCTION("""COMPUTED_VALUE"""),"Open")</f>
        <v>Open</v>
      </c>
      <c r="D21" s="5" t="str">
        <f>IFERROR(__xludf.DUMMYFUNCTION("""COMPUTED_VALUE"""),"High")</f>
        <v>High</v>
      </c>
      <c r="E21" s="5" t="str">
        <f>IFERROR(__xludf.DUMMYFUNCTION("""COMPUTED_VALUE"""),"Low")</f>
        <v>Low</v>
      </c>
      <c r="F21" s="5" t="str">
        <f>IFERROR(__xludf.DUMMYFUNCTION("""COMPUTED_VALUE"""),"Close")</f>
        <v>Close</v>
      </c>
      <c r="G21" s="5" t="str">
        <f>IFERROR(__xludf.DUMMYFUNCTION("""COMPUTED_VALUE"""),"Volume")</f>
        <v>Volume</v>
      </c>
    </row>
    <row r="22">
      <c r="A22" s="3" t="s">
        <v>12</v>
      </c>
      <c r="B22" s="4">
        <f>IFERROR(__xludf.DUMMYFUNCTION("""COMPUTED_VALUE"""),44302.66666666667)</f>
        <v>44302.66667</v>
      </c>
      <c r="C22" s="5">
        <f>IFERROR(__xludf.DUMMYFUNCTION("""COMPUTED_VALUE"""),37.87)</f>
        <v>37.87</v>
      </c>
      <c r="D22" s="5">
        <f>IFERROR(__xludf.DUMMYFUNCTION("""COMPUTED_VALUE"""),38.7)</f>
        <v>38.7</v>
      </c>
      <c r="E22" s="5">
        <f>IFERROR(__xludf.DUMMYFUNCTION("""COMPUTED_VALUE"""),37.81)</f>
        <v>37.81</v>
      </c>
      <c r="F22" s="5">
        <f>IFERROR(__xludf.DUMMYFUNCTION("""COMPUTED_VALUE"""),38.57)</f>
        <v>38.57</v>
      </c>
      <c r="G22" s="5">
        <f>IFERROR(__xludf.DUMMYFUNCTION("""COMPUTED_VALUE"""),5.2829481E7)</f>
        <v>52829481</v>
      </c>
      <c r="H22" s="5">
        <f>IFERROR(__xludf.DUMMYFUNCTION("GOOGLEFINANCE(A22,""marketcap"")"),2.15149783777E11)</f>
        <v>215149783777</v>
      </c>
    </row>
    <row r="23">
      <c r="B23" s="5" t="str">
        <f>IFERROR(__xludf.DUMMYFUNCTION("GOOGLEFINANCE(A24, ""all"", text(today()-3, ""mm/dd/yyyy""))"),"Date")</f>
        <v>Date</v>
      </c>
      <c r="C23" s="5" t="str">
        <f>IFERROR(__xludf.DUMMYFUNCTION("""COMPUTED_VALUE"""),"Open")</f>
        <v>Open</v>
      </c>
      <c r="D23" s="5" t="str">
        <f>IFERROR(__xludf.DUMMYFUNCTION("""COMPUTED_VALUE"""),"High")</f>
        <v>High</v>
      </c>
      <c r="E23" s="5" t="str">
        <f>IFERROR(__xludf.DUMMYFUNCTION("""COMPUTED_VALUE"""),"Low")</f>
        <v>Low</v>
      </c>
      <c r="F23" s="5" t="str">
        <f>IFERROR(__xludf.DUMMYFUNCTION("""COMPUTED_VALUE"""),"Close")</f>
        <v>Close</v>
      </c>
      <c r="G23" s="5" t="str">
        <f>IFERROR(__xludf.DUMMYFUNCTION("""COMPUTED_VALUE"""),"Volume")</f>
        <v>Volume</v>
      </c>
    </row>
    <row r="24">
      <c r="A24" s="3" t="s">
        <v>13</v>
      </c>
      <c r="B24" s="4">
        <f>IFERROR(__xludf.DUMMYFUNCTION("""COMPUTED_VALUE"""),44302.66666666667)</f>
        <v>44302.66667</v>
      </c>
      <c r="C24" s="5">
        <f>IFERROR(__xludf.DUMMYFUNCTION("""COMPUTED_VALUE"""),66.02)</f>
        <v>66.02</v>
      </c>
      <c r="D24" s="5">
        <f>IFERROR(__xludf.DUMMYFUNCTION("""COMPUTED_VALUE"""),67.09)</f>
        <v>67.09</v>
      </c>
      <c r="E24" s="5">
        <f>IFERROR(__xludf.DUMMYFUNCTION("""COMPUTED_VALUE"""),65.86)</f>
        <v>65.86</v>
      </c>
      <c r="F24" s="5">
        <f>IFERROR(__xludf.DUMMYFUNCTION("""COMPUTED_VALUE"""),66.87)</f>
        <v>66.87</v>
      </c>
      <c r="G24" s="5">
        <f>IFERROR(__xludf.DUMMYFUNCTION("""COMPUTED_VALUE"""),7715858.0)</f>
        <v>7715858</v>
      </c>
      <c r="H24" s="5">
        <f>IFERROR(__xludf.DUMMYFUNCTION("GOOGLEFINANCE(A24,""marketcap"")"),8.4193078178E10)</f>
        <v>84193078178</v>
      </c>
    </row>
    <row r="25">
      <c r="B25" s="5" t="str">
        <f>IFERROR(__xludf.DUMMYFUNCTION("GOOGLEFINANCE(A26, ""all"", text(today()-3, ""mm/dd/yyyy""))"),"Date")</f>
        <v>Date</v>
      </c>
      <c r="C25" s="5" t="str">
        <f>IFERROR(__xludf.DUMMYFUNCTION("""COMPUTED_VALUE"""),"Open")</f>
        <v>Open</v>
      </c>
      <c r="D25" s="5" t="str">
        <f>IFERROR(__xludf.DUMMYFUNCTION("""COMPUTED_VALUE"""),"High")</f>
        <v>High</v>
      </c>
      <c r="E25" s="5" t="str">
        <f>IFERROR(__xludf.DUMMYFUNCTION("""COMPUTED_VALUE"""),"Low")</f>
        <v>Low</v>
      </c>
      <c r="F25" s="5" t="str">
        <f>IFERROR(__xludf.DUMMYFUNCTION("""COMPUTED_VALUE"""),"Close")</f>
        <v>Close</v>
      </c>
      <c r="G25" s="5" t="str">
        <f>IFERROR(__xludf.DUMMYFUNCTION("""COMPUTED_VALUE"""),"Volume")</f>
        <v>Volume</v>
      </c>
    </row>
    <row r="26">
      <c r="A26" s="3" t="s">
        <v>14</v>
      </c>
      <c r="B26" s="4">
        <f>IFERROR(__xludf.DUMMYFUNCTION("""COMPUTED_VALUE"""),44302.66666666667)</f>
        <v>44302.66667</v>
      </c>
      <c r="C26" s="5">
        <f>IFERROR(__xludf.DUMMYFUNCTION("""COMPUTED_VALUE"""),270.61)</f>
        <v>270.61</v>
      </c>
      <c r="D26" s="5">
        <f>IFERROR(__xludf.DUMMYFUNCTION("""COMPUTED_VALUE"""),273.83)</f>
        <v>273.83</v>
      </c>
      <c r="E26" s="5">
        <f>IFERROR(__xludf.DUMMYFUNCTION("""COMPUTED_VALUE"""),269.79)</f>
        <v>269.79</v>
      </c>
      <c r="F26" s="5">
        <f>IFERROR(__xludf.DUMMYFUNCTION("""COMPUTED_VALUE"""),270.31)</f>
        <v>270.31</v>
      </c>
      <c r="G26" s="5">
        <f>IFERROR(__xludf.DUMMYFUNCTION("""COMPUTED_VALUE"""),1014812.0)</f>
        <v>1014812</v>
      </c>
      <c r="H26" s="5">
        <f>IFERROR(__xludf.DUMMYFUNCTION("GOOGLEFINANCE(A26,""marketcap"")"),4.1177862695E10)</f>
        <v>41177862695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0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6" t="s">
        <v>1</v>
      </c>
      <c r="I1" s="1" t="s">
        <v>21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tr">
        <f>raw!A2</f>
        <v>GOOG</v>
      </c>
      <c r="B2" s="4">
        <f>raw!B2</f>
        <v>44302.66667</v>
      </c>
      <c r="C2" s="5">
        <f>raw!C2</f>
        <v>2303</v>
      </c>
      <c r="D2" s="5">
        <f>raw!D2</f>
        <v>2306.44</v>
      </c>
      <c r="E2" s="5">
        <f>raw!E2</f>
        <v>2284.45</v>
      </c>
      <c r="F2" s="5">
        <f>raw!F2</f>
        <v>2297.76</v>
      </c>
      <c r="G2" s="5">
        <f>raw!G2</f>
        <v>1130090</v>
      </c>
      <c r="H2" s="5">
        <f>raw!H2</f>
        <v>1542618533000</v>
      </c>
      <c r="I2" s="3" t="s">
        <v>22</v>
      </c>
    </row>
    <row r="3">
      <c r="A3" s="5" t="str">
        <f>raw!A4</f>
        <v>AAPL</v>
      </c>
      <c r="B3" s="4">
        <f>raw!B4</f>
        <v>44302.66667</v>
      </c>
      <c r="C3" s="5">
        <f>raw!C4</f>
        <v>134.3</v>
      </c>
      <c r="D3" s="5">
        <f>raw!D4</f>
        <v>134.67</v>
      </c>
      <c r="E3" s="5">
        <f>raw!E4</f>
        <v>133.28</v>
      </c>
      <c r="F3" s="5">
        <f>raw!F4</f>
        <v>134.16</v>
      </c>
      <c r="G3" s="5">
        <f>raw!G4</f>
        <v>84922386</v>
      </c>
      <c r="H3" s="5">
        <f>raw!H4</f>
        <v>2252290215879</v>
      </c>
      <c r="I3" s="3" t="s">
        <v>22</v>
      </c>
    </row>
    <row r="4">
      <c r="A4" s="5" t="str">
        <f>raw!A6</f>
        <v>MSFT</v>
      </c>
      <c r="B4" s="4">
        <f>raw!B6</f>
        <v>44302.66667</v>
      </c>
      <c r="C4" s="5">
        <f>raw!C6</f>
        <v>259.47</v>
      </c>
      <c r="D4" s="5">
        <f>raw!D6</f>
        <v>261</v>
      </c>
      <c r="E4" s="5">
        <f>raw!E6</f>
        <v>257.6</v>
      </c>
      <c r="F4" s="5">
        <f>raw!F6</f>
        <v>260.74</v>
      </c>
      <c r="G4" s="5">
        <f>raw!G6</f>
        <v>24878582</v>
      </c>
      <c r="H4" s="5">
        <f>raw!H6</f>
        <v>1966557065445</v>
      </c>
      <c r="I4" s="3" t="s">
        <v>22</v>
      </c>
    </row>
    <row r="5">
      <c r="A5" s="5" t="str">
        <f>raw!A8</f>
        <v>AMZN</v>
      </c>
      <c r="B5" s="4">
        <f>raw!B8</f>
        <v>44302.66667</v>
      </c>
      <c r="C5" s="5">
        <f>raw!C8</f>
        <v>3380</v>
      </c>
      <c r="D5" s="5">
        <f>raw!D8</f>
        <v>3406.8</v>
      </c>
      <c r="E5" s="5">
        <f>raw!E8</f>
        <v>3355.59</v>
      </c>
      <c r="F5" s="5">
        <f>raw!F8</f>
        <v>3399.44</v>
      </c>
      <c r="G5" s="5">
        <f>raw!G8</f>
        <v>3186049</v>
      </c>
      <c r="H5" s="5">
        <f>raw!H8</f>
        <v>1711838294206</v>
      </c>
      <c r="I5" s="3" t="s">
        <v>22</v>
      </c>
    </row>
    <row r="6">
      <c r="A6" s="5" t="str">
        <f>raw!A10</f>
        <v>FB</v>
      </c>
      <c r="B6" s="4">
        <f>raw!B10</f>
        <v>44302.66667</v>
      </c>
      <c r="C6" s="5">
        <f>raw!C10</f>
        <v>308.17</v>
      </c>
      <c r="D6" s="5">
        <f>raw!D10</f>
        <v>308.95</v>
      </c>
      <c r="E6" s="5">
        <f>raw!E10</f>
        <v>304.61</v>
      </c>
      <c r="F6" s="5">
        <f>raw!F10</f>
        <v>306.18</v>
      </c>
      <c r="G6" s="5">
        <f>raw!G10</f>
        <v>13059163</v>
      </c>
      <c r="H6" s="5">
        <f>raw!H10</f>
        <v>870063724506</v>
      </c>
      <c r="I6" s="3" t="s">
        <v>22</v>
      </c>
    </row>
    <row r="7">
      <c r="A7" s="5" t="str">
        <f>raw!A12</f>
        <v>GS</v>
      </c>
      <c r="B7" s="4">
        <f>raw!B12</f>
        <v>44302.66667</v>
      </c>
      <c r="C7" s="5">
        <f>raw!C12</f>
        <v>340.29</v>
      </c>
      <c r="D7" s="5">
        <f>raw!D12</f>
        <v>343.74</v>
      </c>
      <c r="E7" s="5">
        <f>raw!E12</f>
        <v>338.62</v>
      </c>
      <c r="F7" s="5">
        <f>raw!F12</f>
        <v>342.31</v>
      </c>
      <c r="G7" s="5">
        <f>raw!G12</f>
        <v>4231858</v>
      </c>
      <c r="H7" s="5">
        <f>raw!H12</f>
        <v>117378098162</v>
      </c>
      <c r="I7" s="3" t="s">
        <v>23</v>
      </c>
    </row>
    <row r="8">
      <c r="A8" s="5" t="str">
        <f>raw!A14</f>
        <v>JPM</v>
      </c>
      <c r="B8" s="4">
        <f>raw!B14</f>
        <v>44302.66667</v>
      </c>
      <c r="C8" s="5">
        <f>raw!C14</f>
        <v>153.87</v>
      </c>
      <c r="D8" s="5">
        <f>raw!D14</f>
        <v>154.51</v>
      </c>
      <c r="E8" s="5">
        <f>raw!E14</f>
        <v>152.69</v>
      </c>
      <c r="F8" s="5">
        <f>raw!F14</f>
        <v>153.3</v>
      </c>
      <c r="G8" s="5">
        <f>raw!G14</f>
        <v>13773412</v>
      </c>
      <c r="H8" s="5">
        <f>raw!H14</f>
        <v>464822165653</v>
      </c>
      <c r="I8" s="3" t="s">
        <v>23</v>
      </c>
    </row>
    <row r="9">
      <c r="A9" s="5" t="str">
        <f>raw!A16</f>
        <v>MS</v>
      </c>
      <c r="B9" s="4">
        <f>raw!B16</f>
        <v>44302.66667</v>
      </c>
      <c r="C9" s="5">
        <f>raw!C16</f>
        <v>81</v>
      </c>
      <c r="D9" s="5">
        <f>raw!D16</f>
        <v>81.68</v>
      </c>
      <c r="E9" s="5">
        <f>raw!E16</f>
        <v>77.76</v>
      </c>
      <c r="F9" s="5">
        <f>raw!F16</f>
        <v>78.59</v>
      </c>
      <c r="G9" s="5">
        <f>raw!G16</f>
        <v>29086410</v>
      </c>
      <c r="H9" s="5">
        <f>raw!H16</f>
        <v>147005574569</v>
      </c>
      <c r="I9" s="3" t="s">
        <v>23</v>
      </c>
    </row>
    <row r="10">
      <c r="A10" s="5" t="str">
        <f>raw!A18</f>
        <v>WFC</v>
      </c>
      <c r="B10" s="4">
        <f>raw!B18</f>
        <v>44302.66667</v>
      </c>
      <c r="C10" s="5">
        <f>raw!C18</f>
        <v>42.67</v>
      </c>
      <c r="D10" s="5">
        <f>raw!D18</f>
        <v>44.13</v>
      </c>
      <c r="E10" s="5">
        <f>raw!E18</f>
        <v>42.58</v>
      </c>
      <c r="F10" s="5">
        <f>raw!F18</f>
        <v>43.84</v>
      </c>
      <c r="G10" s="5">
        <f>raw!G18</f>
        <v>57060176</v>
      </c>
      <c r="H10" s="5">
        <f>raw!H18</f>
        <v>181240917430</v>
      </c>
      <c r="I10" s="3" t="s">
        <v>23</v>
      </c>
    </row>
    <row r="11">
      <c r="A11" s="5" t="str">
        <f>raw!A20</f>
        <v>JNJ</v>
      </c>
      <c r="B11" s="4">
        <f>raw!B20</f>
        <v>44302.66667</v>
      </c>
      <c r="C11" s="5">
        <f>raw!C20</f>
        <v>161.34</v>
      </c>
      <c r="D11" s="5">
        <f>raw!D20</f>
        <v>162.51</v>
      </c>
      <c r="E11" s="5">
        <f>raw!E20</f>
        <v>160.56</v>
      </c>
      <c r="F11" s="5">
        <f>raw!F20</f>
        <v>162.24</v>
      </c>
      <c r="G11" s="5">
        <f>raw!G20</f>
        <v>9049432</v>
      </c>
      <c r="H11" s="5">
        <f>raw!H20</f>
        <v>427130235901</v>
      </c>
      <c r="I11" s="3" t="s">
        <v>24</v>
      </c>
    </row>
    <row r="12">
      <c r="A12" s="5" t="str">
        <f>raw!A22</f>
        <v>PFE</v>
      </c>
      <c r="B12" s="4">
        <f>raw!B22</f>
        <v>44302.66667</v>
      </c>
      <c r="C12" s="5">
        <f>raw!C22</f>
        <v>37.87</v>
      </c>
      <c r="D12" s="5">
        <f>raw!D22</f>
        <v>38.7</v>
      </c>
      <c r="E12" s="5">
        <f>raw!E22</f>
        <v>37.81</v>
      </c>
      <c r="F12" s="5">
        <f>raw!F22</f>
        <v>38.57</v>
      </c>
      <c r="G12" s="5">
        <f>raw!G22</f>
        <v>52829481</v>
      </c>
      <c r="H12" s="5">
        <f>raw!H22</f>
        <v>215149783777</v>
      </c>
      <c r="I12" s="3" t="s">
        <v>24</v>
      </c>
    </row>
    <row r="13">
      <c r="A13" s="5" t="str">
        <f>raw!A24</f>
        <v>GILD</v>
      </c>
      <c r="B13" s="4">
        <f>raw!B24</f>
        <v>44302.66667</v>
      </c>
      <c r="C13" s="5">
        <f>raw!C24</f>
        <v>66.02</v>
      </c>
      <c r="D13" s="5">
        <f>raw!D24</f>
        <v>67.09</v>
      </c>
      <c r="E13" s="5">
        <f>raw!E24</f>
        <v>65.86</v>
      </c>
      <c r="F13" s="5">
        <f>raw!F24</f>
        <v>66.87</v>
      </c>
      <c r="G13" s="5">
        <f>raw!G24</f>
        <v>7715858</v>
      </c>
      <c r="H13" s="5">
        <f>raw!H24</f>
        <v>84193078178</v>
      </c>
      <c r="I13" s="3" t="s">
        <v>24</v>
      </c>
    </row>
    <row r="14">
      <c r="A14" s="5" t="str">
        <f>raw!A26</f>
        <v>BIIB</v>
      </c>
      <c r="B14" s="4">
        <f>raw!B26</f>
        <v>44302.66667</v>
      </c>
      <c r="C14" s="5">
        <f>raw!C26</f>
        <v>270.61</v>
      </c>
      <c r="D14" s="5">
        <f>raw!D26</f>
        <v>273.83</v>
      </c>
      <c r="E14" s="5">
        <f>raw!E26</f>
        <v>269.79</v>
      </c>
      <c r="F14" s="5">
        <f>raw!F26</f>
        <v>270.31</v>
      </c>
      <c r="G14" s="5">
        <f>raw!G26</f>
        <v>1014812</v>
      </c>
      <c r="H14" s="5">
        <f>raw!H26</f>
        <v>41177862695</v>
      </c>
      <c r="I14" s="3" t="s">
        <v>24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15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</row>
    <row r="2">
      <c r="A2" s="4">
        <f>GOOG!B2:B20</f>
        <v>44277.66667</v>
      </c>
      <c r="B2" s="5">
        <f>GOOG!C2:C20</f>
        <v>2038.59</v>
      </c>
      <c r="C2" s="5">
        <f>AAPL!C2:C20</f>
        <v>123.39</v>
      </c>
      <c r="D2" s="5">
        <f>MSFT!C2:C20</f>
        <v>235.99</v>
      </c>
      <c r="E2" s="5">
        <f>AMZN!C2:C20</f>
        <v>3110.87</v>
      </c>
      <c r="F2" s="5">
        <f>FB!C2:C20</f>
        <v>293.54</v>
      </c>
    </row>
    <row r="3">
      <c r="A3" s="4">
        <f>GOOG!B3:B21</f>
        <v>44278.66667</v>
      </c>
      <c r="B3" s="5">
        <f>GOOG!C3:C21</f>
        <v>2052.96</v>
      </c>
      <c r="C3" s="5">
        <f>AAPL!C3:C21</f>
        <v>122.54</v>
      </c>
      <c r="D3" s="5">
        <f>MSFT!C3:C21</f>
        <v>237.58</v>
      </c>
      <c r="E3" s="5">
        <f>AMZN!C3:C21</f>
        <v>3137.5</v>
      </c>
      <c r="F3" s="5">
        <f>FB!C3:C21</f>
        <v>290.63</v>
      </c>
    </row>
    <row r="4">
      <c r="A4" s="4">
        <f>GOOG!B4:B22</f>
        <v>44279.66667</v>
      </c>
      <c r="B4" s="5">
        <f>GOOG!C4:C22</f>
        <v>2045.06</v>
      </c>
      <c r="C4" s="5">
        <f>AAPL!C4:C22</f>
        <v>120.09</v>
      </c>
      <c r="D4" s="5">
        <f>MSFT!C4:C22</f>
        <v>235.46</v>
      </c>
      <c r="E4" s="5">
        <f>AMZN!C4:C22</f>
        <v>3087.07</v>
      </c>
      <c r="F4" s="5">
        <f>FB!C4:C22</f>
        <v>282.14</v>
      </c>
    </row>
    <row r="5">
      <c r="A5" s="4">
        <f>GOOG!B5:B23</f>
        <v>44280.66667</v>
      </c>
      <c r="B5" s="5">
        <f>GOOG!C5:C23</f>
        <v>2044.36</v>
      </c>
      <c r="C5" s="5">
        <f>AAPL!C5:C23</f>
        <v>120.59</v>
      </c>
      <c r="D5" s="5">
        <f>MSFT!C5:C23</f>
        <v>232.34</v>
      </c>
      <c r="E5" s="5">
        <f>AMZN!C5:C23</f>
        <v>3046.26</v>
      </c>
      <c r="F5" s="5">
        <f>FB!C5:C23</f>
        <v>278.74</v>
      </c>
    </row>
    <row r="6">
      <c r="A6" s="4">
        <f>GOOG!B6:B24</f>
        <v>44281.66667</v>
      </c>
      <c r="B6" s="5">
        <f>GOOG!C6:C24</f>
        <v>2035.55</v>
      </c>
      <c r="C6" s="5">
        <f>AAPL!C6:C24</f>
        <v>121.21</v>
      </c>
      <c r="D6" s="5">
        <f>MSFT!C6:C24</f>
        <v>236.48</v>
      </c>
      <c r="E6" s="5">
        <f>AMZN!C6:C24</f>
        <v>3052.03</v>
      </c>
      <c r="F6" s="5">
        <f>FB!C6:C24</f>
        <v>283.02</v>
      </c>
    </row>
    <row r="7">
      <c r="A7" s="4">
        <f>GOOG!B7:B25</f>
        <v>44284.66667</v>
      </c>
      <c r="B7" s="5">
        <f>GOOG!C7:C25</f>
        <v>2055.95</v>
      </c>
      <c r="C7" s="5">
        <f>AAPL!C7:C25</f>
        <v>121.39</v>
      </c>
      <c r="D7" s="5">
        <f>MSFT!C7:C25</f>
        <v>235.24</v>
      </c>
      <c r="E7" s="5">
        <f>AMZN!C7:C25</f>
        <v>3075.73</v>
      </c>
      <c r="F7" s="5">
        <f>FB!C7:C25</f>
        <v>290.82</v>
      </c>
    </row>
    <row r="8">
      <c r="A8" s="4">
        <f>GOOG!B8:B26</f>
        <v>44285.66667</v>
      </c>
      <c r="B8" s="5">
        <f>GOOG!C8:C26</f>
        <v>2055.54</v>
      </c>
      <c r="C8" s="5">
        <f>AAPL!C8:C26</f>
        <v>119.9</v>
      </c>
      <c r="D8" s="5">
        <f>MSFT!C8:C26</f>
        <v>231.85</v>
      </c>
      <c r="E8" s="5">
        <f>AMZN!C8:C26</f>
        <v>3055.29</v>
      </c>
      <c r="F8" s="5">
        <f>FB!C8:C26</f>
        <v>288</v>
      </c>
    </row>
    <row r="9">
      <c r="A9" s="4">
        <f>GOOG!B9:B27</f>
        <v>44286.66667</v>
      </c>
      <c r="B9" s="5">
        <f>GOOG!C9:C27</f>
        <v>2068.63</v>
      </c>
      <c r="C9" s="5">
        <f>AAPL!C9:C27</f>
        <v>122.15</v>
      </c>
      <c r="D9" s="5">
        <f>MSFT!C9:C27</f>
        <v>235.77</v>
      </c>
      <c r="E9" s="5">
        <f>AMZN!C9:C27</f>
        <v>3094.08</v>
      </c>
      <c r="F9" s="5">
        <f>FB!C9:C27</f>
        <v>294.53</v>
      </c>
    </row>
    <row r="10">
      <c r="A10" s="4">
        <f>GOOG!B10:B28</f>
        <v>44287.66667</v>
      </c>
      <c r="B10" s="5">
        <f>GOOG!C10:C28</f>
        <v>2137.75</v>
      </c>
      <c r="C10" s="5">
        <f>AAPL!C10:C28</f>
        <v>123</v>
      </c>
      <c r="D10" s="5">
        <f>MSFT!C10:C28</f>
        <v>242.35</v>
      </c>
      <c r="E10" s="5">
        <f>AMZN!C10:C28</f>
        <v>3161</v>
      </c>
      <c r="F10" s="5">
        <f>FB!C10:C28</f>
        <v>298.66</v>
      </c>
    </row>
    <row r="11">
      <c r="A11" s="4">
        <f>GOOG!B11:B29</f>
        <v>44291.66667</v>
      </c>
      <c r="B11" s="5">
        <f>GOOG!C11:C29</f>
        <v>2225.55</v>
      </c>
      <c r="C11" s="5">
        <f>AAPL!C11:C29</f>
        <v>125.9</v>
      </c>
      <c r="D11" s="5">
        <f>MSFT!C11:C29</f>
        <v>249.07</v>
      </c>
      <c r="E11" s="5">
        <f>AMZN!C11:C29</f>
        <v>3226.73</v>
      </c>
      <c r="F11" s="5">
        <f>FB!C11:C29</f>
        <v>308.91</v>
      </c>
    </row>
    <row r="12">
      <c r="A12" s="4">
        <f>GOOG!B12:B30</f>
        <v>44292.66667</v>
      </c>
      <c r="B12" s="5">
        <f>GOOG!C12:C30</f>
        <v>2224.75</v>
      </c>
      <c r="C12" s="5">
        <f>AAPL!C12:C30</f>
        <v>126.21</v>
      </c>
      <c r="D12" s="5">
        <f>MSFT!C12:C30</f>
        <v>247.86</v>
      </c>
      <c r="E12" s="5">
        <f>AMZN!C12:C30</f>
        <v>3223.82</v>
      </c>
      <c r="F12" s="5">
        <f>FB!C12:C30</f>
        <v>306.26</v>
      </c>
    </row>
    <row r="13">
      <c r="A13" s="4">
        <f>GOOG!B13:B31</f>
        <v>44293.66667</v>
      </c>
      <c r="B13" s="5">
        <f>GOOG!C13:C31</f>
        <v>2249.68</v>
      </c>
      <c r="C13" s="5">
        <f>AAPL!C13:C31</f>
        <v>127.9</v>
      </c>
      <c r="D13" s="5">
        <f>MSFT!C13:C31</f>
        <v>249.9</v>
      </c>
      <c r="E13" s="5">
        <f>AMZN!C13:C31</f>
        <v>3279.39</v>
      </c>
      <c r="F13" s="5">
        <f>FB!C13:C31</f>
        <v>313.09</v>
      </c>
    </row>
    <row r="14">
      <c r="A14" s="4">
        <f>GOOG!B14:B32</f>
        <v>44294.66667</v>
      </c>
      <c r="B14" s="5">
        <f>GOOG!C14:C32</f>
        <v>2265.44</v>
      </c>
      <c r="C14" s="5">
        <f>AAPL!C14:C32</f>
        <v>130.36</v>
      </c>
      <c r="D14" s="5">
        <f>MSFT!C14:C32</f>
        <v>253.25</v>
      </c>
      <c r="E14" s="5">
        <f>AMZN!C14:C32</f>
        <v>3299.3</v>
      </c>
      <c r="F14" s="5">
        <f>FB!C14:C32</f>
        <v>313.02</v>
      </c>
    </row>
    <row r="15">
      <c r="A15" s="4">
        <f>GOOG!B15:B33</f>
        <v>44295.66667</v>
      </c>
      <c r="B15" s="5">
        <f>GOOG!C15:C33</f>
        <v>2285.88</v>
      </c>
      <c r="C15" s="5">
        <f>AAPL!C15:C33</f>
        <v>133</v>
      </c>
      <c r="D15" s="5">
        <f>MSFT!C15:C33</f>
        <v>255.85</v>
      </c>
      <c r="E15" s="5">
        <f>AMZN!C15:C33</f>
        <v>3372.2</v>
      </c>
      <c r="F15" s="5">
        <f>FB!C15:C33</f>
        <v>312.46</v>
      </c>
    </row>
    <row r="16">
      <c r="A16" s="4">
        <f>GOOG!B16:B34</f>
        <v>44298.66667</v>
      </c>
      <c r="B16" s="5">
        <f>GOOG!C16:C34</f>
        <v>2254.79</v>
      </c>
      <c r="C16" s="5">
        <f>AAPL!C16:C34</f>
        <v>131.24</v>
      </c>
      <c r="D16" s="5">
        <f>MSFT!C16:C34</f>
        <v>255.91</v>
      </c>
      <c r="E16" s="5">
        <f>AMZN!C16:C34</f>
        <v>3379.39</v>
      </c>
      <c r="F16" s="5">
        <f>FB!C16:C34</f>
        <v>311.54</v>
      </c>
    </row>
    <row r="17">
      <c r="A17" s="4">
        <f>GOOG!B17:B35</f>
        <v>44299.66667</v>
      </c>
      <c r="B17" s="5">
        <f>GOOG!C17:C35</f>
        <v>2267.27</v>
      </c>
      <c r="C17" s="5">
        <f>AAPL!C17:C35</f>
        <v>134.43</v>
      </c>
      <c r="D17" s="5">
        <f>MSFT!C17:C35</f>
        <v>258.49</v>
      </c>
      <c r="E17" s="5">
        <f>AMZN!C17:C35</f>
        <v>3400</v>
      </c>
      <c r="F17" s="5">
        <f>FB!C17:C35</f>
        <v>309.76</v>
      </c>
    </row>
    <row r="18">
      <c r="A18" s="4">
        <f>GOOG!B18:B36</f>
        <v>44300.66667</v>
      </c>
      <c r="B18" s="5">
        <f>GOOG!C18:C36</f>
        <v>2254.84</v>
      </c>
      <c r="C18" s="5">
        <f>AAPL!C18:C36</f>
        <v>132.03</v>
      </c>
      <c r="D18" s="5">
        <f>MSFT!C18:C36</f>
        <v>255.59</v>
      </c>
      <c r="E18" s="5">
        <f>AMZN!C18:C36</f>
        <v>3333</v>
      </c>
      <c r="F18" s="5">
        <f>FB!C18:C36</f>
        <v>302.82</v>
      </c>
    </row>
    <row r="19">
      <c r="A19" s="4">
        <f>GOOG!B19:B37</f>
        <v>44301.66667</v>
      </c>
      <c r="B19" s="5">
        <f>GOOG!C19:C37</f>
        <v>2296.66</v>
      </c>
      <c r="C19" s="5">
        <f>AAPL!C19:C37</f>
        <v>134.5</v>
      </c>
      <c r="D19" s="5">
        <f>MSFT!C19:C37</f>
        <v>259.5</v>
      </c>
      <c r="E19" s="5">
        <f>AMZN!C19:C37</f>
        <v>3379.09</v>
      </c>
      <c r="F19" s="5">
        <f>FB!C19:C37</f>
        <v>307.82</v>
      </c>
    </row>
    <row r="20">
      <c r="A20" s="4">
        <f>GOOG!B20:B38</f>
        <v>44302.66667</v>
      </c>
      <c r="B20" s="5">
        <f>GOOG!C20:C38</f>
        <v>2297.76</v>
      </c>
      <c r="C20" s="5">
        <f>AAPL!C20:C38</f>
        <v>134.16</v>
      </c>
      <c r="D20" s="5">
        <f>MSFT!C20:C38</f>
        <v>260.74</v>
      </c>
      <c r="E20" s="5">
        <f>AMZN!C20:C38</f>
        <v>3399.44</v>
      </c>
      <c r="F20" s="5">
        <f>FB!C20:C38</f>
        <v>306.18</v>
      </c>
    </row>
    <row r="21">
      <c r="A21" s="5" t="str">
        <f>GOOG!B21:B39</f>
        <v/>
      </c>
    </row>
    <row r="22">
      <c r="A22" s="5" t="str">
        <f>GOOG!B22:B40</f>
        <v/>
      </c>
    </row>
    <row r="23">
      <c r="A23" s="5" t="str">
        <f>GOOG!B23:B41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86"/>
  </cols>
  <sheetData>
    <row r="1">
      <c r="A1" s="7" t="s">
        <v>0</v>
      </c>
      <c r="B1" s="2" t="str">
        <f>IFERROR(__xludf.DUMMYFUNCTION("GOOGLEFINANCE(A2, ""price"", text(today()-30, ""mm/dd/yyyy""), TODAY(), ""DAILY"")"),"Date")</f>
        <v>Date</v>
      </c>
      <c r="C1" s="2" t="str">
        <f>IFERROR(__xludf.DUMMYFUNCTION("""COMPUTED_VALUE"""),"Close")</f>
        <v>Close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tr">
        <f>raw!A2</f>
        <v>GOOG</v>
      </c>
      <c r="B2" s="4">
        <f>IFERROR(__xludf.DUMMYFUNCTION("""COMPUTED_VALUE"""),44277.66666666667)</f>
        <v>44277.66667</v>
      </c>
      <c r="C2" s="5">
        <f>IFERROR(__xludf.DUMMYFUNCTION("""COMPUTED_VALUE"""),2038.59)</f>
        <v>2038.59</v>
      </c>
    </row>
    <row r="3">
      <c r="B3" s="4">
        <f>IFERROR(__xludf.DUMMYFUNCTION("""COMPUTED_VALUE"""),44278.66666666667)</f>
        <v>44278.66667</v>
      </c>
      <c r="C3" s="5">
        <f>IFERROR(__xludf.DUMMYFUNCTION("""COMPUTED_VALUE"""),2052.96)</f>
        <v>2052.96</v>
      </c>
    </row>
    <row r="4">
      <c r="B4" s="4">
        <f>IFERROR(__xludf.DUMMYFUNCTION("""COMPUTED_VALUE"""),44279.66666666667)</f>
        <v>44279.66667</v>
      </c>
      <c r="C4" s="5">
        <f>IFERROR(__xludf.DUMMYFUNCTION("""COMPUTED_VALUE"""),2045.06)</f>
        <v>2045.06</v>
      </c>
    </row>
    <row r="5">
      <c r="B5" s="4">
        <f>IFERROR(__xludf.DUMMYFUNCTION("""COMPUTED_VALUE"""),44280.66666666667)</f>
        <v>44280.66667</v>
      </c>
      <c r="C5" s="5">
        <f>IFERROR(__xludf.DUMMYFUNCTION("""COMPUTED_VALUE"""),2044.36)</f>
        <v>2044.36</v>
      </c>
    </row>
    <row r="6">
      <c r="B6" s="4">
        <f>IFERROR(__xludf.DUMMYFUNCTION("""COMPUTED_VALUE"""),44281.66666666667)</f>
        <v>44281.66667</v>
      </c>
      <c r="C6" s="5">
        <f>IFERROR(__xludf.DUMMYFUNCTION("""COMPUTED_VALUE"""),2035.55)</f>
        <v>2035.55</v>
      </c>
    </row>
    <row r="7">
      <c r="B7" s="4">
        <f>IFERROR(__xludf.DUMMYFUNCTION("""COMPUTED_VALUE"""),44284.66666666667)</f>
        <v>44284.66667</v>
      </c>
      <c r="C7" s="5">
        <f>IFERROR(__xludf.DUMMYFUNCTION("""COMPUTED_VALUE"""),2055.95)</f>
        <v>2055.95</v>
      </c>
    </row>
    <row r="8">
      <c r="B8" s="4">
        <f>IFERROR(__xludf.DUMMYFUNCTION("""COMPUTED_VALUE"""),44285.66666666667)</f>
        <v>44285.66667</v>
      </c>
      <c r="C8" s="5">
        <f>IFERROR(__xludf.DUMMYFUNCTION("""COMPUTED_VALUE"""),2055.54)</f>
        <v>2055.54</v>
      </c>
    </row>
    <row r="9">
      <c r="B9" s="4">
        <f>IFERROR(__xludf.DUMMYFUNCTION("""COMPUTED_VALUE"""),44286.66666666667)</f>
        <v>44286.66667</v>
      </c>
      <c r="C9" s="5">
        <f>IFERROR(__xludf.DUMMYFUNCTION("""COMPUTED_VALUE"""),2068.63)</f>
        <v>2068.63</v>
      </c>
    </row>
    <row r="10">
      <c r="B10" s="4">
        <f>IFERROR(__xludf.DUMMYFUNCTION("""COMPUTED_VALUE"""),44287.66666666667)</f>
        <v>44287.66667</v>
      </c>
      <c r="C10" s="5">
        <f>IFERROR(__xludf.DUMMYFUNCTION("""COMPUTED_VALUE"""),2137.75)</f>
        <v>2137.75</v>
      </c>
    </row>
    <row r="11">
      <c r="B11" s="4">
        <f>IFERROR(__xludf.DUMMYFUNCTION("""COMPUTED_VALUE"""),44291.66666666667)</f>
        <v>44291.66667</v>
      </c>
      <c r="C11" s="5">
        <f>IFERROR(__xludf.DUMMYFUNCTION("""COMPUTED_VALUE"""),2225.55)</f>
        <v>2225.55</v>
      </c>
    </row>
    <row r="12">
      <c r="B12" s="4">
        <f>IFERROR(__xludf.DUMMYFUNCTION("""COMPUTED_VALUE"""),44292.66666666667)</f>
        <v>44292.66667</v>
      </c>
      <c r="C12" s="5">
        <f>IFERROR(__xludf.DUMMYFUNCTION("""COMPUTED_VALUE"""),2224.75)</f>
        <v>2224.75</v>
      </c>
    </row>
    <row r="13">
      <c r="B13" s="4">
        <f>IFERROR(__xludf.DUMMYFUNCTION("""COMPUTED_VALUE"""),44293.66666666667)</f>
        <v>44293.66667</v>
      </c>
      <c r="C13" s="5">
        <f>IFERROR(__xludf.DUMMYFUNCTION("""COMPUTED_VALUE"""),2249.68)</f>
        <v>2249.68</v>
      </c>
    </row>
    <row r="14">
      <c r="B14" s="4">
        <f>IFERROR(__xludf.DUMMYFUNCTION("""COMPUTED_VALUE"""),44294.66666666667)</f>
        <v>44294.66667</v>
      </c>
      <c r="C14" s="5">
        <f>IFERROR(__xludf.DUMMYFUNCTION("""COMPUTED_VALUE"""),2265.44)</f>
        <v>2265.44</v>
      </c>
    </row>
    <row r="15">
      <c r="B15" s="4">
        <f>IFERROR(__xludf.DUMMYFUNCTION("""COMPUTED_VALUE"""),44295.66666666667)</f>
        <v>44295.66667</v>
      </c>
      <c r="C15" s="5">
        <f>IFERROR(__xludf.DUMMYFUNCTION("""COMPUTED_VALUE"""),2285.88)</f>
        <v>2285.88</v>
      </c>
    </row>
    <row r="16">
      <c r="B16" s="4">
        <f>IFERROR(__xludf.DUMMYFUNCTION("""COMPUTED_VALUE"""),44298.66666666667)</f>
        <v>44298.66667</v>
      </c>
      <c r="C16" s="5">
        <f>IFERROR(__xludf.DUMMYFUNCTION("""COMPUTED_VALUE"""),2254.79)</f>
        <v>2254.79</v>
      </c>
    </row>
    <row r="17">
      <c r="B17" s="4">
        <f>IFERROR(__xludf.DUMMYFUNCTION("""COMPUTED_VALUE"""),44299.66666666667)</f>
        <v>44299.66667</v>
      </c>
      <c r="C17" s="5">
        <f>IFERROR(__xludf.DUMMYFUNCTION("""COMPUTED_VALUE"""),2267.27)</f>
        <v>2267.27</v>
      </c>
    </row>
    <row r="18">
      <c r="B18" s="4">
        <f>IFERROR(__xludf.DUMMYFUNCTION("""COMPUTED_VALUE"""),44300.66666666667)</f>
        <v>44300.66667</v>
      </c>
      <c r="C18" s="5">
        <f>IFERROR(__xludf.DUMMYFUNCTION("""COMPUTED_VALUE"""),2254.84)</f>
        <v>2254.84</v>
      </c>
    </row>
    <row r="19">
      <c r="B19" s="4">
        <f>IFERROR(__xludf.DUMMYFUNCTION("""COMPUTED_VALUE"""),44301.66666666667)</f>
        <v>44301.66667</v>
      </c>
      <c r="C19" s="5">
        <f>IFERROR(__xludf.DUMMYFUNCTION("""COMPUTED_VALUE"""),2296.66)</f>
        <v>2296.66</v>
      </c>
    </row>
    <row r="20">
      <c r="B20" s="4">
        <f>IFERROR(__xludf.DUMMYFUNCTION("""COMPUTED_VALUE"""),44302.66666666667)</f>
        <v>44302.66667</v>
      </c>
      <c r="C20" s="5">
        <f>IFERROR(__xludf.DUMMYFUNCTION("""COMPUTED_VALUE"""),2297.76)</f>
        <v>2297.76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86"/>
  </cols>
  <sheetData>
    <row r="1">
      <c r="A1" s="1" t="s">
        <v>0</v>
      </c>
      <c r="B1" s="2" t="str">
        <f>IFERROR(__xludf.DUMMYFUNCTION("GOOGLEFINANCE(A2, ""price"", text(today()-30, ""mm/dd/yyyy""), TODAY(), ""DAILY"")"),"Date")</f>
        <v>Date</v>
      </c>
      <c r="C1" s="2" t="str">
        <f>IFERROR(__xludf.DUMMYFUNCTION("""COMPUTED_VALUE"""),"Close")</f>
        <v>Close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tr">
        <f>raw!A4</f>
        <v>AAPL</v>
      </c>
      <c r="B2" s="4">
        <f>IFERROR(__xludf.DUMMYFUNCTION("""COMPUTED_VALUE"""),44277.66666666667)</f>
        <v>44277.66667</v>
      </c>
      <c r="C2" s="5">
        <f>IFERROR(__xludf.DUMMYFUNCTION("""COMPUTED_VALUE"""),123.39)</f>
        <v>123.39</v>
      </c>
    </row>
    <row r="3">
      <c r="B3" s="4">
        <f>IFERROR(__xludf.DUMMYFUNCTION("""COMPUTED_VALUE"""),44278.66666666667)</f>
        <v>44278.66667</v>
      </c>
      <c r="C3" s="5">
        <f>IFERROR(__xludf.DUMMYFUNCTION("""COMPUTED_VALUE"""),122.54)</f>
        <v>122.54</v>
      </c>
    </row>
    <row r="4">
      <c r="B4" s="4">
        <f>IFERROR(__xludf.DUMMYFUNCTION("""COMPUTED_VALUE"""),44279.66666666667)</f>
        <v>44279.66667</v>
      </c>
      <c r="C4" s="5">
        <f>IFERROR(__xludf.DUMMYFUNCTION("""COMPUTED_VALUE"""),120.09)</f>
        <v>120.09</v>
      </c>
    </row>
    <row r="5">
      <c r="B5" s="4">
        <f>IFERROR(__xludf.DUMMYFUNCTION("""COMPUTED_VALUE"""),44280.66666666667)</f>
        <v>44280.66667</v>
      </c>
      <c r="C5" s="5">
        <f>IFERROR(__xludf.DUMMYFUNCTION("""COMPUTED_VALUE"""),120.59)</f>
        <v>120.59</v>
      </c>
    </row>
    <row r="6">
      <c r="B6" s="4">
        <f>IFERROR(__xludf.DUMMYFUNCTION("""COMPUTED_VALUE"""),44281.66666666667)</f>
        <v>44281.66667</v>
      </c>
      <c r="C6" s="5">
        <f>IFERROR(__xludf.DUMMYFUNCTION("""COMPUTED_VALUE"""),121.21)</f>
        <v>121.21</v>
      </c>
    </row>
    <row r="7">
      <c r="B7" s="4">
        <f>IFERROR(__xludf.DUMMYFUNCTION("""COMPUTED_VALUE"""),44284.66666666667)</f>
        <v>44284.66667</v>
      </c>
      <c r="C7" s="5">
        <f>IFERROR(__xludf.DUMMYFUNCTION("""COMPUTED_VALUE"""),121.39)</f>
        <v>121.39</v>
      </c>
    </row>
    <row r="8">
      <c r="B8" s="4">
        <f>IFERROR(__xludf.DUMMYFUNCTION("""COMPUTED_VALUE"""),44285.66666666667)</f>
        <v>44285.66667</v>
      </c>
      <c r="C8" s="5">
        <f>IFERROR(__xludf.DUMMYFUNCTION("""COMPUTED_VALUE"""),119.9)</f>
        <v>119.9</v>
      </c>
    </row>
    <row r="9">
      <c r="B9" s="4">
        <f>IFERROR(__xludf.DUMMYFUNCTION("""COMPUTED_VALUE"""),44286.66666666667)</f>
        <v>44286.66667</v>
      </c>
      <c r="C9" s="5">
        <f>IFERROR(__xludf.DUMMYFUNCTION("""COMPUTED_VALUE"""),122.15)</f>
        <v>122.15</v>
      </c>
    </row>
    <row r="10">
      <c r="B10" s="4">
        <f>IFERROR(__xludf.DUMMYFUNCTION("""COMPUTED_VALUE"""),44287.66666666667)</f>
        <v>44287.66667</v>
      </c>
      <c r="C10" s="5">
        <f>IFERROR(__xludf.DUMMYFUNCTION("""COMPUTED_VALUE"""),123.0)</f>
        <v>123</v>
      </c>
    </row>
    <row r="11">
      <c r="B11" s="4">
        <f>IFERROR(__xludf.DUMMYFUNCTION("""COMPUTED_VALUE"""),44291.66666666667)</f>
        <v>44291.66667</v>
      </c>
      <c r="C11" s="5">
        <f>IFERROR(__xludf.DUMMYFUNCTION("""COMPUTED_VALUE"""),125.9)</f>
        <v>125.9</v>
      </c>
    </row>
    <row r="12">
      <c r="B12" s="4">
        <f>IFERROR(__xludf.DUMMYFUNCTION("""COMPUTED_VALUE"""),44292.66666666667)</f>
        <v>44292.66667</v>
      </c>
      <c r="C12" s="5">
        <f>IFERROR(__xludf.DUMMYFUNCTION("""COMPUTED_VALUE"""),126.21)</f>
        <v>126.21</v>
      </c>
    </row>
    <row r="13">
      <c r="B13" s="4">
        <f>IFERROR(__xludf.DUMMYFUNCTION("""COMPUTED_VALUE"""),44293.66666666667)</f>
        <v>44293.66667</v>
      </c>
      <c r="C13" s="5">
        <f>IFERROR(__xludf.DUMMYFUNCTION("""COMPUTED_VALUE"""),127.9)</f>
        <v>127.9</v>
      </c>
    </row>
    <row r="14">
      <c r="B14" s="4">
        <f>IFERROR(__xludf.DUMMYFUNCTION("""COMPUTED_VALUE"""),44294.66666666667)</f>
        <v>44294.66667</v>
      </c>
      <c r="C14" s="5">
        <f>IFERROR(__xludf.DUMMYFUNCTION("""COMPUTED_VALUE"""),130.36)</f>
        <v>130.36</v>
      </c>
    </row>
    <row r="15">
      <c r="B15" s="4">
        <f>IFERROR(__xludf.DUMMYFUNCTION("""COMPUTED_VALUE"""),44295.66666666667)</f>
        <v>44295.66667</v>
      </c>
      <c r="C15" s="5">
        <f>IFERROR(__xludf.DUMMYFUNCTION("""COMPUTED_VALUE"""),133.0)</f>
        <v>133</v>
      </c>
    </row>
    <row r="16">
      <c r="B16" s="4">
        <f>IFERROR(__xludf.DUMMYFUNCTION("""COMPUTED_VALUE"""),44298.66666666667)</f>
        <v>44298.66667</v>
      </c>
      <c r="C16" s="5">
        <f>IFERROR(__xludf.DUMMYFUNCTION("""COMPUTED_VALUE"""),131.24)</f>
        <v>131.24</v>
      </c>
    </row>
    <row r="17">
      <c r="B17" s="4">
        <f>IFERROR(__xludf.DUMMYFUNCTION("""COMPUTED_VALUE"""),44299.66666666667)</f>
        <v>44299.66667</v>
      </c>
      <c r="C17" s="5">
        <f>IFERROR(__xludf.DUMMYFUNCTION("""COMPUTED_VALUE"""),134.43)</f>
        <v>134.43</v>
      </c>
    </row>
    <row r="18">
      <c r="B18" s="4">
        <f>IFERROR(__xludf.DUMMYFUNCTION("""COMPUTED_VALUE"""),44300.66666666667)</f>
        <v>44300.66667</v>
      </c>
      <c r="C18" s="5">
        <f>IFERROR(__xludf.DUMMYFUNCTION("""COMPUTED_VALUE"""),132.03)</f>
        <v>132.03</v>
      </c>
    </row>
    <row r="19">
      <c r="B19" s="4">
        <f>IFERROR(__xludf.DUMMYFUNCTION("""COMPUTED_VALUE"""),44301.66666666667)</f>
        <v>44301.66667</v>
      </c>
      <c r="C19" s="5">
        <f>IFERROR(__xludf.DUMMYFUNCTION("""COMPUTED_VALUE"""),134.5)</f>
        <v>134.5</v>
      </c>
    </row>
    <row r="20">
      <c r="B20" s="4">
        <f>IFERROR(__xludf.DUMMYFUNCTION("""COMPUTED_VALUE"""),44302.66666666667)</f>
        <v>44302.66667</v>
      </c>
      <c r="C20" s="5">
        <f>IFERROR(__xludf.DUMMYFUNCTION("""COMPUTED_VALUE"""),134.16)</f>
        <v>134.16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86"/>
  </cols>
  <sheetData>
    <row r="1">
      <c r="A1" s="1" t="s">
        <v>0</v>
      </c>
      <c r="B1" s="2" t="str">
        <f>IFERROR(__xludf.DUMMYFUNCTION("GOOGLEFINANCE(A2, ""price"", text(today()-30, ""mm/dd/yyyy""), TODAY(), ""DAILY"")"),"Date")</f>
        <v>Date</v>
      </c>
      <c r="C1" s="2" t="str">
        <f>IFERROR(__xludf.DUMMYFUNCTION("""COMPUTED_VALUE"""),"Close")</f>
        <v>Close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tr">
        <f>raw!A6</f>
        <v>MSFT</v>
      </c>
      <c r="B2" s="4">
        <f>IFERROR(__xludf.DUMMYFUNCTION("""COMPUTED_VALUE"""),44277.66666666667)</f>
        <v>44277.66667</v>
      </c>
      <c r="C2" s="5">
        <f>IFERROR(__xludf.DUMMYFUNCTION("""COMPUTED_VALUE"""),235.99)</f>
        <v>235.99</v>
      </c>
    </row>
    <row r="3">
      <c r="B3" s="4">
        <f>IFERROR(__xludf.DUMMYFUNCTION("""COMPUTED_VALUE"""),44278.66666666667)</f>
        <v>44278.66667</v>
      </c>
      <c r="C3" s="5">
        <f>IFERROR(__xludf.DUMMYFUNCTION("""COMPUTED_VALUE"""),237.58)</f>
        <v>237.58</v>
      </c>
    </row>
    <row r="4">
      <c r="B4" s="4">
        <f>IFERROR(__xludf.DUMMYFUNCTION("""COMPUTED_VALUE"""),44279.66666666667)</f>
        <v>44279.66667</v>
      </c>
      <c r="C4" s="5">
        <f>IFERROR(__xludf.DUMMYFUNCTION("""COMPUTED_VALUE"""),235.46)</f>
        <v>235.46</v>
      </c>
    </row>
    <row r="5">
      <c r="B5" s="4">
        <f>IFERROR(__xludf.DUMMYFUNCTION("""COMPUTED_VALUE"""),44280.66666666667)</f>
        <v>44280.66667</v>
      </c>
      <c r="C5" s="5">
        <f>IFERROR(__xludf.DUMMYFUNCTION("""COMPUTED_VALUE"""),232.34)</f>
        <v>232.34</v>
      </c>
    </row>
    <row r="6">
      <c r="B6" s="4">
        <f>IFERROR(__xludf.DUMMYFUNCTION("""COMPUTED_VALUE"""),44281.66666666667)</f>
        <v>44281.66667</v>
      </c>
      <c r="C6" s="5">
        <f>IFERROR(__xludf.DUMMYFUNCTION("""COMPUTED_VALUE"""),236.48)</f>
        <v>236.48</v>
      </c>
    </row>
    <row r="7">
      <c r="B7" s="4">
        <f>IFERROR(__xludf.DUMMYFUNCTION("""COMPUTED_VALUE"""),44284.66666666667)</f>
        <v>44284.66667</v>
      </c>
      <c r="C7" s="5">
        <f>IFERROR(__xludf.DUMMYFUNCTION("""COMPUTED_VALUE"""),235.24)</f>
        <v>235.24</v>
      </c>
    </row>
    <row r="8">
      <c r="B8" s="4">
        <f>IFERROR(__xludf.DUMMYFUNCTION("""COMPUTED_VALUE"""),44285.66666666667)</f>
        <v>44285.66667</v>
      </c>
      <c r="C8" s="5">
        <f>IFERROR(__xludf.DUMMYFUNCTION("""COMPUTED_VALUE"""),231.85)</f>
        <v>231.85</v>
      </c>
    </row>
    <row r="9">
      <c r="B9" s="4">
        <f>IFERROR(__xludf.DUMMYFUNCTION("""COMPUTED_VALUE"""),44286.66666666667)</f>
        <v>44286.66667</v>
      </c>
      <c r="C9" s="5">
        <f>IFERROR(__xludf.DUMMYFUNCTION("""COMPUTED_VALUE"""),235.77)</f>
        <v>235.77</v>
      </c>
    </row>
    <row r="10">
      <c r="B10" s="4">
        <f>IFERROR(__xludf.DUMMYFUNCTION("""COMPUTED_VALUE"""),44287.66666666667)</f>
        <v>44287.66667</v>
      </c>
      <c r="C10" s="5">
        <f>IFERROR(__xludf.DUMMYFUNCTION("""COMPUTED_VALUE"""),242.35)</f>
        <v>242.35</v>
      </c>
    </row>
    <row r="11">
      <c r="B11" s="4">
        <f>IFERROR(__xludf.DUMMYFUNCTION("""COMPUTED_VALUE"""),44291.66666666667)</f>
        <v>44291.66667</v>
      </c>
      <c r="C11" s="5">
        <f>IFERROR(__xludf.DUMMYFUNCTION("""COMPUTED_VALUE"""),249.07)</f>
        <v>249.07</v>
      </c>
    </row>
    <row r="12">
      <c r="B12" s="4">
        <f>IFERROR(__xludf.DUMMYFUNCTION("""COMPUTED_VALUE"""),44292.66666666667)</f>
        <v>44292.66667</v>
      </c>
      <c r="C12" s="5">
        <f>IFERROR(__xludf.DUMMYFUNCTION("""COMPUTED_VALUE"""),247.86)</f>
        <v>247.86</v>
      </c>
    </row>
    <row r="13">
      <c r="B13" s="4">
        <f>IFERROR(__xludf.DUMMYFUNCTION("""COMPUTED_VALUE"""),44293.66666666667)</f>
        <v>44293.66667</v>
      </c>
      <c r="C13" s="5">
        <f>IFERROR(__xludf.DUMMYFUNCTION("""COMPUTED_VALUE"""),249.9)</f>
        <v>249.9</v>
      </c>
    </row>
    <row r="14">
      <c r="B14" s="4">
        <f>IFERROR(__xludf.DUMMYFUNCTION("""COMPUTED_VALUE"""),44294.66666666667)</f>
        <v>44294.66667</v>
      </c>
      <c r="C14" s="5">
        <f>IFERROR(__xludf.DUMMYFUNCTION("""COMPUTED_VALUE"""),253.25)</f>
        <v>253.25</v>
      </c>
    </row>
    <row r="15">
      <c r="B15" s="4">
        <f>IFERROR(__xludf.DUMMYFUNCTION("""COMPUTED_VALUE"""),44295.66666666667)</f>
        <v>44295.66667</v>
      </c>
      <c r="C15" s="5">
        <f>IFERROR(__xludf.DUMMYFUNCTION("""COMPUTED_VALUE"""),255.85)</f>
        <v>255.85</v>
      </c>
    </row>
    <row r="16">
      <c r="B16" s="4">
        <f>IFERROR(__xludf.DUMMYFUNCTION("""COMPUTED_VALUE"""),44298.66666666667)</f>
        <v>44298.66667</v>
      </c>
      <c r="C16" s="5">
        <f>IFERROR(__xludf.DUMMYFUNCTION("""COMPUTED_VALUE"""),255.91)</f>
        <v>255.91</v>
      </c>
    </row>
    <row r="17">
      <c r="B17" s="4">
        <f>IFERROR(__xludf.DUMMYFUNCTION("""COMPUTED_VALUE"""),44299.66666666667)</f>
        <v>44299.66667</v>
      </c>
      <c r="C17" s="5">
        <f>IFERROR(__xludf.DUMMYFUNCTION("""COMPUTED_VALUE"""),258.49)</f>
        <v>258.49</v>
      </c>
    </row>
    <row r="18">
      <c r="B18" s="4">
        <f>IFERROR(__xludf.DUMMYFUNCTION("""COMPUTED_VALUE"""),44300.66666666667)</f>
        <v>44300.66667</v>
      </c>
      <c r="C18" s="5">
        <f>IFERROR(__xludf.DUMMYFUNCTION("""COMPUTED_VALUE"""),255.59)</f>
        <v>255.59</v>
      </c>
    </row>
    <row r="19">
      <c r="B19" s="4">
        <f>IFERROR(__xludf.DUMMYFUNCTION("""COMPUTED_VALUE"""),44301.66666666667)</f>
        <v>44301.66667</v>
      </c>
      <c r="C19" s="5">
        <f>IFERROR(__xludf.DUMMYFUNCTION("""COMPUTED_VALUE"""),259.5)</f>
        <v>259.5</v>
      </c>
    </row>
    <row r="20">
      <c r="B20" s="4">
        <f>IFERROR(__xludf.DUMMYFUNCTION("""COMPUTED_VALUE"""),44302.66666666667)</f>
        <v>44302.66667</v>
      </c>
      <c r="C20" s="5">
        <f>IFERROR(__xludf.DUMMYFUNCTION("""COMPUTED_VALUE"""),260.74)</f>
        <v>260.74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86"/>
  </cols>
  <sheetData>
    <row r="1">
      <c r="A1" s="1" t="s">
        <v>0</v>
      </c>
      <c r="B1" s="2" t="str">
        <f>IFERROR(__xludf.DUMMYFUNCTION("GOOGLEFINANCE(A2, ""price"", text(today()-30, ""mm/dd/yyyy""), TODAY(), ""DAILY"")"),"Date")</f>
        <v>Date</v>
      </c>
      <c r="C1" s="2" t="str">
        <f>IFERROR(__xludf.DUMMYFUNCTION("""COMPUTED_VALUE"""),"Close")</f>
        <v>Close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tr">
        <f>raw!A8</f>
        <v>AMZN</v>
      </c>
      <c r="B2" s="4">
        <f>IFERROR(__xludf.DUMMYFUNCTION("""COMPUTED_VALUE"""),44277.66666666667)</f>
        <v>44277.66667</v>
      </c>
      <c r="C2" s="5">
        <f>IFERROR(__xludf.DUMMYFUNCTION("""COMPUTED_VALUE"""),3110.87)</f>
        <v>3110.87</v>
      </c>
    </row>
    <row r="3">
      <c r="B3" s="4">
        <f>IFERROR(__xludf.DUMMYFUNCTION("""COMPUTED_VALUE"""),44278.66666666667)</f>
        <v>44278.66667</v>
      </c>
      <c r="C3" s="5">
        <f>IFERROR(__xludf.DUMMYFUNCTION("""COMPUTED_VALUE"""),3137.5)</f>
        <v>3137.5</v>
      </c>
    </row>
    <row r="4">
      <c r="B4" s="4">
        <f>IFERROR(__xludf.DUMMYFUNCTION("""COMPUTED_VALUE"""),44279.66666666667)</f>
        <v>44279.66667</v>
      </c>
      <c r="C4" s="5">
        <f>IFERROR(__xludf.DUMMYFUNCTION("""COMPUTED_VALUE"""),3087.07)</f>
        <v>3087.07</v>
      </c>
    </row>
    <row r="5">
      <c r="B5" s="4">
        <f>IFERROR(__xludf.DUMMYFUNCTION("""COMPUTED_VALUE"""),44280.66666666667)</f>
        <v>44280.66667</v>
      </c>
      <c r="C5" s="5">
        <f>IFERROR(__xludf.DUMMYFUNCTION("""COMPUTED_VALUE"""),3046.26)</f>
        <v>3046.26</v>
      </c>
    </row>
    <row r="6">
      <c r="B6" s="4">
        <f>IFERROR(__xludf.DUMMYFUNCTION("""COMPUTED_VALUE"""),44281.66666666667)</f>
        <v>44281.66667</v>
      </c>
      <c r="C6" s="5">
        <f>IFERROR(__xludf.DUMMYFUNCTION("""COMPUTED_VALUE"""),3052.03)</f>
        <v>3052.03</v>
      </c>
    </row>
    <row r="7">
      <c r="B7" s="4">
        <f>IFERROR(__xludf.DUMMYFUNCTION("""COMPUTED_VALUE"""),44284.66666666667)</f>
        <v>44284.66667</v>
      </c>
      <c r="C7" s="5">
        <f>IFERROR(__xludf.DUMMYFUNCTION("""COMPUTED_VALUE"""),3075.73)</f>
        <v>3075.73</v>
      </c>
    </row>
    <row r="8">
      <c r="B8" s="4">
        <f>IFERROR(__xludf.DUMMYFUNCTION("""COMPUTED_VALUE"""),44285.66666666667)</f>
        <v>44285.66667</v>
      </c>
      <c r="C8" s="5">
        <f>IFERROR(__xludf.DUMMYFUNCTION("""COMPUTED_VALUE"""),3055.29)</f>
        <v>3055.29</v>
      </c>
    </row>
    <row r="9">
      <c r="B9" s="4">
        <f>IFERROR(__xludf.DUMMYFUNCTION("""COMPUTED_VALUE"""),44286.66666666667)</f>
        <v>44286.66667</v>
      </c>
      <c r="C9" s="5">
        <f>IFERROR(__xludf.DUMMYFUNCTION("""COMPUTED_VALUE"""),3094.08)</f>
        <v>3094.08</v>
      </c>
    </row>
    <row r="10">
      <c r="B10" s="4">
        <f>IFERROR(__xludf.DUMMYFUNCTION("""COMPUTED_VALUE"""),44287.66666666667)</f>
        <v>44287.66667</v>
      </c>
      <c r="C10" s="5">
        <f>IFERROR(__xludf.DUMMYFUNCTION("""COMPUTED_VALUE"""),3161.0)</f>
        <v>3161</v>
      </c>
    </row>
    <row r="11">
      <c r="B11" s="4">
        <f>IFERROR(__xludf.DUMMYFUNCTION("""COMPUTED_VALUE"""),44291.66666666667)</f>
        <v>44291.66667</v>
      </c>
      <c r="C11" s="5">
        <f>IFERROR(__xludf.DUMMYFUNCTION("""COMPUTED_VALUE"""),3226.73)</f>
        <v>3226.73</v>
      </c>
    </row>
    <row r="12">
      <c r="B12" s="4">
        <f>IFERROR(__xludf.DUMMYFUNCTION("""COMPUTED_VALUE"""),44292.66666666667)</f>
        <v>44292.66667</v>
      </c>
      <c r="C12" s="5">
        <f>IFERROR(__xludf.DUMMYFUNCTION("""COMPUTED_VALUE"""),3223.82)</f>
        <v>3223.82</v>
      </c>
    </row>
    <row r="13">
      <c r="B13" s="4">
        <f>IFERROR(__xludf.DUMMYFUNCTION("""COMPUTED_VALUE"""),44293.66666666667)</f>
        <v>44293.66667</v>
      </c>
      <c r="C13" s="5">
        <f>IFERROR(__xludf.DUMMYFUNCTION("""COMPUTED_VALUE"""),3279.39)</f>
        <v>3279.39</v>
      </c>
    </row>
    <row r="14">
      <c r="B14" s="4">
        <f>IFERROR(__xludf.DUMMYFUNCTION("""COMPUTED_VALUE"""),44294.66666666667)</f>
        <v>44294.66667</v>
      </c>
      <c r="C14" s="5">
        <f>IFERROR(__xludf.DUMMYFUNCTION("""COMPUTED_VALUE"""),3299.3)</f>
        <v>3299.3</v>
      </c>
    </row>
    <row r="15">
      <c r="B15" s="4">
        <f>IFERROR(__xludf.DUMMYFUNCTION("""COMPUTED_VALUE"""),44295.66666666667)</f>
        <v>44295.66667</v>
      </c>
      <c r="C15" s="5">
        <f>IFERROR(__xludf.DUMMYFUNCTION("""COMPUTED_VALUE"""),3372.2)</f>
        <v>3372.2</v>
      </c>
    </row>
    <row r="16">
      <c r="B16" s="4">
        <f>IFERROR(__xludf.DUMMYFUNCTION("""COMPUTED_VALUE"""),44298.66666666667)</f>
        <v>44298.66667</v>
      </c>
      <c r="C16" s="5">
        <f>IFERROR(__xludf.DUMMYFUNCTION("""COMPUTED_VALUE"""),3379.39)</f>
        <v>3379.39</v>
      </c>
    </row>
    <row r="17">
      <c r="B17" s="4">
        <f>IFERROR(__xludf.DUMMYFUNCTION("""COMPUTED_VALUE"""),44299.66666666667)</f>
        <v>44299.66667</v>
      </c>
      <c r="C17" s="5">
        <f>IFERROR(__xludf.DUMMYFUNCTION("""COMPUTED_VALUE"""),3400.0)</f>
        <v>3400</v>
      </c>
    </row>
    <row r="18">
      <c r="B18" s="4">
        <f>IFERROR(__xludf.DUMMYFUNCTION("""COMPUTED_VALUE"""),44300.66666666667)</f>
        <v>44300.66667</v>
      </c>
      <c r="C18" s="5">
        <f>IFERROR(__xludf.DUMMYFUNCTION("""COMPUTED_VALUE"""),3333.0)</f>
        <v>3333</v>
      </c>
    </row>
    <row r="19">
      <c r="B19" s="4">
        <f>IFERROR(__xludf.DUMMYFUNCTION("""COMPUTED_VALUE"""),44301.66666666667)</f>
        <v>44301.66667</v>
      </c>
      <c r="C19" s="5">
        <f>IFERROR(__xludf.DUMMYFUNCTION("""COMPUTED_VALUE"""),3379.09)</f>
        <v>3379.09</v>
      </c>
    </row>
    <row r="20">
      <c r="B20" s="4">
        <f>IFERROR(__xludf.DUMMYFUNCTION("""COMPUTED_VALUE"""),44302.66666666667)</f>
        <v>44302.66667</v>
      </c>
      <c r="C20" s="5">
        <f>IFERROR(__xludf.DUMMYFUNCTION("""COMPUTED_VALUE"""),3399.44)</f>
        <v>3399.44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86"/>
  </cols>
  <sheetData>
    <row r="1">
      <c r="A1" s="1" t="s">
        <v>0</v>
      </c>
      <c r="B1" s="2" t="str">
        <f>IFERROR(__xludf.DUMMYFUNCTION("GOOGLEFINANCE(A2, ""price"", text(today()-30, ""mm/dd/yyyy""), TODAY(), ""DAILY"")"),"Date")</f>
        <v>Date</v>
      </c>
      <c r="C1" s="2" t="str">
        <f>IFERROR(__xludf.DUMMYFUNCTION("""COMPUTED_VALUE"""),"Close")</f>
        <v>Close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tr">
        <f>raw!A10</f>
        <v>FB</v>
      </c>
      <c r="B2" s="4">
        <f>IFERROR(__xludf.DUMMYFUNCTION("""COMPUTED_VALUE"""),44277.66666666667)</f>
        <v>44277.66667</v>
      </c>
      <c r="C2" s="5">
        <f>IFERROR(__xludf.DUMMYFUNCTION("""COMPUTED_VALUE"""),293.54)</f>
        <v>293.54</v>
      </c>
    </row>
    <row r="3">
      <c r="B3" s="4">
        <f>IFERROR(__xludf.DUMMYFUNCTION("""COMPUTED_VALUE"""),44278.66666666667)</f>
        <v>44278.66667</v>
      </c>
      <c r="C3" s="5">
        <f>IFERROR(__xludf.DUMMYFUNCTION("""COMPUTED_VALUE"""),290.63)</f>
        <v>290.63</v>
      </c>
    </row>
    <row r="4">
      <c r="B4" s="4">
        <f>IFERROR(__xludf.DUMMYFUNCTION("""COMPUTED_VALUE"""),44279.66666666667)</f>
        <v>44279.66667</v>
      </c>
      <c r="C4" s="5">
        <f>IFERROR(__xludf.DUMMYFUNCTION("""COMPUTED_VALUE"""),282.14)</f>
        <v>282.14</v>
      </c>
    </row>
    <row r="5">
      <c r="B5" s="4">
        <f>IFERROR(__xludf.DUMMYFUNCTION("""COMPUTED_VALUE"""),44280.66666666667)</f>
        <v>44280.66667</v>
      </c>
      <c r="C5" s="5">
        <f>IFERROR(__xludf.DUMMYFUNCTION("""COMPUTED_VALUE"""),278.74)</f>
        <v>278.74</v>
      </c>
    </row>
    <row r="6">
      <c r="B6" s="4">
        <f>IFERROR(__xludf.DUMMYFUNCTION("""COMPUTED_VALUE"""),44281.66666666667)</f>
        <v>44281.66667</v>
      </c>
      <c r="C6" s="5">
        <f>IFERROR(__xludf.DUMMYFUNCTION("""COMPUTED_VALUE"""),283.02)</f>
        <v>283.02</v>
      </c>
    </row>
    <row r="7">
      <c r="B7" s="4">
        <f>IFERROR(__xludf.DUMMYFUNCTION("""COMPUTED_VALUE"""),44284.66666666667)</f>
        <v>44284.66667</v>
      </c>
      <c r="C7" s="5">
        <f>IFERROR(__xludf.DUMMYFUNCTION("""COMPUTED_VALUE"""),290.82)</f>
        <v>290.82</v>
      </c>
    </row>
    <row r="8">
      <c r="B8" s="4">
        <f>IFERROR(__xludf.DUMMYFUNCTION("""COMPUTED_VALUE"""),44285.66666666667)</f>
        <v>44285.66667</v>
      </c>
      <c r="C8" s="5">
        <f>IFERROR(__xludf.DUMMYFUNCTION("""COMPUTED_VALUE"""),288.0)</f>
        <v>288</v>
      </c>
    </row>
    <row r="9">
      <c r="B9" s="4">
        <f>IFERROR(__xludf.DUMMYFUNCTION("""COMPUTED_VALUE"""),44286.66666666667)</f>
        <v>44286.66667</v>
      </c>
      <c r="C9" s="5">
        <f>IFERROR(__xludf.DUMMYFUNCTION("""COMPUTED_VALUE"""),294.53)</f>
        <v>294.53</v>
      </c>
    </row>
    <row r="10">
      <c r="B10" s="4">
        <f>IFERROR(__xludf.DUMMYFUNCTION("""COMPUTED_VALUE"""),44287.66666666667)</f>
        <v>44287.66667</v>
      </c>
      <c r="C10" s="5">
        <f>IFERROR(__xludf.DUMMYFUNCTION("""COMPUTED_VALUE"""),298.66)</f>
        <v>298.66</v>
      </c>
    </row>
    <row r="11">
      <c r="B11" s="4">
        <f>IFERROR(__xludf.DUMMYFUNCTION("""COMPUTED_VALUE"""),44291.66666666667)</f>
        <v>44291.66667</v>
      </c>
      <c r="C11" s="5">
        <f>IFERROR(__xludf.DUMMYFUNCTION("""COMPUTED_VALUE"""),308.91)</f>
        <v>308.91</v>
      </c>
    </row>
    <row r="12">
      <c r="B12" s="4">
        <f>IFERROR(__xludf.DUMMYFUNCTION("""COMPUTED_VALUE"""),44292.66666666667)</f>
        <v>44292.66667</v>
      </c>
      <c r="C12" s="5">
        <f>IFERROR(__xludf.DUMMYFUNCTION("""COMPUTED_VALUE"""),306.26)</f>
        <v>306.26</v>
      </c>
    </row>
    <row r="13">
      <c r="B13" s="4">
        <f>IFERROR(__xludf.DUMMYFUNCTION("""COMPUTED_VALUE"""),44293.66666666667)</f>
        <v>44293.66667</v>
      </c>
      <c r="C13" s="5">
        <f>IFERROR(__xludf.DUMMYFUNCTION("""COMPUTED_VALUE"""),313.09)</f>
        <v>313.09</v>
      </c>
    </row>
    <row r="14">
      <c r="B14" s="4">
        <f>IFERROR(__xludf.DUMMYFUNCTION("""COMPUTED_VALUE"""),44294.66666666667)</f>
        <v>44294.66667</v>
      </c>
      <c r="C14" s="5">
        <f>IFERROR(__xludf.DUMMYFUNCTION("""COMPUTED_VALUE"""),313.02)</f>
        <v>313.02</v>
      </c>
    </row>
    <row r="15">
      <c r="B15" s="4">
        <f>IFERROR(__xludf.DUMMYFUNCTION("""COMPUTED_VALUE"""),44295.66666666667)</f>
        <v>44295.66667</v>
      </c>
      <c r="C15" s="5">
        <f>IFERROR(__xludf.DUMMYFUNCTION("""COMPUTED_VALUE"""),312.46)</f>
        <v>312.46</v>
      </c>
    </row>
    <row r="16">
      <c r="B16" s="4">
        <f>IFERROR(__xludf.DUMMYFUNCTION("""COMPUTED_VALUE"""),44298.66666666667)</f>
        <v>44298.66667</v>
      </c>
      <c r="C16" s="5">
        <f>IFERROR(__xludf.DUMMYFUNCTION("""COMPUTED_VALUE"""),311.54)</f>
        <v>311.54</v>
      </c>
    </row>
    <row r="17">
      <c r="B17" s="4">
        <f>IFERROR(__xludf.DUMMYFUNCTION("""COMPUTED_VALUE"""),44299.66666666667)</f>
        <v>44299.66667</v>
      </c>
      <c r="C17" s="5">
        <f>IFERROR(__xludf.DUMMYFUNCTION("""COMPUTED_VALUE"""),309.76)</f>
        <v>309.76</v>
      </c>
    </row>
    <row r="18">
      <c r="B18" s="4">
        <f>IFERROR(__xludf.DUMMYFUNCTION("""COMPUTED_VALUE"""),44300.66666666667)</f>
        <v>44300.66667</v>
      </c>
      <c r="C18" s="5">
        <f>IFERROR(__xludf.DUMMYFUNCTION("""COMPUTED_VALUE"""),302.82)</f>
        <v>302.82</v>
      </c>
    </row>
    <row r="19">
      <c r="B19" s="4">
        <f>IFERROR(__xludf.DUMMYFUNCTION("""COMPUTED_VALUE"""),44301.66666666667)</f>
        <v>44301.66667</v>
      </c>
      <c r="C19" s="5">
        <f>IFERROR(__xludf.DUMMYFUNCTION("""COMPUTED_VALUE"""),307.82)</f>
        <v>307.82</v>
      </c>
    </row>
    <row r="20">
      <c r="B20" s="4">
        <f>IFERROR(__xludf.DUMMYFUNCTION("""COMPUTED_VALUE"""),44302.66666666667)</f>
        <v>44302.66667</v>
      </c>
      <c r="C20" s="5">
        <f>IFERROR(__xludf.DUMMYFUNCTION("""COMPUTED_VALUE"""),306.18)</f>
        <v>306.18</v>
      </c>
    </row>
  </sheetData>
  <drawing r:id="rId1"/>
</worksheet>
</file>