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xr:revisionPtr revIDLastSave="1857" documentId="11_0B1D56BE9CDCCE836B02CE7A5FB0D4A9BBFD1C62" xr6:coauthVersionLast="47" xr6:coauthVersionMax="47" xr10:uidLastSave="{9EE6B052-2C44-4DB4-8A54-CF1B8377A67A}"/>
  <bookViews>
    <workbookView xWindow="240" yWindow="105" windowWidth="14805" windowHeight="8010" xr2:uid="{00000000-000D-0000-FFFF-FFFF00000000}"/>
  </bookViews>
  <sheets>
    <sheet name="EU Cities" sheetId="2" r:id="rId1"/>
    <sheet name="EU_Countries" sheetId="1" r:id="rId2"/>
    <sheet name="Top10 Chart" sheetId="3" r:id="rId3"/>
    <sheet name="Countries Chart" sheetId="4" r:id="rId4"/>
    <sheet name="%Top10vsDensity" sheetId="5" r:id="rId5"/>
    <sheet name="Pivot Tables" sheetId="6" r:id="rId6"/>
    <sheet name="Slicer" sheetId="7" r:id="rId7"/>
  </sheets>
  <definedNames>
    <definedName name="Slicer__TOTAL_POP_CATEGORY">#N/A</definedName>
    <definedName name="Slicer_COUNTRY">#N/A</definedName>
  </definedNames>
  <calcPr calcId="191028"/>
  <pivotCaches>
    <pivotCache cacheId="372" r:id="rId8"/>
    <pivotCache cacheId="373" r:id="rId9"/>
    <pivotCache cacheId="380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G2" i="2" s="1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G61" i="2" s="1"/>
  <c r="F62" i="2"/>
  <c r="G62" i="2" s="1"/>
  <c r="F63" i="2"/>
  <c r="G63" i="2" s="1"/>
  <c r="F64" i="2"/>
  <c r="G64" i="2" s="1"/>
  <c r="F65" i="2"/>
  <c r="G65" i="2" s="1"/>
  <c r="F66" i="2"/>
  <c r="G66" i="2" s="1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G74" i="2" s="1"/>
  <c r="F75" i="2"/>
  <c r="G75" i="2" s="1"/>
  <c r="F76" i="2"/>
  <c r="G76" i="2" s="1"/>
  <c r="F77" i="2"/>
  <c r="G77" i="2" s="1"/>
  <c r="F78" i="2"/>
  <c r="G78" i="2" s="1"/>
  <c r="F79" i="2"/>
  <c r="G79" i="2" s="1"/>
  <c r="F80" i="2"/>
  <c r="G80" i="2" s="1"/>
  <c r="F81" i="2"/>
  <c r="G81" i="2" s="1"/>
  <c r="F82" i="2"/>
  <c r="G82" i="2" s="1"/>
  <c r="F83" i="2"/>
  <c r="G83" i="2" s="1"/>
  <c r="F84" i="2"/>
  <c r="G84" i="2" s="1"/>
  <c r="F85" i="2"/>
  <c r="G85" i="2" s="1"/>
  <c r="F86" i="2"/>
  <c r="G86" i="2" s="1"/>
  <c r="F87" i="2"/>
  <c r="G87" i="2" s="1"/>
  <c r="F88" i="2"/>
  <c r="G88" i="2" s="1"/>
  <c r="F89" i="2"/>
  <c r="G89" i="2" s="1"/>
  <c r="F90" i="2"/>
  <c r="G90" i="2" s="1"/>
  <c r="F91" i="2"/>
  <c r="G91" i="2" s="1"/>
  <c r="F92" i="2"/>
  <c r="G92" i="2" s="1"/>
  <c r="F93" i="2"/>
  <c r="G93" i="2" s="1"/>
  <c r="F94" i="2"/>
  <c r="G94" i="2" s="1"/>
  <c r="F95" i="2"/>
  <c r="G95" i="2" s="1"/>
  <c r="F96" i="2"/>
  <c r="G96" i="2" s="1"/>
  <c r="F97" i="2"/>
  <c r="G97" i="2" s="1"/>
  <c r="F98" i="2"/>
  <c r="G98" i="2" s="1"/>
  <c r="F99" i="2"/>
  <c r="G99" i="2" s="1"/>
  <c r="F100" i="2"/>
  <c r="G100" i="2" s="1"/>
  <c r="F101" i="2"/>
  <c r="G101" i="2" s="1"/>
  <c r="F102" i="2"/>
  <c r="G102" i="2" s="1"/>
  <c r="F103" i="2"/>
  <c r="G103" i="2" s="1"/>
  <c r="F104" i="2"/>
  <c r="G104" i="2" s="1"/>
  <c r="F105" i="2"/>
  <c r="G105" i="2" s="1"/>
  <c r="F106" i="2"/>
  <c r="G106" i="2" s="1"/>
  <c r="F107" i="2"/>
  <c r="G107" i="2" s="1"/>
  <c r="F108" i="2"/>
  <c r="G108" i="2" s="1"/>
  <c r="F109" i="2"/>
  <c r="G109" i="2" s="1"/>
  <c r="F110" i="2"/>
  <c r="G110" i="2" s="1"/>
  <c r="F111" i="2"/>
  <c r="G111" i="2" s="1"/>
  <c r="F112" i="2"/>
  <c r="G112" i="2" s="1"/>
  <c r="F113" i="2"/>
  <c r="G113" i="2" s="1"/>
  <c r="F114" i="2"/>
  <c r="G114" i="2" s="1"/>
  <c r="F115" i="2"/>
  <c r="G115" i="2" s="1"/>
  <c r="F116" i="2"/>
  <c r="G116" i="2" s="1"/>
  <c r="F117" i="2"/>
  <c r="G117" i="2" s="1"/>
  <c r="F118" i="2"/>
  <c r="G118" i="2" s="1"/>
  <c r="F119" i="2"/>
  <c r="G119" i="2" s="1"/>
  <c r="F120" i="2"/>
  <c r="G120" i="2" s="1"/>
  <c r="F121" i="2"/>
  <c r="G121" i="2" s="1"/>
  <c r="F122" i="2"/>
  <c r="G122" i="2" s="1"/>
  <c r="F123" i="2"/>
  <c r="G123" i="2" s="1"/>
  <c r="F124" i="2"/>
  <c r="G124" i="2" s="1"/>
  <c r="F125" i="2"/>
  <c r="G125" i="2" s="1"/>
  <c r="F126" i="2"/>
  <c r="G126" i="2" s="1"/>
  <c r="F127" i="2"/>
  <c r="G127" i="2" s="1"/>
  <c r="F128" i="2"/>
  <c r="G128" i="2" s="1"/>
  <c r="F129" i="2"/>
  <c r="G129" i="2" s="1"/>
  <c r="F130" i="2"/>
  <c r="G130" i="2" s="1"/>
  <c r="F131" i="2"/>
  <c r="G131" i="2" s="1"/>
  <c r="F132" i="2"/>
  <c r="G132" i="2" s="1"/>
  <c r="F133" i="2"/>
  <c r="G133" i="2" s="1"/>
  <c r="F134" i="2"/>
  <c r="G134" i="2" s="1"/>
  <c r="F135" i="2"/>
  <c r="G135" i="2" s="1"/>
  <c r="F136" i="2"/>
  <c r="G136" i="2" s="1"/>
  <c r="F137" i="2"/>
  <c r="G137" i="2" s="1"/>
  <c r="F138" i="2"/>
  <c r="G138" i="2" s="1"/>
  <c r="F139" i="2"/>
  <c r="G139" i="2" s="1"/>
  <c r="F140" i="2"/>
  <c r="G140" i="2" s="1"/>
  <c r="F141" i="2"/>
  <c r="G141" i="2" s="1"/>
  <c r="F142" i="2"/>
  <c r="G142" i="2" s="1"/>
  <c r="F143" i="2"/>
  <c r="G143" i="2" s="1"/>
  <c r="F144" i="2"/>
  <c r="G144" i="2" s="1"/>
  <c r="F145" i="2"/>
  <c r="G145" i="2" s="1"/>
  <c r="F146" i="2"/>
  <c r="G146" i="2" s="1"/>
  <c r="F147" i="2"/>
  <c r="G147" i="2" s="1"/>
  <c r="F148" i="2"/>
  <c r="G148" i="2" s="1"/>
  <c r="F149" i="2"/>
  <c r="G149" i="2" s="1"/>
  <c r="F150" i="2"/>
  <c r="G150" i="2" s="1"/>
  <c r="F151" i="2"/>
  <c r="G151" i="2" s="1"/>
  <c r="F152" i="2"/>
  <c r="G152" i="2" s="1"/>
  <c r="F153" i="2"/>
  <c r="G153" i="2" s="1"/>
  <c r="F154" i="2"/>
  <c r="G154" i="2" s="1"/>
  <c r="F155" i="2"/>
  <c r="G155" i="2" s="1"/>
  <c r="F156" i="2"/>
  <c r="G156" i="2" s="1"/>
  <c r="F157" i="2"/>
  <c r="G157" i="2" s="1"/>
  <c r="F158" i="2"/>
  <c r="G158" i="2" s="1"/>
  <c r="F159" i="2"/>
  <c r="G159" i="2" s="1"/>
  <c r="F160" i="2"/>
  <c r="G160" i="2" s="1"/>
  <c r="F161" i="2"/>
  <c r="G161" i="2" s="1"/>
  <c r="F162" i="2"/>
  <c r="G162" i="2" s="1"/>
  <c r="F163" i="2"/>
  <c r="G163" i="2" s="1"/>
  <c r="F164" i="2"/>
  <c r="G164" i="2" s="1"/>
  <c r="F165" i="2"/>
  <c r="G165" i="2" s="1"/>
  <c r="F166" i="2"/>
  <c r="G166" i="2" s="1"/>
  <c r="F167" i="2"/>
  <c r="G167" i="2" s="1"/>
  <c r="F168" i="2"/>
  <c r="G168" i="2" s="1"/>
  <c r="F169" i="2"/>
  <c r="G169" i="2" s="1"/>
  <c r="F170" i="2"/>
  <c r="G170" i="2" s="1"/>
  <c r="F171" i="2"/>
  <c r="G171" i="2" s="1"/>
  <c r="F172" i="2"/>
  <c r="G172" i="2" s="1"/>
  <c r="F173" i="2"/>
  <c r="G173" i="2" s="1"/>
  <c r="F174" i="2"/>
  <c r="G174" i="2" s="1"/>
  <c r="F175" i="2"/>
  <c r="G175" i="2" s="1"/>
  <c r="F176" i="2"/>
  <c r="G176" i="2" s="1"/>
  <c r="F177" i="2"/>
  <c r="G177" i="2" s="1"/>
  <c r="F178" i="2"/>
  <c r="G178" i="2" s="1"/>
  <c r="F179" i="2"/>
  <c r="G179" i="2" s="1"/>
  <c r="F180" i="2"/>
  <c r="G180" i="2" s="1"/>
  <c r="F181" i="2"/>
  <c r="G181" i="2" s="1"/>
  <c r="F182" i="2"/>
  <c r="G182" i="2" s="1"/>
  <c r="F183" i="2"/>
  <c r="G183" i="2" s="1"/>
  <c r="F184" i="2"/>
  <c r="G184" i="2" s="1"/>
  <c r="F185" i="2"/>
  <c r="G185" i="2" s="1"/>
  <c r="F186" i="2"/>
  <c r="G186" i="2" s="1"/>
  <c r="F187" i="2"/>
  <c r="G187" i="2" s="1"/>
  <c r="F188" i="2"/>
  <c r="G188" i="2" s="1"/>
  <c r="F189" i="2"/>
  <c r="G189" i="2" s="1"/>
  <c r="F190" i="2"/>
  <c r="G190" i="2" s="1"/>
  <c r="F191" i="2"/>
  <c r="G191" i="2" s="1"/>
  <c r="F192" i="2"/>
  <c r="G192" i="2" s="1"/>
  <c r="F193" i="2"/>
  <c r="G193" i="2" s="1"/>
  <c r="F194" i="2"/>
  <c r="G194" i="2" s="1"/>
  <c r="F195" i="2"/>
  <c r="G195" i="2" s="1"/>
  <c r="F196" i="2"/>
  <c r="G196" i="2" s="1"/>
  <c r="F197" i="2"/>
  <c r="G197" i="2" s="1"/>
  <c r="F198" i="2"/>
  <c r="G198" i="2" s="1"/>
  <c r="F199" i="2"/>
  <c r="G199" i="2" s="1"/>
  <c r="F200" i="2"/>
  <c r="G200" i="2" s="1"/>
  <c r="F201" i="2"/>
  <c r="G201" i="2" s="1"/>
  <c r="F202" i="2"/>
  <c r="G202" i="2" s="1"/>
  <c r="F203" i="2"/>
  <c r="G203" i="2" s="1"/>
  <c r="F204" i="2"/>
  <c r="G204" i="2" s="1"/>
  <c r="F205" i="2"/>
  <c r="G205" i="2" s="1"/>
  <c r="F206" i="2"/>
  <c r="G206" i="2" s="1"/>
  <c r="F207" i="2"/>
  <c r="G207" i="2" s="1"/>
  <c r="F208" i="2"/>
  <c r="G208" i="2" s="1"/>
  <c r="F209" i="2"/>
  <c r="G209" i="2" s="1"/>
  <c r="F210" i="2"/>
  <c r="G210" i="2" s="1"/>
  <c r="F211" i="2"/>
  <c r="G211" i="2" s="1"/>
  <c r="F212" i="2"/>
  <c r="G212" i="2" s="1"/>
  <c r="F213" i="2"/>
  <c r="G213" i="2" s="1"/>
  <c r="F214" i="2"/>
  <c r="G214" i="2" s="1"/>
  <c r="F215" i="2"/>
  <c r="G215" i="2" s="1"/>
  <c r="F216" i="2"/>
  <c r="G216" i="2" s="1"/>
  <c r="F217" i="2"/>
  <c r="G217" i="2" s="1"/>
  <c r="F218" i="2"/>
  <c r="G218" i="2" s="1"/>
  <c r="F219" i="2"/>
  <c r="G219" i="2" s="1"/>
  <c r="F220" i="2"/>
  <c r="G220" i="2" s="1"/>
  <c r="F221" i="2"/>
  <c r="G221" i="2" s="1"/>
  <c r="F222" i="2"/>
  <c r="G222" i="2" s="1"/>
  <c r="F223" i="2"/>
  <c r="G223" i="2" s="1"/>
  <c r="F224" i="2"/>
  <c r="G224" i="2" s="1"/>
  <c r="F225" i="2"/>
  <c r="G225" i="2" s="1"/>
  <c r="F226" i="2"/>
  <c r="G226" i="2" s="1"/>
  <c r="F227" i="2"/>
  <c r="G227" i="2" s="1"/>
  <c r="F228" i="2"/>
  <c r="G228" i="2" s="1"/>
  <c r="F229" i="2"/>
  <c r="G229" i="2" s="1"/>
  <c r="F230" i="2"/>
  <c r="G230" i="2" s="1"/>
  <c r="F231" i="2"/>
  <c r="G231" i="2" s="1"/>
  <c r="F232" i="2"/>
  <c r="G232" i="2" s="1"/>
  <c r="F233" i="2"/>
  <c r="G233" i="2" s="1"/>
  <c r="F234" i="2"/>
  <c r="G234" i="2" s="1"/>
  <c r="F235" i="2"/>
  <c r="G235" i="2" s="1"/>
  <c r="F236" i="2"/>
  <c r="G236" i="2" s="1"/>
  <c r="F237" i="2"/>
  <c r="G237" i="2" s="1"/>
  <c r="F238" i="2"/>
  <c r="G238" i="2" s="1"/>
  <c r="F239" i="2"/>
  <c r="G239" i="2" s="1"/>
  <c r="F240" i="2"/>
  <c r="G240" i="2" s="1"/>
  <c r="F241" i="2"/>
  <c r="G241" i="2" s="1"/>
  <c r="F242" i="2"/>
  <c r="G242" i="2" s="1"/>
  <c r="F243" i="2"/>
  <c r="G243" i="2" s="1"/>
  <c r="F244" i="2"/>
  <c r="G244" i="2" s="1"/>
  <c r="F245" i="2"/>
  <c r="G245" i="2" s="1"/>
  <c r="F246" i="2"/>
  <c r="G246" i="2" s="1"/>
  <c r="F247" i="2"/>
  <c r="G247" i="2" s="1"/>
  <c r="F248" i="2"/>
  <c r="G248" i="2" s="1"/>
  <c r="F249" i="2"/>
  <c r="G249" i="2" s="1"/>
  <c r="F250" i="2"/>
  <c r="G250" i="2" s="1"/>
  <c r="F251" i="2"/>
  <c r="G251" i="2" s="1"/>
  <c r="F252" i="2"/>
  <c r="G252" i="2" s="1"/>
  <c r="F253" i="2"/>
  <c r="G253" i="2" s="1"/>
  <c r="F254" i="2"/>
  <c r="G254" i="2" s="1"/>
  <c r="F255" i="2"/>
  <c r="G255" i="2" s="1"/>
  <c r="F256" i="2"/>
  <c r="G256" i="2" s="1"/>
  <c r="F257" i="2"/>
  <c r="G257" i="2" s="1"/>
  <c r="F258" i="2"/>
  <c r="G258" i="2" s="1"/>
  <c r="F259" i="2"/>
  <c r="G259" i="2" s="1"/>
  <c r="F260" i="2"/>
  <c r="G260" i="2" s="1"/>
  <c r="F261" i="2"/>
  <c r="G261" i="2" s="1"/>
  <c r="F262" i="2"/>
  <c r="G262" i="2" s="1"/>
  <c r="F263" i="2"/>
  <c r="G263" i="2" s="1"/>
  <c r="F264" i="2"/>
  <c r="G264" i="2" s="1"/>
  <c r="F265" i="2"/>
  <c r="G265" i="2" s="1"/>
  <c r="F266" i="2"/>
  <c r="G266" i="2" s="1"/>
  <c r="F267" i="2"/>
  <c r="G267" i="2" s="1"/>
  <c r="F268" i="2"/>
  <c r="G268" i="2" s="1"/>
  <c r="F269" i="2"/>
  <c r="G269" i="2" s="1"/>
  <c r="F270" i="2"/>
  <c r="G270" i="2" s="1"/>
  <c r="F271" i="2"/>
  <c r="G271" i="2" s="1"/>
  <c r="J38" i="5"/>
  <c r="B20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1" i="5"/>
  <c r="B22" i="5"/>
  <c r="B23" i="5"/>
  <c r="B24" i="5"/>
  <c r="B25" i="5"/>
  <c r="B26" i="5"/>
  <c r="B27" i="5"/>
  <c r="B28" i="5"/>
  <c r="B2" i="5"/>
  <c r="A28" i="5"/>
  <c r="A27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" i="5"/>
  <c r="R3" i="4" a="1"/>
  <c r="R3" i="4"/>
  <c r="P3" i="3"/>
  <c r="D4" i="2"/>
  <c r="E4" i="2" s="1"/>
  <c r="D3" i="2"/>
  <c r="E3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E201" i="2" s="1"/>
  <c r="D202" i="2"/>
  <c r="E202" i="2" s="1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 s="1"/>
  <c r="D210" i="2"/>
  <c r="E210" i="2" s="1"/>
  <c r="D211" i="2"/>
  <c r="E211" i="2" s="1"/>
  <c r="D212" i="2"/>
  <c r="E212" i="2" s="1"/>
  <c r="D213" i="2"/>
  <c r="E213" i="2" s="1"/>
  <c r="D214" i="2"/>
  <c r="E214" i="2" s="1"/>
  <c r="D215" i="2"/>
  <c r="E215" i="2" s="1"/>
  <c r="D216" i="2"/>
  <c r="E216" i="2" s="1"/>
  <c r="D217" i="2"/>
  <c r="E217" i="2" s="1"/>
  <c r="D218" i="2"/>
  <c r="E218" i="2" s="1"/>
  <c r="D219" i="2"/>
  <c r="E219" i="2" s="1"/>
  <c r="D220" i="2"/>
  <c r="E220" i="2" s="1"/>
  <c r="D221" i="2"/>
  <c r="E221" i="2" s="1"/>
  <c r="D222" i="2"/>
  <c r="E222" i="2" s="1"/>
  <c r="D223" i="2"/>
  <c r="E223" i="2" s="1"/>
  <c r="D224" i="2"/>
  <c r="E224" i="2" s="1"/>
  <c r="D225" i="2"/>
  <c r="E225" i="2" s="1"/>
  <c r="D226" i="2"/>
  <c r="E226" i="2" s="1"/>
  <c r="D227" i="2"/>
  <c r="E227" i="2" s="1"/>
  <c r="D228" i="2"/>
  <c r="E228" i="2" s="1"/>
  <c r="D229" i="2"/>
  <c r="E229" i="2" s="1"/>
  <c r="D230" i="2"/>
  <c r="E230" i="2" s="1"/>
  <c r="D231" i="2"/>
  <c r="E231" i="2" s="1"/>
  <c r="D232" i="2"/>
  <c r="E232" i="2" s="1"/>
  <c r="D233" i="2"/>
  <c r="E233" i="2" s="1"/>
  <c r="D234" i="2"/>
  <c r="E234" i="2" s="1"/>
  <c r="D235" i="2"/>
  <c r="E235" i="2" s="1"/>
  <c r="D236" i="2"/>
  <c r="E236" i="2" s="1"/>
  <c r="D237" i="2"/>
  <c r="E237" i="2" s="1"/>
  <c r="D238" i="2"/>
  <c r="E238" i="2" s="1"/>
  <c r="D239" i="2"/>
  <c r="E239" i="2" s="1"/>
  <c r="D240" i="2"/>
  <c r="E240" i="2" s="1"/>
  <c r="D241" i="2"/>
  <c r="E241" i="2" s="1"/>
  <c r="D242" i="2"/>
  <c r="E242" i="2" s="1"/>
  <c r="D243" i="2"/>
  <c r="E243" i="2" s="1"/>
  <c r="D244" i="2"/>
  <c r="E244" i="2" s="1"/>
  <c r="D245" i="2"/>
  <c r="E245" i="2" s="1"/>
  <c r="D246" i="2"/>
  <c r="E246" i="2" s="1"/>
  <c r="D247" i="2"/>
  <c r="E247" i="2" s="1"/>
  <c r="D248" i="2"/>
  <c r="E248" i="2" s="1"/>
  <c r="D249" i="2"/>
  <c r="E249" i="2" s="1"/>
  <c r="D250" i="2"/>
  <c r="E250" i="2" s="1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E256" i="2" s="1"/>
  <c r="D257" i="2"/>
  <c r="E257" i="2" s="1"/>
  <c r="D258" i="2"/>
  <c r="E258" i="2" s="1"/>
  <c r="D259" i="2"/>
  <c r="E259" i="2" s="1"/>
  <c r="D260" i="2"/>
  <c r="E260" i="2" s="1"/>
  <c r="D261" i="2"/>
  <c r="E261" i="2" s="1"/>
  <c r="D262" i="2"/>
  <c r="E262" i="2" s="1"/>
  <c r="D263" i="2"/>
  <c r="E263" i="2" s="1"/>
  <c r="D264" i="2"/>
  <c r="E264" i="2" s="1"/>
  <c r="D265" i="2"/>
  <c r="E265" i="2" s="1"/>
  <c r="D266" i="2"/>
  <c r="E266" i="2" s="1"/>
  <c r="D267" i="2"/>
  <c r="E267" i="2" s="1"/>
  <c r="D268" i="2"/>
  <c r="E268" i="2" s="1"/>
  <c r="D269" i="2"/>
  <c r="E269" i="2" s="1"/>
  <c r="D270" i="2"/>
  <c r="E270" i="2" s="1"/>
  <c r="D271" i="2"/>
  <c r="E271" i="2" s="1"/>
  <c r="D2" i="2"/>
  <c r="E2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E2" i="1" l="1"/>
  <c r="C2" i="5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7" i="5"/>
  <c r="C28" i="5"/>
  <c r="B31" i="5" a="1"/>
  <c r="B31" i="5" s="1"/>
  <c r="R3" i="3" a="1"/>
  <c r="R3" i="3"/>
  <c r="T14" i="3"/>
  <c r="S14" i="3"/>
  <c r="B30" i="5"/>
  <c r="B35" i="5" l="1" a="1"/>
  <c r="B3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<sst xmlns="http://schemas.openxmlformats.org/spreadsheetml/2006/main" count="1691" uniqueCount="385">
  <si>
    <t>CITY</t>
  </si>
  <si>
    <t>POPULATION</t>
  </si>
  <si>
    <t>COUNTRY</t>
  </si>
  <si>
    <t>%TOTAL POPULATION</t>
  </si>
  <si>
    <t>%TOTAL POP CATEGORY</t>
  </si>
  <si>
    <t>EU RANK</t>
  </si>
  <si>
    <t>SHOW IN PIVOT</t>
  </si>
  <si>
    <t>Made in Excel Online. Some features are limited compared to Excel Desktop.</t>
  </si>
  <si>
    <t>Vienna</t>
  </si>
  <si>
    <t>Austria</t>
  </si>
  <si>
    <t>Graz</t>
  </si>
  <si>
    <t>Linz</t>
  </si>
  <si>
    <t>Salzburg</t>
  </si>
  <si>
    <t>Innsbruck</t>
  </si>
  <si>
    <t>Klagenfurtam Wörthersee</t>
  </si>
  <si>
    <t>Villach</t>
  </si>
  <si>
    <t>Wels</t>
  </si>
  <si>
    <t>Sankt Pölten</t>
  </si>
  <si>
    <t>Dornbirn</t>
  </si>
  <si>
    <t>Brussels</t>
  </si>
  <si>
    <t>Belgium</t>
  </si>
  <si>
    <t>Antwerp</t>
  </si>
  <si>
    <t>Ghent</t>
  </si>
  <si>
    <t>Charleroi</t>
  </si>
  <si>
    <t>Liège</t>
  </si>
  <si>
    <t>Anderlecht</t>
  </si>
  <si>
    <t>Schaarbeek</t>
  </si>
  <si>
    <t>Bruges</t>
  </si>
  <si>
    <t>Namur</t>
  </si>
  <si>
    <t>Leuven</t>
  </si>
  <si>
    <t>Sofia</t>
  </si>
  <si>
    <t>Bulgaria</t>
  </si>
  <si>
    <t>Plovdiv</t>
  </si>
  <si>
    <t>Varna</t>
  </si>
  <si>
    <t>Burgas</t>
  </si>
  <si>
    <t>Stara Zagora</t>
  </si>
  <si>
    <t>Ruse</t>
  </si>
  <si>
    <t>Pleven</t>
  </si>
  <si>
    <t>Sliven</t>
  </si>
  <si>
    <t>Dobrich</t>
  </si>
  <si>
    <t>Shumen</t>
  </si>
  <si>
    <t>Zagreb</t>
  </si>
  <si>
    <t>Croatia</t>
  </si>
  <si>
    <t>Split</t>
  </si>
  <si>
    <t>Rijeka</t>
  </si>
  <si>
    <t>Osijek</t>
  </si>
  <si>
    <t>Zadar</t>
  </si>
  <si>
    <t>Velika Gorica</t>
  </si>
  <si>
    <t>Pula</t>
  </si>
  <si>
    <t>Slavonski Brod</t>
  </si>
  <si>
    <t>Karlovac</t>
  </si>
  <si>
    <t>Varaždin</t>
  </si>
  <si>
    <t>Nicosia</t>
  </si>
  <si>
    <t>Republic of Cyprus</t>
  </si>
  <si>
    <t>Limassol</t>
  </si>
  <si>
    <t>Strovolos</t>
  </si>
  <si>
    <t>Larnaca</t>
  </si>
  <si>
    <t>Lakatamia</t>
  </si>
  <si>
    <t>Agios Athanasios</t>
  </si>
  <si>
    <t>Famagusta</t>
  </si>
  <si>
    <t>Paphos</t>
  </si>
  <si>
    <t>Kyrenia</t>
  </si>
  <si>
    <t>Paralimni</t>
  </si>
  <si>
    <t>Prague</t>
  </si>
  <si>
    <t>Czech Republic</t>
  </si>
  <si>
    <t>Brno</t>
  </si>
  <si>
    <t>Ostrava</t>
  </si>
  <si>
    <t>Plzeň</t>
  </si>
  <si>
    <t>Liberec</t>
  </si>
  <si>
    <t>Olomouc</t>
  </si>
  <si>
    <t>Ústí nad Labem</t>
  </si>
  <si>
    <t>Hradec Králové</t>
  </si>
  <si>
    <t>České Budějovice</t>
  </si>
  <si>
    <t>Pardubice</t>
  </si>
  <si>
    <t>Copenhagen</t>
  </si>
  <si>
    <t>Denmark</t>
  </si>
  <si>
    <t>Aarhus</t>
  </si>
  <si>
    <t>Odense</t>
  </si>
  <si>
    <t>Aalborg [c]</t>
  </si>
  <si>
    <t>Esbjerg</t>
  </si>
  <si>
    <t>Randers</t>
  </si>
  <si>
    <t>Horsens</t>
  </si>
  <si>
    <t>Kolding</t>
  </si>
  <si>
    <t>Vejle</t>
  </si>
  <si>
    <t>Roskilde</t>
  </si>
  <si>
    <t>Tallinn</t>
  </si>
  <si>
    <t>Estonia</t>
  </si>
  <si>
    <t>Tartu</t>
  </si>
  <si>
    <t>Narva</t>
  </si>
  <si>
    <t>Pärnu[a]</t>
  </si>
  <si>
    <t>Kohtla-Järve</t>
  </si>
  <si>
    <t>Viljandi</t>
  </si>
  <si>
    <t>Rakvere</t>
  </si>
  <si>
    <t>Maardu</t>
  </si>
  <si>
    <t>Kuressaare[a]</t>
  </si>
  <si>
    <t>Sillamäe</t>
  </si>
  <si>
    <t>Helsinki</t>
  </si>
  <si>
    <t>Finland</t>
  </si>
  <si>
    <t>Tampere</t>
  </si>
  <si>
    <t>Turku</t>
  </si>
  <si>
    <t>Oulu</t>
  </si>
  <si>
    <t>Jyväskylä</t>
  </si>
  <si>
    <t>Lahti</t>
  </si>
  <si>
    <t>Kuopio</t>
  </si>
  <si>
    <t>Pori</t>
  </si>
  <si>
    <t>Joensuu</t>
  </si>
  <si>
    <t>Vaasa</t>
  </si>
  <si>
    <t>Paris</t>
  </si>
  <si>
    <t>France</t>
  </si>
  <si>
    <t>Marseille</t>
  </si>
  <si>
    <t>Lyon</t>
  </si>
  <si>
    <t>Toulouse</t>
  </si>
  <si>
    <t>Nice</t>
  </si>
  <si>
    <t>Nantes</t>
  </si>
  <si>
    <t>Montpellier</t>
  </si>
  <si>
    <t>Strasbourg</t>
  </si>
  <si>
    <t>Bordeaux</t>
  </si>
  <si>
    <t>Lille</t>
  </si>
  <si>
    <t>Berlin</t>
  </si>
  <si>
    <t>Germany</t>
  </si>
  <si>
    <t>Hamburg</t>
  </si>
  <si>
    <t>Munich</t>
  </si>
  <si>
    <t>Cologne</t>
  </si>
  <si>
    <t>Frankfurt am Main</t>
  </si>
  <si>
    <t>Stuttgart</t>
  </si>
  <si>
    <t>Düsseldorf</t>
  </si>
  <si>
    <t>Essen</t>
  </si>
  <si>
    <t>Dortmund</t>
  </si>
  <si>
    <t>Dresden</t>
  </si>
  <si>
    <t>Athens</t>
  </si>
  <si>
    <t>Greece</t>
  </si>
  <si>
    <t>Thessaloniki</t>
  </si>
  <si>
    <t>Patras</t>
  </si>
  <si>
    <t>Piraeus</t>
  </si>
  <si>
    <t>Heraklion</t>
  </si>
  <si>
    <t>Larissa</t>
  </si>
  <si>
    <t>Volos</t>
  </si>
  <si>
    <t>Peristeri</t>
  </si>
  <si>
    <t>Acharnes</t>
  </si>
  <si>
    <t>Kallithea</t>
  </si>
  <si>
    <t>Budapest</t>
  </si>
  <si>
    <t>Hungary</t>
  </si>
  <si>
    <t>Debrecen</t>
  </si>
  <si>
    <t>Szeged</t>
  </si>
  <si>
    <t>Miskolc</t>
  </si>
  <si>
    <t>Pécs</t>
  </si>
  <si>
    <t>Győr</t>
  </si>
  <si>
    <t>Nyíregyháza</t>
  </si>
  <si>
    <t>Kecskemét</t>
  </si>
  <si>
    <t>Székesfehérvár</t>
  </si>
  <si>
    <t>Szombathely</t>
  </si>
  <si>
    <t>Dublin</t>
  </si>
  <si>
    <t>Ireland</t>
  </si>
  <si>
    <t>Cork</t>
  </si>
  <si>
    <t>Limerick</t>
  </si>
  <si>
    <t>Galway</t>
  </si>
  <si>
    <t>Tallaght</t>
  </si>
  <si>
    <t>Waterford</t>
  </si>
  <si>
    <t>Swords</t>
  </si>
  <si>
    <t>Drogheda</t>
  </si>
  <si>
    <t>Dundalk</t>
  </si>
  <si>
    <t>Bray</t>
  </si>
  <si>
    <t>Rome</t>
  </si>
  <si>
    <t>Italy</t>
  </si>
  <si>
    <t>Milan</t>
  </si>
  <si>
    <t>Naples</t>
  </si>
  <si>
    <t>Turin</t>
  </si>
  <si>
    <t>Palermo</t>
  </si>
  <si>
    <t>Genoa</t>
  </si>
  <si>
    <t>Bologna</t>
  </si>
  <si>
    <t>Florence</t>
  </si>
  <si>
    <t>Bari</t>
  </si>
  <si>
    <t>Catania</t>
  </si>
  <si>
    <t>Rīga</t>
  </si>
  <si>
    <t>Latvia</t>
  </si>
  <si>
    <t>Daugavpils</t>
  </si>
  <si>
    <t>Liepāja</t>
  </si>
  <si>
    <t>Jelgava</t>
  </si>
  <si>
    <t>Jūrmala</t>
  </si>
  <si>
    <t>Ventspils</t>
  </si>
  <si>
    <t>Rēzekne</t>
  </si>
  <si>
    <t>Valmiera</t>
  </si>
  <si>
    <t>Ogre</t>
  </si>
  <si>
    <t>Jēkabpils</t>
  </si>
  <si>
    <t>Vilnius</t>
  </si>
  <si>
    <t>Lithuania</t>
  </si>
  <si>
    <t>Kaunas</t>
  </si>
  <si>
    <t>Klaipėda</t>
  </si>
  <si>
    <t>Šiauliai</t>
  </si>
  <si>
    <t>Panevėžys</t>
  </si>
  <si>
    <t>Alytus</t>
  </si>
  <si>
    <t>Marijampolė</t>
  </si>
  <si>
    <t>Mažeikiai</t>
  </si>
  <si>
    <t>Utena</t>
  </si>
  <si>
    <t>Jonava</t>
  </si>
  <si>
    <t>Luxembourg</t>
  </si>
  <si>
    <t>Esch-sur-Alzette</t>
  </si>
  <si>
    <t>Dudelange</t>
  </si>
  <si>
    <t>Belvaux</t>
  </si>
  <si>
    <t>Schifflange</t>
  </si>
  <si>
    <t>Walferdange</t>
  </si>
  <si>
    <t>Rodange</t>
  </si>
  <si>
    <t>Bettembourg</t>
  </si>
  <si>
    <t>Diekirch</t>
  </si>
  <si>
    <t>Pétange</t>
  </si>
  <si>
    <t xml:space="preserve">San Pawl il-Baħar </t>
  </si>
  <si>
    <t>Malta</t>
  </si>
  <si>
    <t>Birkirkara</t>
  </si>
  <si>
    <t>Mosta</t>
  </si>
  <si>
    <t>Sliema</t>
  </si>
  <si>
    <t>Qormi</t>
  </si>
  <si>
    <t>Żabbar</t>
  </si>
  <si>
    <t>Naxxar</t>
  </si>
  <si>
    <t xml:space="preserve">San Ġwann </t>
  </si>
  <si>
    <t>Swieqi</t>
  </si>
  <si>
    <t>Saint Julian's</t>
  </si>
  <si>
    <t>Amsterdam</t>
  </si>
  <si>
    <t>Netherlands</t>
  </si>
  <si>
    <t>Rotterdam</t>
  </si>
  <si>
    <t>The Hague</t>
  </si>
  <si>
    <t>Utrecht</t>
  </si>
  <si>
    <t>Eindhoven</t>
  </si>
  <si>
    <t>Groningen</t>
  </si>
  <si>
    <t>Tilburg</t>
  </si>
  <si>
    <t>Almere</t>
  </si>
  <si>
    <t>Breda</t>
  </si>
  <si>
    <t>Nijmegen</t>
  </si>
  <si>
    <t>Warsaw</t>
  </si>
  <si>
    <t>Poland</t>
  </si>
  <si>
    <t>Kraków</t>
  </si>
  <si>
    <t>Wrocław</t>
  </si>
  <si>
    <t>Łódź</t>
  </si>
  <si>
    <t>Poznań</t>
  </si>
  <si>
    <t>Gdańsk</t>
  </si>
  <si>
    <t>Szczecin</t>
  </si>
  <si>
    <t>Lublin</t>
  </si>
  <si>
    <t>Bydgoszcz</t>
  </si>
  <si>
    <t>Białystok</t>
  </si>
  <si>
    <t>Lisbon</t>
  </si>
  <si>
    <t>Portugal</t>
  </si>
  <si>
    <t>Porto</t>
  </si>
  <si>
    <t>Vila Nova de Gaia</t>
  </si>
  <si>
    <t>Amadora</t>
  </si>
  <si>
    <t>Braga</t>
  </si>
  <si>
    <t>Coimbra</t>
  </si>
  <si>
    <t>Funchal</t>
  </si>
  <si>
    <t>Setúbal</t>
  </si>
  <si>
    <t>Almada</t>
  </si>
  <si>
    <t>Agualva-Cacém</t>
  </si>
  <si>
    <t>Bucharest</t>
  </si>
  <si>
    <t>Romania</t>
  </si>
  <si>
    <t>Cluj-Napoca</t>
  </si>
  <si>
    <t>Iași</t>
  </si>
  <si>
    <t>Constanța</t>
  </si>
  <si>
    <t>Timișoara</t>
  </si>
  <si>
    <t>Brașov</t>
  </si>
  <si>
    <t>Craiova</t>
  </si>
  <si>
    <t>Galați</t>
  </si>
  <si>
    <t>Oradea</t>
  </si>
  <si>
    <t>Ploiești</t>
  </si>
  <si>
    <t>Bratislava</t>
  </si>
  <si>
    <t>Slovakia</t>
  </si>
  <si>
    <t>Košice</t>
  </si>
  <si>
    <t>Prešov</t>
  </si>
  <si>
    <t>Žilina</t>
  </si>
  <si>
    <t>Banská Bystrica</t>
  </si>
  <si>
    <t>Nitra</t>
  </si>
  <si>
    <t>Trnava</t>
  </si>
  <si>
    <t>Trenčín</t>
  </si>
  <si>
    <t>Martin</t>
  </si>
  <si>
    <t>Poprad</t>
  </si>
  <si>
    <t>Ljubljana</t>
  </si>
  <si>
    <t>Slovenia</t>
  </si>
  <si>
    <t>Maribor</t>
  </si>
  <si>
    <t>Kranj</t>
  </si>
  <si>
    <t>Celje</t>
  </si>
  <si>
    <t>Koper</t>
  </si>
  <si>
    <t>Velenje</t>
  </si>
  <si>
    <t>Novo Mesto</t>
  </si>
  <si>
    <t>Ptuj</t>
  </si>
  <si>
    <t>Trbovlje</t>
  </si>
  <si>
    <t>Kamnik</t>
  </si>
  <si>
    <t>Madrid</t>
  </si>
  <si>
    <t>Spain</t>
  </si>
  <si>
    <t>Barcelona</t>
  </si>
  <si>
    <t>Valencia</t>
  </si>
  <si>
    <t>Seville</t>
  </si>
  <si>
    <t>Zaragoza</t>
  </si>
  <si>
    <t>Málaga</t>
  </si>
  <si>
    <t>Murcia</t>
  </si>
  <si>
    <t>Palma</t>
  </si>
  <si>
    <t>Las Palmas de Gran Canaria</t>
  </si>
  <si>
    <t>Bilbao</t>
  </si>
  <si>
    <t>Stockholm</t>
  </si>
  <si>
    <t>Sweden</t>
  </si>
  <si>
    <t>Gothenburg</t>
  </si>
  <si>
    <t>Malmö</t>
  </si>
  <si>
    <t>Uppsala</t>
  </si>
  <si>
    <t>Helsingborg</t>
  </si>
  <si>
    <t>Linköping</t>
  </si>
  <si>
    <t>Örebro</t>
  </si>
  <si>
    <t>Västerås</t>
  </si>
  <si>
    <t>Jönköping</t>
  </si>
  <si>
    <t>Norrköping</t>
  </si>
  <si>
    <t>LAND AREA (KM²)</t>
  </si>
  <si>
    <t>DENSITY</t>
  </si>
  <si>
    <t>%TOP10 CITIES</t>
  </si>
  <si>
    <t>Select Country:</t>
  </si>
  <si>
    <t>Total</t>
  </si>
  <si>
    <t>Select Metric:</t>
  </si>
  <si>
    <t>Population</t>
  </si>
  <si>
    <t>CORRELATION</t>
  </si>
  <si>
    <t>CORR (ex Malta)</t>
  </si>
  <si>
    <t>Linear regression (ex Malta)</t>
  </si>
  <si>
    <t>Col 1</t>
  </si>
  <si>
    <t>Col 2</t>
  </si>
  <si>
    <t>Row 1</t>
  </si>
  <si>
    <t>Slope (m)</t>
  </si>
  <si>
    <t>Intercept (b)</t>
  </si>
  <si>
    <t>Row 2</t>
  </si>
  <si>
    <t>Std Error of slope</t>
  </si>
  <si>
    <t>Std Error of intercept</t>
  </si>
  <si>
    <t>Row 3</t>
  </si>
  <si>
    <t>R² (R-squared)</t>
  </si>
  <si>
    <t>Standard Error of Y estimate</t>
  </si>
  <si>
    <t>Row 4</t>
  </si>
  <si>
    <t>F statistic</t>
  </si>
  <si>
    <t>Degrees of freedom (df)</t>
  </si>
  <si>
    <t>p-value</t>
  </si>
  <si>
    <t>Row 5</t>
  </si>
  <si>
    <t>Regression SS (SSR)</t>
  </si>
  <si>
    <t>Residual SS (SSE)</t>
  </si>
  <si>
    <t>Negative slope suggests countries with higher density tend to have less % of population in  top 10 cities.</t>
  </si>
  <si>
    <t>The standard error of the slope is small relative to its value, and the p-value confirms statistical significance at the 5% level</t>
  </si>
  <si>
    <t>Moderate explanatory power for a single variable regression with demographic data, with 20% of variation in %top10 cities explained by density</t>
  </si>
  <si>
    <t>This supports the hypothesis that higher density is associated with a more balanced urban distribution across cities.</t>
  </si>
  <si>
    <t>Top10 cities summary:</t>
  </si>
  <si>
    <t>Top EU cities</t>
  </si>
  <si>
    <t>Enter a number (1-270):</t>
  </si>
  <si>
    <t>(PivotTable-&gt;Refresh All, due to Excel Online limitations)</t>
  </si>
  <si>
    <t>Number of cities by population category</t>
  </si>
  <si>
    <t>Countries overview</t>
  </si>
  <si>
    <t>(Country-&gt; Sort by Value)</t>
  </si>
  <si>
    <t>Show</t>
  </si>
  <si>
    <t xml:space="preserve"> POPULATION</t>
  </si>
  <si>
    <t xml:space="preserve">%TOTAL POPULATION </t>
  </si>
  <si>
    <t xml:space="preserve">POPULATION </t>
  </si>
  <si>
    <t>CITIES COUNT</t>
  </si>
  <si>
    <t xml:space="preserve"> LAND AREA (KM²)</t>
  </si>
  <si>
    <t xml:space="preserve"> DENSITY</t>
  </si>
  <si>
    <t xml:space="preserve"> %TOP10 CITIES</t>
  </si>
  <si>
    <t>1 (&gt;20%)</t>
  </si>
  <si>
    <t>4 (1-5%)</t>
  </si>
  <si>
    <t>5 (&lt;1%)</t>
  </si>
  <si>
    <t>3 (5-10%)</t>
  </si>
  <si>
    <t>2 (10-20%)</t>
  </si>
  <si>
    <t>Austria Top 10 Total</t>
  </si>
  <si>
    <t>Belgium Top 10 Total</t>
  </si>
  <si>
    <t>Grand Total</t>
  </si>
  <si>
    <t>Bulgaria Top 10 Total</t>
  </si>
  <si>
    <t>Croatia Top 10 Total</t>
  </si>
  <si>
    <t>Czech Republic Top 10 Total</t>
  </si>
  <si>
    <t>Denmark Top 10 Total</t>
  </si>
  <si>
    <t>Estonia Top 10 Total</t>
  </si>
  <si>
    <t>Finland Top 10 Total</t>
  </si>
  <si>
    <t>France Top 10 Total</t>
  </si>
  <si>
    <t>Germany Top 10 Total</t>
  </si>
  <si>
    <t>Greece Top 10 Total</t>
  </si>
  <si>
    <t>Hungary Top 10 Total</t>
  </si>
  <si>
    <t>Ireland Top 10 Total</t>
  </si>
  <si>
    <t>Italy Top 10 Total</t>
  </si>
  <si>
    <t>Latvia Top 10 Total</t>
  </si>
  <si>
    <t>Lithuania Top 10 Total</t>
  </si>
  <si>
    <t>Luxembourg Top 10 Total</t>
  </si>
  <si>
    <t>Malta Top 10 Total</t>
  </si>
  <si>
    <t>Netherlands Top 10 Total</t>
  </si>
  <si>
    <t>Poland Top 10 Total</t>
  </si>
  <si>
    <t>Portugal Top 10 Total</t>
  </si>
  <si>
    <t>Republic of Cyprus Top 10 Total</t>
  </si>
  <si>
    <t>Romania Top 10 Total</t>
  </si>
  <si>
    <t>Slovakia Top 10 Total</t>
  </si>
  <si>
    <t>Slovenia Top 10 Total</t>
  </si>
  <si>
    <t>Spain Top 10 Total</t>
  </si>
  <si>
    <t>Sweden Top 10 Total</t>
  </si>
  <si>
    <t xml:space="preserve"> %TOTAL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</si>
</sst>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_);_(* \(#,##0\);_(* &quot;-&quot;??_);_(@_)"/>
    <numFmt numFmtId="166" formatCode="0.000000"/>
  </numFmts>
  <fonts count="5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5" fontId="2" fillId="0" borderId="0" xfId="0" applyNumberFormat="1" applyFont="1"/>
    <xf numFmtId="10" fontId="2" fillId="0" borderId="0" xfId="0" applyNumberFormat="1" applyFont="1"/>
    <xf numFmtId="0" fontId="0" fillId="0" borderId="0" xfId="0" applyFont="1"/>
    <xf numFmtId="166" fontId="0" fillId="0" borderId="0" xfId="0" applyNumberFormat="1"/>
    <xf numFmtId="0" fontId="0" fillId="0" borderId="0" xfId="0" pivotButton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7">
    <dxf>
      <font>
        <color rgb="FF9C0006"/>
      </font>
      <fill>
        <patternFill patternType="solid"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b/>
        <i val="0"/>
        <color rgb="FF9C0006"/>
      </font>
      <fill>
        <patternFill patternType="solid">
          <bgColor rgb="FFFFC7CE"/>
        </patternFill>
      </fill>
    </dxf>
    <dxf>
      <font>
        <color theme="0" tint="-0.14999847407452621"/>
      </font>
      <numFmt numFmtId="0" formatCode="General"/>
    </dxf>
    <dxf>
      <numFmt numFmtId="0" formatCode="General"/>
    </dxf>
    <dxf>
      <numFmt numFmtId="0" formatCode="General"/>
      <alignment horizontal="right"/>
    </dxf>
    <dxf>
      <numFmt numFmtId="0" formatCode="General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TOP10 CITIES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Population</c:v>
          </c:tx>
          <c:spPr>
            <a:solidFill>
              <a:srgbClr val="C0E4F5"/>
            </a:solidFill>
            <a:ln>
              <a:noFill/>
            </a:ln>
            <a:effectLst/>
          </c:spPr>
          <c:invertIfNegative val="0"/>
          <c:cat>
            <c:strRef>
              <c:f>'Top10 Chart'!$R$3:$R$12</c:f>
              <c:strCache>
                <c:ptCount val="10"/>
                <c:pt idx="0">
                  <c:v>Ljubljana</c:v>
                </c:pt>
                <c:pt idx="1">
                  <c:v>Maribor</c:v>
                </c:pt>
                <c:pt idx="2">
                  <c:v>Kranj</c:v>
                </c:pt>
                <c:pt idx="3">
                  <c:v>Celje</c:v>
                </c:pt>
                <c:pt idx="4">
                  <c:v>Koper</c:v>
                </c:pt>
                <c:pt idx="5">
                  <c:v>Velenje</c:v>
                </c:pt>
                <c:pt idx="6">
                  <c:v>Novo Mesto</c:v>
                </c:pt>
                <c:pt idx="7">
                  <c:v>Ptuj</c:v>
                </c:pt>
                <c:pt idx="8">
                  <c:v>Trbovlje</c:v>
                </c:pt>
                <c:pt idx="9">
                  <c:v>Kamnik</c:v>
                </c:pt>
              </c:strCache>
            </c:strRef>
          </c:cat>
          <c:val>
            <c:numRef>
              <c:f>'Top10 Chart'!$S$3:$S$12</c:f>
              <c:numCache>
                <c:formatCode>_(* #,##0_);_(* \(#,##0\);_(* "-"??_);_(@_)</c:formatCode>
                <c:ptCount val="10"/>
                <c:pt idx="0">
                  <c:v>272220</c:v>
                </c:pt>
                <c:pt idx="1">
                  <c:v>97019</c:v>
                </c:pt>
                <c:pt idx="2">
                  <c:v>37941</c:v>
                </c:pt>
                <c:pt idx="3">
                  <c:v>37872</c:v>
                </c:pt>
                <c:pt idx="4">
                  <c:v>25753</c:v>
                </c:pt>
                <c:pt idx="5">
                  <c:v>24327</c:v>
                </c:pt>
                <c:pt idx="6">
                  <c:v>24183</c:v>
                </c:pt>
                <c:pt idx="7">
                  <c:v>18164</c:v>
                </c:pt>
                <c:pt idx="8">
                  <c:v>15163</c:v>
                </c:pt>
                <c:pt idx="9">
                  <c:v>13644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A-4946-AE74-930068DE2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16904"/>
        <c:axId val="1508263432"/>
      </c:barChart>
      <c:lineChart>
        <c:grouping val="standard"/>
        <c:varyColors val="0"/>
        <c:ser>
          <c:idx val="1"/>
          <c:order val="1"/>
          <c:tx>
            <c:v>% total population</c:v>
          </c:tx>
          <c:spPr>
            <a:ln w="28575" cap="rnd">
              <a:solidFill>
                <a:srgbClr val="F5C6AB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'Top10 Chart'!$R$3:$R$12</c:f>
              <c:strCache>
                <c:ptCount val="10"/>
                <c:pt idx="0">
                  <c:v>Ljubljana</c:v>
                </c:pt>
                <c:pt idx="1">
                  <c:v>Maribor</c:v>
                </c:pt>
                <c:pt idx="2">
                  <c:v>Kranj</c:v>
                </c:pt>
                <c:pt idx="3">
                  <c:v>Celje</c:v>
                </c:pt>
                <c:pt idx="4">
                  <c:v>Koper</c:v>
                </c:pt>
                <c:pt idx="5">
                  <c:v>Velenje</c:v>
                </c:pt>
                <c:pt idx="6">
                  <c:v>Novo Mesto</c:v>
                </c:pt>
                <c:pt idx="7">
                  <c:v>Ptuj</c:v>
                </c:pt>
                <c:pt idx="8">
                  <c:v>Trbovlje</c:v>
                </c:pt>
                <c:pt idx="9">
                  <c:v>Kamnik</c:v>
                </c:pt>
              </c:strCache>
            </c:strRef>
          </c:cat>
          <c:val>
            <c:numRef>
              <c:f>'Top10 Chart'!$T$3:$T$12</c:f>
              <c:numCache>
                <c:formatCode>0.00%</c:formatCode>
                <c:ptCount val="10"/>
                <c:pt idx="0">
                  <c:v>0.12858325082944747</c:v>
                </c:pt>
                <c:pt idx="1">
                  <c:v>4.5826972346712819E-2</c:v>
                </c:pt>
                <c:pt idx="2">
                  <c:v>1.7921450002645164E-2</c:v>
                </c:pt>
                <c:pt idx="3">
                  <c:v>1.7888857818723219E-2</c:v>
                </c:pt>
                <c:pt idx="4">
                  <c:v>1.2164442210751454E-2</c:v>
                </c:pt>
                <c:pt idx="5">
                  <c:v>1.1490870409697922E-2</c:v>
                </c:pt>
                <c:pt idx="6">
                  <c:v>1.1422851938904298E-2</c:v>
                </c:pt>
                <c:pt idx="7">
                  <c:v>8.5797743298291224E-3</c:v>
                </c:pt>
                <c:pt idx="8">
                  <c:v>7.1622505044703251E-3</c:v>
                </c:pt>
                <c:pt idx="9">
                  <c:v>6.444750107695912E-3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AA-4946-AE74-930068DE2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526600"/>
        <c:axId val="1132521992"/>
      </c:lineChart>
      <c:catAx>
        <c:axId val="61121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263432"/>
        <c:crosses val="autoZero"/>
        <c:auto val="1"/>
        <c:lblAlgn val="ctr"/>
        <c:lblOffset val="100"/>
        <c:noMultiLvlLbl val="0"/>
      </c:catAx>
      <c:valAx>
        <c:axId val="15082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16904"/>
        <c:crosses val="autoZero"/>
        <c:crossBetween val="between"/>
      </c:valAx>
      <c:valAx>
        <c:axId val="113252199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526600"/>
        <c:crosses val="max"/>
        <c:crossBetween val="between"/>
      </c:valAx>
      <c:catAx>
        <c:axId val="11325266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2521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Field2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'Countries Chart'!$R$3:$R$29</c:f>
              <c:strCache>
                <c:ptCount val="27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Croatia</c:v>
                </c:pt>
                <c:pt idx="4">
                  <c:v>Republic of Cyprus</c:v>
                </c:pt>
                <c:pt idx="5">
                  <c:v>Czech Republic</c:v>
                </c:pt>
                <c:pt idx="6">
                  <c:v>Denmark</c:v>
                </c:pt>
                <c:pt idx="7">
                  <c:v>Estonia</c:v>
                </c:pt>
                <c:pt idx="8">
                  <c:v>Finland</c:v>
                </c:pt>
                <c:pt idx="9">
                  <c:v>France</c:v>
                </c:pt>
                <c:pt idx="10">
                  <c:v>Germany</c:v>
                </c:pt>
                <c:pt idx="11">
                  <c:v>Greece</c:v>
                </c:pt>
                <c:pt idx="12">
                  <c:v>Hungary</c:v>
                </c:pt>
                <c:pt idx="13">
                  <c:v>Ireland</c:v>
                </c:pt>
                <c:pt idx="14">
                  <c:v>Italy</c:v>
                </c:pt>
                <c:pt idx="15">
                  <c:v>Latvia</c:v>
                </c:pt>
                <c:pt idx="16">
                  <c:v>Lithuania</c:v>
                </c:pt>
                <c:pt idx="17">
                  <c:v>Luxembourg</c:v>
                </c:pt>
                <c:pt idx="18">
                  <c:v>Malta</c:v>
                </c:pt>
                <c:pt idx="19">
                  <c:v>Netherlands</c:v>
                </c:pt>
                <c:pt idx="20">
                  <c:v>Poland</c:v>
                </c:pt>
                <c:pt idx="21">
                  <c:v>Portugal</c:v>
                </c:pt>
                <c:pt idx="22">
                  <c:v>Romania</c:v>
                </c:pt>
                <c:pt idx="23">
                  <c:v>Slovakia</c:v>
                </c:pt>
                <c:pt idx="24">
                  <c:v>Slovenia</c:v>
                </c:pt>
                <c:pt idx="25">
                  <c:v>Spain</c:v>
                </c:pt>
                <c:pt idx="26">
                  <c:v>Sweden</c:v>
                </c:pt>
              </c:strCache>
            </c:strRef>
          </c:cat>
          <c:val>
            <c:numRef>
              <c:f>'Countries Chart'!$S$3:$S$29</c:f>
              <c:numCache>
                <c:formatCode>_(* #,##0_);_(* \(#,##0\);_(* "-"??_);_(@_)</c:formatCode>
                <c:ptCount val="27"/>
                <c:pt idx="0">
                  <c:v>9113574</c:v>
                </c:pt>
                <c:pt idx="1">
                  <c:v>11758603</c:v>
                </c:pt>
                <c:pt idx="2">
                  <c:v>6714560</c:v>
                </c:pt>
                <c:pt idx="3">
                  <c:v>3848160</c:v>
                </c:pt>
                <c:pt idx="4">
                  <c:v>1370754</c:v>
                </c:pt>
                <c:pt idx="5">
                  <c:v>10609239</c:v>
                </c:pt>
                <c:pt idx="6">
                  <c:v>6002507</c:v>
                </c:pt>
                <c:pt idx="7">
                  <c:v>1344232</c:v>
                </c:pt>
                <c:pt idx="8">
                  <c:v>5623329</c:v>
                </c:pt>
                <c:pt idx="9">
                  <c:v>66650804</c:v>
                </c:pt>
                <c:pt idx="10">
                  <c:v>84075075</c:v>
                </c:pt>
                <c:pt idx="11">
                  <c:v>9938844</c:v>
                </c:pt>
                <c:pt idx="12">
                  <c:v>9632287</c:v>
                </c:pt>
                <c:pt idx="13">
                  <c:v>5308039</c:v>
                </c:pt>
                <c:pt idx="14">
                  <c:v>59146260</c:v>
                </c:pt>
                <c:pt idx="15">
                  <c:v>1853559</c:v>
                </c:pt>
                <c:pt idx="16">
                  <c:v>2830144</c:v>
                </c:pt>
                <c:pt idx="17">
                  <c:v>680453</c:v>
                </c:pt>
                <c:pt idx="18">
                  <c:v>545405</c:v>
                </c:pt>
                <c:pt idx="19">
                  <c:v>18346819</c:v>
                </c:pt>
                <c:pt idx="20">
                  <c:v>38140910</c:v>
                </c:pt>
                <c:pt idx="21">
                  <c:v>10411834</c:v>
                </c:pt>
                <c:pt idx="22">
                  <c:v>18908650</c:v>
                </c:pt>
                <c:pt idx="23">
                  <c:v>5474881</c:v>
                </c:pt>
                <c:pt idx="24">
                  <c:v>2117072</c:v>
                </c:pt>
                <c:pt idx="25">
                  <c:v>47889958</c:v>
                </c:pt>
                <c:pt idx="26">
                  <c:v>10656633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473843F6-B121-4C04-9EDE-57D9EC20F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0185095"/>
        <c:axId val="429408775"/>
      </c:barChart>
      <c:catAx>
        <c:axId val="20185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408775"/>
        <c:crosses val="autoZero"/>
        <c:auto val="1"/>
        <c:lblAlgn val="ctr"/>
        <c:lblOffset val="100"/>
        <c:noMultiLvlLbl val="0"/>
      </c:catAx>
      <c:valAx>
        <c:axId val="429408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5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vs %TOP10 CITIES (ex Malta)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'%Top10vsDensity'!$C$1</c:f>
              <c:strCache>
                <c:ptCount val="1"/>
                <c:pt idx="0">
                  <c:v>%TOP10 CITIES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('%Top10vsDensity'!$B$2:$B$19,'%Top10vsDensity'!$B$21:$B$28)</c:f>
              <c:numCache>
                <c:formatCode>0.0</c:formatCode>
                <c:ptCount val="26"/>
                <c:pt idx="0">
                  <c:v>110.58954725818782</c:v>
                </c:pt>
                <c:pt idx="1">
                  <c:v>388.32902906208716</c:v>
                </c:pt>
                <c:pt idx="2">
                  <c:v>61.851142225497419</c:v>
                </c:pt>
                <c:pt idx="3">
                  <c:v>68.766261615439603</c:v>
                </c:pt>
                <c:pt idx="4">
                  <c:v>148.35</c:v>
                </c:pt>
                <c:pt idx="5">
                  <c:v>137.35420766442257</c:v>
                </c:pt>
                <c:pt idx="6">
                  <c:v>141.46846570822532</c:v>
                </c:pt>
                <c:pt idx="7">
                  <c:v>31.711063930172209</c:v>
                </c:pt>
                <c:pt idx="8">
                  <c:v>18.504488466221328</c:v>
                </c:pt>
                <c:pt idx="9">
                  <c:v>121.72395567950004</c:v>
                </c:pt>
                <c:pt idx="10">
                  <c:v>241.20689407849437</c:v>
                </c:pt>
                <c:pt idx="11">
                  <c:v>77.105073700543059</c:v>
                </c:pt>
                <c:pt idx="12">
                  <c:v>106.39884016348172</c:v>
                </c:pt>
                <c:pt idx="13">
                  <c:v>77.05093627522136</c:v>
                </c:pt>
                <c:pt idx="14">
                  <c:v>201.08200176786565</c:v>
                </c:pt>
                <c:pt idx="15">
                  <c:v>29.799983922829583</c:v>
                </c:pt>
                <c:pt idx="16">
                  <c:v>45.156588058844179</c:v>
                </c:pt>
                <c:pt idx="17">
                  <c:v>262.72316602316602</c:v>
                </c:pt>
                <c:pt idx="18">
                  <c:v>544.09309015421115</c:v>
                </c:pt>
                <c:pt idx="19">
                  <c:v>124.5498808085426</c:v>
                </c:pt>
                <c:pt idx="20">
                  <c:v>113.67872038432144</c:v>
                </c:pt>
                <c:pt idx="21">
                  <c:v>82.150801581439808</c:v>
                </c:pt>
                <c:pt idx="22">
                  <c:v>113.85129346198636</c:v>
                </c:pt>
                <c:pt idx="23">
                  <c:v>105.11777557100298</c:v>
                </c:pt>
                <c:pt idx="24">
                  <c:v>96.010340817963112</c:v>
                </c:pt>
                <c:pt idx="25">
                  <c:v>25.970251498757129</c:v>
                </c:pt>
              </c:numCache>
            </c:numRef>
          </c:xVal>
          <c:yVal>
            <c:numRef>
              <c:f>('%Top10vsDensity'!$C$2:$C$19,'%Top10vsDensity'!$C$21:$C$28)</c:f>
              <c:numCache>
                <c:formatCode>0.00%</c:formatCode>
                <c:ptCount val="26"/>
                <c:pt idx="0">
                  <c:v>0.34238861724280728</c:v>
                </c:pt>
                <c:pt idx="1">
                  <c:v>0.24089247676786091</c:v>
                </c:pt>
                <c:pt idx="2">
                  <c:v>0.38544253085831393</c:v>
                </c:pt>
                <c:pt idx="3">
                  <c:v>0.37917056463348725</c:v>
                </c:pt>
                <c:pt idx="4">
                  <c:v>0.49424915046755291</c:v>
                </c:pt>
                <c:pt idx="5">
                  <c:v>0.2691864138417468</c:v>
                </c:pt>
                <c:pt idx="6">
                  <c:v>0.38859813074770266</c:v>
                </c:pt>
                <c:pt idx="7">
                  <c:v>0.54215641347624521</c:v>
                </c:pt>
                <c:pt idx="8">
                  <c:v>0.47906053513852731</c:v>
                </c:pt>
                <c:pt idx="9">
                  <c:v>8.6904698103866834E-2</c:v>
                </c:pt>
                <c:pt idx="10">
                  <c:v>0.13242891546632579</c:v>
                </c:pt>
                <c:pt idx="11">
                  <c:v>0.20725186953331798</c:v>
                </c:pt>
                <c:pt idx="12">
                  <c:v>0.30527942118003759</c:v>
                </c:pt>
                <c:pt idx="13">
                  <c:v>0.31672713783753287</c:v>
                </c:pt>
                <c:pt idx="14">
                  <c:v>0.14256194728119748</c:v>
                </c:pt>
                <c:pt idx="15">
                  <c:v>0.52324636011046866</c:v>
                </c:pt>
                <c:pt idx="16">
                  <c:v>0.50850663429140008</c:v>
                </c:pt>
                <c:pt idx="17">
                  <c:v>0.27234504073021948</c:v>
                </c:pt>
                <c:pt idx="18">
                  <c:v>0.21060953400150734</c:v>
                </c:pt>
                <c:pt idx="19">
                  <c:v>0.16647214237940311</c:v>
                </c:pt>
                <c:pt idx="20">
                  <c:v>0.1691907496796434</c:v>
                </c:pt>
                <c:pt idx="21">
                  <c:v>0.20324100345609022</c:v>
                </c:pt>
                <c:pt idx="22">
                  <c:v>0.22392176195245159</c:v>
                </c:pt>
                <c:pt idx="23">
                  <c:v>0.26748547049887772</c:v>
                </c:pt>
                <c:pt idx="24">
                  <c:v>0.19314105474888907</c:v>
                </c:pt>
                <c:pt idx="25">
                  <c:v>0.51449008331243085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3D-4321-90FD-EC709FEE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319624"/>
        <c:axId val="1214321672"/>
      </c:scatterChart>
      <c:valAx>
        <c:axId val="121431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321672"/>
        <c:crosses val="autoZero"/>
        <c:crossBetween val="midCat"/>
      </c:valAx>
      <c:valAx>
        <c:axId val="121432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319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</xdr:row>
      <xdr:rowOff>180975</xdr:rowOff>
    </xdr:from>
    <xdr:to>
      <xdr:col>15</xdr:col>
      <xdr:colOff>76200</xdr:colOff>
      <xdr:row>26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6C13721-0F6E-1C9A-40F4-CA119B8F6F9F}"/>
            </a:ext>
            <a:ext uri="{147F2762-F138-4A5C-976F-8EAC2B608ADB}">
              <a16:predDERef xmlns:a16="http://schemas.microsoft.com/office/drawing/2014/main" pred="{1FFDE19E-DBF6-1AE5-B73B-14BE97F97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3</xdr:row>
      <xdr:rowOff>161925</xdr:rowOff>
    </xdr:from>
    <xdr:to>
      <xdr:col>16</xdr:col>
      <xdr:colOff>190500</xdr:colOff>
      <xdr:row>31</xdr:row>
      <xdr:rowOff>19050</xdr:rowOff>
    </xdr:to>
    <xdr:graphicFrame macro="">
      <xdr:nvGraphicFramePr>
        <xdr:cNvPr id="3" name="Chart 2" descr="Chart type: Clustered Column. 'Field2'&#10;&#10;Description automatically generated">
          <a:extLst>
            <a:ext uri="{FF2B5EF4-FFF2-40B4-BE49-F238E27FC236}">
              <a16:creationId xmlns:a16="http://schemas.microsoft.com/office/drawing/2014/main" id="{DF866E5C-F67D-32A1-2A41-7E30532A8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</xdr:row>
      <xdr:rowOff>9525</xdr:rowOff>
    </xdr:from>
    <xdr:to>
      <xdr:col>17</xdr:col>
      <xdr:colOff>571500</xdr:colOff>
      <xdr:row>22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48031C-1702-1F29-1930-0EBB35D2D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2</xdr:row>
      <xdr:rowOff>161925</xdr:rowOff>
    </xdr:from>
    <xdr:to>
      <xdr:col>10</xdr:col>
      <xdr:colOff>257175</xdr:colOff>
      <xdr:row>16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OUNTRY">
              <a:extLst>
                <a:ext uri="{FF2B5EF4-FFF2-40B4-BE49-F238E27FC236}">
                  <a16:creationId xmlns:a16="http://schemas.microsoft.com/office/drawing/2014/main" id="{FB55D5BC-1934-CBB8-9B33-CBEDBBBA0C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63100" y="5429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11</xdr:col>
      <xdr:colOff>57150</xdr:colOff>
      <xdr:row>2</xdr:row>
      <xdr:rowOff>161925</xdr:rowOff>
    </xdr:from>
    <xdr:to>
      <xdr:col>14</xdr:col>
      <xdr:colOff>57150</xdr:colOff>
      <xdr:row>16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%TOTAL POP CATEGORY">
              <a:extLst>
                <a:ext uri="{FF2B5EF4-FFF2-40B4-BE49-F238E27FC236}">
                  <a16:creationId xmlns:a16="http://schemas.microsoft.com/office/drawing/2014/main" id="{7F404E0A-E0CF-FB5F-4C87-C147736D9F4A}"/>
                </a:ext>
                <a:ext uri="{147F2762-F138-4A5C-976F-8EAC2B608ADB}">
                  <a16:predDERef xmlns:a16="http://schemas.microsoft.com/office/drawing/2014/main" pred="{FB55D5BC-1934-CBB8-9B33-CBEDBBBA0C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%TOTAL POP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82325" y="5429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7.850237268518" createdVersion="8" refreshedVersion="8" minRefreshableVersion="3" recordCount="27" xr:uid="{6859B9B5-8F1B-41DE-BD98-97EAFEFBF7DC}">
  <cacheSource type="worksheet">
    <worksheetSource ref="A1:E28" sheet="EU_Countries"/>
  </cacheSource>
  <cacheFields count="5">
    <cacheField name="COUNTRY" numFmtId="0">
      <sharedItems count="27">
        <s v="Austria"/>
        <s v="Belgium"/>
        <s v="Bulgaria"/>
        <s v="Croatia"/>
        <s v="Republic of Cyprus"/>
        <s v="Czech Republic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alta"/>
        <s v="Netherlands"/>
        <s v="Poland"/>
        <s v="Portugal"/>
        <s v="Romania"/>
        <s v="Slovakia"/>
        <s v="Slovenia"/>
        <s v="Spain"/>
        <s v="Sweden"/>
      </sharedItems>
    </cacheField>
    <cacheField name="POPULATION" numFmtId="3">
      <sharedItems containsSemiMixedTypes="0" containsString="0" containsNumber="1" containsInteger="1" minValue="545405" maxValue="84075075"/>
    </cacheField>
    <cacheField name="LAND AREA (KM²)" numFmtId="0">
      <sharedItems containsSemiMixedTypes="0" containsString="0" containsNumber="1" containsInteger="1" minValue="320" maxValue="547557"/>
    </cacheField>
    <cacheField name="DENSITY" numFmtId="164">
      <sharedItems containsSemiMixedTypes="0" containsString="0" containsNumber="1" minValue="18.504488466221328" maxValue="1704.390625"/>
    </cacheField>
    <cacheField name="%TOP10 CITIES" numFmtId="10">
      <sharedItems containsSemiMixedTypes="0" containsString="0" containsNumber="1" minValue="8.6904698103866834E-2" maxValue="0.54215641347624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7.850237268518" createdVersion="8" refreshedVersion="8" minRefreshableVersion="3" recordCount="270" xr:uid="{82A64490-3491-48F9-9662-80A2A7C3F705}">
  <cacheSource type="worksheet">
    <worksheetSource name="Table1"/>
  </cacheSource>
  <cacheFields count="7">
    <cacheField name="CITY" numFmtId="0">
      <sharedItems count="270">
        <s v="Vienna"/>
        <s v="Graz"/>
        <s v="Linz"/>
        <s v="Salzburg"/>
        <s v="Innsbruck"/>
        <s v="Klagenfurtam Wörthersee"/>
        <s v="Villach"/>
        <s v="Wels"/>
        <s v="Sankt Pölten"/>
        <s v="Dornbirn"/>
        <s v="Brussels"/>
        <s v="Antwerp"/>
        <s v="Ghent"/>
        <s v="Charleroi"/>
        <s v="Liège"/>
        <s v="Anderlecht"/>
        <s v="Schaarbeek"/>
        <s v="Bruges"/>
        <s v="Namur"/>
        <s v="Leuven"/>
        <s v="Sofia"/>
        <s v="Plovdiv"/>
        <s v="Varna"/>
        <s v="Burgas"/>
        <s v="Stara Zagora"/>
        <s v="Ruse"/>
        <s v="Pleven"/>
        <s v="Sliven"/>
        <s v="Dobrich"/>
        <s v="Shumen"/>
        <s v="Zagreb"/>
        <s v="Split"/>
        <s v="Rijeka"/>
        <s v="Osijek"/>
        <s v="Zadar"/>
        <s v="Velika Gorica"/>
        <s v="Pula"/>
        <s v="Slavonski Brod"/>
        <s v="Karlovac"/>
        <s v="Varaždin"/>
        <s v="Nicosia"/>
        <s v="Limassol"/>
        <s v="Strovolos"/>
        <s v="Larnaca"/>
        <s v="Lakatamia"/>
        <s v="Agios Athanasios"/>
        <s v="Famagusta"/>
        <s v="Paphos"/>
        <s v="Kyrenia"/>
        <s v="Paralimni"/>
        <s v="Prague"/>
        <s v="Brno"/>
        <s v="Ostrava"/>
        <s v="Plzeň"/>
        <s v="Liberec"/>
        <s v="Olomouc"/>
        <s v="Ústí nad Labem"/>
        <s v="Hradec Králové"/>
        <s v="České Budějovice"/>
        <s v="Pardubice"/>
        <s v="Copenhagen"/>
        <s v="Aarhus"/>
        <s v="Odense"/>
        <s v="Aalborg [c]"/>
        <s v="Esbjerg"/>
        <s v="Randers"/>
        <s v="Horsens"/>
        <s v="Kolding"/>
        <s v="Vejle"/>
        <s v="Roskilde"/>
        <s v="Tallinn"/>
        <s v="Tartu"/>
        <s v="Narva"/>
        <s v="Pärnu[a]"/>
        <s v="Kohtla-Järve"/>
        <s v="Viljandi"/>
        <s v="Rakvere"/>
        <s v="Maardu"/>
        <s v="Kuressaare[a]"/>
        <s v="Sillamäe"/>
        <s v="Helsinki"/>
        <s v="Tampere"/>
        <s v="Turku"/>
        <s v="Oulu"/>
        <s v="Jyväskylä"/>
        <s v="Lahti"/>
        <s v="Kuopio"/>
        <s v="Pori"/>
        <s v="Joensuu"/>
        <s v="Vaasa"/>
        <s v="Paris"/>
        <s v="Marseille"/>
        <s v="Lyon"/>
        <s v="Toulouse"/>
        <s v="Nice"/>
        <s v="Nantes"/>
        <s v="Montpellier"/>
        <s v="Strasbourg"/>
        <s v="Bordeaux"/>
        <s v="Lille"/>
        <s v="Berlin"/>
        <s v="Hamburg"/>
        <s v="Munich"/>
        <s v="Cologne"/>
        <s v="Frankfurt am Main"/>
        <s v="Stuttgart"/>
        <s v="Düsseldorf"/>
        <s v="Essen"/>
        <s v="Dortmund"/>
        <s v="Dresden"/>
        <s v="Athens"/>
        <s v="Thessaloniki"/>
        <s v="Patras"/>
        <s v="Piraeus"/>
        <s v="Heraklion"/>
        <s v="Larissa"/>
        <s v="Volos"/>
        <s v="Peristeri"/>
        <s v="Acharnes"/>
        <s v="Kallithea"/>
        <s v="Budapest"/>
        <s v="Debrecen"/>
        <s v="Szeged"/>
        <s v="Miskolc"/>
        <s v="Pécs"/>
        <s v="Győr"/>
        <s v="Nyíregyháza"/>
        <s v="Kecskemét"/>
        <s v="Székesfehérvár"/>
        <s v="Szombathely"/>
        <s v="Dublin"/>
        <s v="Cork"/>
        <s v="Limerick"/>
        <s v="Galway"/>
        <s v="Tallaght"/>
        <s v="Waterford"/>
        <s v="Swords"/>
        <s v="Drogheda"/>
        <s v="Dundalk"/>
        <s v="Bray"/>
        <s v="Rome"/>
        <s v="Milan"/>
        <s v="Naples"/>
        <s v="Turin"/>
        <s v="Palermo"/>
        <s v="Genoa"/>
        <s v="Bologna"/>
        <s v="Florence"/>
        <s v="Bari"/>
        <s v="Catania"/>
        <s v="Rīga"/>
        <s v="Daugavpils"/>
        <s v="Liepāja"/>
        <s v="Jelgava"/>
        <s v="Jūrmala"/>
        <s v="Ventspils"/>
        <s v="Rēzekne"/>
        <s v="Valmiera"/>
        <s v="Ogre"/>
        <s v="Jēkabpils"/>
        <s v="Vilnius"/>
        <s v="Kaunas"/>
        <s v="Klaipėda"/>
        <s v="Šiauliai"/>
        <s v="Panevėžys"/>
        <s v="Alytus"/>
        <s v="Marijampolė"/>
        <s v="Mažeikiai"/>
        <s v="Utena"/>
        <s v="Jonava"/>
        <s v="Luxembourg"/>
        <s v="Esch-sur-Alzette"/>
        <s v="Dudelange"/>
        <s v="Belvaux"/>
        <s v="Schifflange"/>
        <s v="Walferdange"/>
        <s v="Rodange"/>
        <s v="Bettembourg"/>
        <s v="Diekirch"/>
        <s v="Pétange"/>
        <s v="San Pawl il-Baħar "/>
        <s v="Birkirkara"/>
        <s v="Mosta"/>
        <s v="Sliema"/>
        <s v="Qormi"/>
        <s v="Żabbar"/>
        <s v="Naxxar"/>
        <s v="San Ġwann "/>
        <s v="Swieqi"/>
        <s v="Saint Julian's"/>
        <s v="Amsterdam"/>
        <s v="Rotterdam"/>
        <s v="The Hague"/>
        <s v="Utrecht"/>
        <s v="Eindhoven"/>
        <s v="Groningen"/>
        <s v="Tilburg"/>
        <s v="Almere"/>
        <s v="Breda"/>
        <s v="Nijmegen"/>
        <s v="Warsaw"/>
        <s v="Kraków"/>
        <s v="Wrocław"/>
        <s v="Łódź"/>
        <s v="Poznań"/>
        <s v="Gdańsk"/>
        <s v="Szczecin"/>
        <s v="Lublin"/>
        <s v="Bydgoszcz"/>
        <s v="Białystok"/>
        <s v="Lisbon"/>
        <s v="Porto"/>
        <s v="Vila Nova de Gaia"/>
        <s v="Amadora"/>
        <s v="Braga"/>
        <s v="Coimbra"/>
        <s v="Funchal"/>
        <s v="Setúbal"/>
        <s v="Almada"/>
        <s v="Agualva-Cacém"/>
        <s v="Bucharest"/>
        <s v="Cluj-Napoca"/>
        <s v="Iași"/>
        <s v="Constanța"/>
        <s v="Timișoara"/>
        <s v="Brașov"/>
        <s v="Craiova"/>
        <s v="Galați"/>
        <s v="Oradea"/>
        <s v="Ploiești"/>
        <s v="Bratislava"/>
        <s v="Košice"/>
        <s v="Prešov"/>
        <s v="Žilina"/>
        <s v="Banská Bystrica"/>
        <s v="Nitra"/>
        <s v="Trnava"/>
        <s v="Trenčín"/>
        <s v="Martin"/>
        <s v="Poprad"/>
        <s v="Ljubljana"/>
        <s v="Maribor"/>
        <s v="Kranj"/>
        <s v="Celje"/>
        <s v="Koper"/>
        <s v="Velenje"/>
        <s v="Novo Mesto"/>
        <s v="Ptuj"/>
        <s v="Trbovlje"/>
        <s v="Kamnik"/>
        <s v="Madrid"/>
        <s v="Barcelona"/>
        <s v="Valencia"/>
        <s v="Seville"/>
        <s v="Zaragoza"/>
        <s v="Málaga"/>
        <s v="Murcia"/>
        <s v="Palma"/>
        <s v="Las Palmas de Gran Canaria"/>
        <s v="Bilbao"/>
        <s v="Stockholm"/>
        <s v="Gothenburg"/>
        <s v="Malmö"/>
        <s v="Uppsala"/>
        <s v="Helsingborg"/>
        <s v="Linköping"/>
        <s v="Örebro"/>
        <s v="Västerås"/>
        <s v="Jönköping"/>
        <s v="Norrköping"/>
      </sharedItems>
    </cacheField>
    <cacheField name="POPULATION" numFmtId="0">
      <sharedItems containsSemiMixedTypes="0" containsString="0" containsNumber="1" containsInteger="1" minValue="7187" maxValue="3426354"/>
    </cacheField>
    <cacheField name="COUNTRY" numFmtId="0">
      <sharedItems count="27">
        <s v="Austria"/>
        <s v="Belgium"/>
        <s v="Bulgaria"/>
        <s v="Croatia"/>
        <s v="Republic of Cyprus"/>
        <s v="Czech Republic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alta"/>
        <s v="Netherlands"/>
        <s v="Poland"/>
        <s v="Portugal"/>
        <s v="Romania"/>
        <s v="Slovakia"/>
        <s v="Slovenia"/>
        <s v="Spain"/>
        <s v="Sweden"/>
      </sharedItems>
    </cacheField>
    <cacheField name="%TOTAL POPULATION" numFmtId="10">
      <sharedItems containsSemiMixedTypes="0" containsString="0" containsNumber="1" minValue="3.5179620638934829E-3" maxValue="0.32048411286147033"/>
    </cacheField>
    <cacheField name="%TOTAL POP CATEGORY" numFmtId="0">
      <sharedItems/>
    </cacheField>
    <cacheField name="EU RANK" numFmtId="0">
      <sharedItems containsSemiMixedTypes="0" containsString="0" containsNumber="1" containsInteger="1" minValue="1" maxValue="270"/>
    </cacheField>
    <cacheField name="SHOW IN PIVOT" numFmtId="0">
      <sharedItems count="2">
        <s v="Show"/>
        <s v="Don't Sh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853.482488078706" createdVersion="8" refreshedVersion="8" minRefreshableVersion="3" recordCount="270" xr:uid="{A6B82D35-B4DE-438D-BBB6-316F7B09F403}">
  <cacheSource type="worksheet">
    <worksheetSource name="Table1[[CITY]:[%TOTAL POP CATEGORY]]"/>
  </cacheSource>
  <cacheFields count="5">
    <cacheField name="CITY" numFmtId="0">
      <sharedItems count="270">
        <s v="Vienna"/>
        <s v="Graz"/>
        <s v="Linz"/>
        <s v="Salzburg"/>
        <s v="Innsbruck"/>
        <s v="Klagenfurtam Wörthersee"/>
        <s v="Villach"/>
        <s v="Wels"/>
        <s v="Sankt Pölten"/>
        <s v="Dornbirn"/>
        <s v="Brussels"/>
        <s v="Antwerp"/>
        <s v="Ghent"/>
        <s v="Charleroi"/>
        <s v="Liège"/>
        <s v="Anderlecht"/>
        <s v="Schaarbeek"/>
        <s v="Bruges"/>
        <s v="Namur"/>
        <s v="Leuven"/>
        <s v="Sofia"/>
        <s v="Plovdiv"/>
        <s v="Varna"/>
        <s v="Burgas"/>
        <s v="Stara Zagora"/>
        <s v="Ruse"/>
        <s v="Pleven"/>
        <s v="Sliven"/>
        <s v="Dobrich"/>
        <s v="Shumen"/>
        <s v="Zagreb"/>
        <s v="Split"/>
        <s v="Rijeka"/>
        <s v="Osijek"/>
        <s v="Zadar"/>
        <s v="Velika Gorica"/>
        <s v="Pula"/>
        <s v="Slavonski Brod"/>
        <s v="Karlovac"/>
        <s v="Varaždin"/>
        <s v="Nicosia"/>
        <s v="Limassol"/>
        <s v="Strovolos"/>
        <s v="Larnaca"/>
        <s v="Lakatamia"/>
        <s v="Agios Athanasios"/>
        <s v="Famagusta"/>
        <s v="Paphos"/>
        <s v="Kyrenia"/>
        <s v="Paralimni"/>
        <s v="Prague"/>
        <s v="Brno"/>
        <s v="Ostrava"/>
        <s v="Plzeň"/>
        <s v="Liberec"/>
        <s v="Olomouc"/>
        <s v="Ústí nad Labem"/>
        <s v="Hradec Králové"/>
        <s v="České Budějovice"/>
        <s v="Pardubice"/>
        <s v="Copenhagen"/>
        <s v="Aarhus"/>
        <s v="Odense"/>
        <s v="Aalborg [c]"/>
        <s v="Esbjerg"/>
        <s v="Randers"/>
        <s v="Horsens"/>
        <s v="Kolding"/>
        <s v="Vejle"/>
        <s v="Roskilde"/>
        <s v="Tallinn"/>
        <s v="Tartu"/>
        <s v="Narva"/>
        <s v="Pärnu[a]"/>
        <s v="Kohtla-Järve"/>
        <s v="Viljandi"/>
        <s v="Rakvere"/>
        <s v="Maardu"/>
        <s v="Kuressaare[a]"/>
        <s v="Sillamäe"/>
        <s v="Helsinki"/>
        <s v="Tampere"/>
        <s v="Turku"/>
        <s v="Oulu"/>
        <s v="Jyväskylä"/>
        <s v="Lahti"/>
        <s v="Kuopio"/>
        <s v="Pori"/>
        <s v="Joensuu"/>
        <s v="Vaasa"/>
        <s v="Paris"/>
        <s v="Marseille"/>
        <s v="Lyon"/>
        <s v="Toulouse"/>
        <s v="Nice"/>
        <s v="Nantes"/>
        <s v="Montpellier"/>
        <s v="Strasbourg"/>
        <s v="Bordeaux"/>
        <s v="Lille"/>
        <s v="Berlin"/>
        <s v="Hamburg"/>
        <s v="Munich"/>
        <s v="Cologne"/>
        <s v="Frankfurt am Main"/>
        <s v="Stuttgart"/>
        <s v="Düsseldorf"/>
        <s v="Essen"/>
        <s v="Dortmund"/>
        <s v="Dresden"/>
        <s v="Athens"/>
        <s v="Thessaloniki"/>
        <s v="Patras"/>
        <s v="Piraeus"/>
        <s v="Heraklion"/>
        <s v="Larissa"/>
        <s v="Volos"/>
        <s v="Peristeri"/>
        <s v="Acharnes"/>
        <s v="Kallithea"/>
        <s v="Budapest"/>
        <s v="Debrecen"/>
        <s v="Szeged"/>
        <s v="Miskolc"/>
        <s v="Pécs"/>
        <s v="Győr"/>
        <s v="Nyíregyháza"/>
        <s v="Kecskemét"/>
        <s v="Székesfehérvár"/>
        <s v="Szombathely"/>
        <s v="Dublin"/>
        <s v="Cork"/>
        <s v="Limerick"/>
        <s v="Galway"/>
        <s v="Tallaght"/>
        <s v="Waterford"/>
        <s v="Swords"/>
        <s v="Drogheda"/>
        <s v="Dundalk"/>
        <s v="Bray"/>
        <s v="Rome"/>
        <s v="Milan"/>
        <s v="Naples"/>
        <s v="Turin"/>
        <s v="Palermo"/>
        <s v="Genoa"/>
        <s v="Bologna"/>
        <s v="Florence"/>
        <s v="Bari"/>
        <s v="Catania"/>
        <s v="Rīga"/>
        <s v="Daugavpils"/>
        <s v="Liepāja"/>
        <s v="Jelgava"/>
        <s v="Jūrmala"/>
        <s v="Ventspils"/>
        <s v="Rēzekne"/>
        <s v="Valmiera"/>
        <s v="Ogre"/>
        <s v="Jēkabpils"/>
        <s v="Vilnius"/>
        <s v="Kaunas"/>
        <s v="Klaipėda"/>
        <s v="Šiauliai"/>
        <s v="Panevėžys"/>
        <s v="Alytus"/>
        <s v="Marijampolė"/>
        <s v="Mažeikiai"/>
        <s v="Utena"/>
        <s v="Jonava"/>
        <s v="Luxembourg"/>
        <s v="Esch-sur-Alzette"/>
        <s v="Dudelange"/>
        <s v="Belvaux"/>
        <s v="Schifflange"/>
        <s v="Walferdange"/>
        <s v="Rodange"/>
        <s v="Bettembourg"/>
        <s v="Diekirch"/>
        <s v="Pétange"/>
        <s v="San Pawl il-Baħar "/>
        <s v="Birkirkara"/>
        <s v="Mosta"/>
        <s v="Sliema"/>
        <s v="Qormi"/>
        <s v="Żabbar"/>
        <s v="Naxxar"/>
        <s v="San Ġwann "/>
        <s v="Swieqi"/>
        <s v="Saint Julian's"/>
        <s v="Amsterdam"/>
        <s v="Rotterdam"/>
        <s v="The Hague"/>
        <s v="Utrecht"/>
        <s v="Eindhoven"/>
        <s v="Groningen"/>
        <s v="Tilburg"/>
        <s v="Almere"/>
        <s v="Breda"/>
        <s v="Nijmegen"/>
        <s v="Warsaw"/>
        <s v="Kraków"/>
        <s v="Wrocław"/>
        <s v="Łódź"/>
        <s v="Poznań"/>
        <s v="Gdańsk"/>
        <s v="Szczecin"/>
        <s v="Lublin"/>
        <s v="Bydgoszcz"/>
        <s v="Białystok"/>
        <s v="Lisbon"/>
        <s v="Porto"/>
        <s v="Vila Nova de Gaia"/>
        <s v="Amadora"/>
        <s v="Braga"/>
        <s v="Coimbra"/>
        <s v="Funchal"/>
        <s v="Setúbal"/>
        <s v="Almada"/>
        <s v="Agualva-Cacém"/>
        <s v="Bucharest"/>
        <s v="Cluj-Napoca"/>
        <s v="Iași"/>
        <s v="Constanța"/>
        <s v="Timișoara"/>
        <s v="Brașov"/>
        <s v="Craiova"/>
        <s v="Galați"/>
        <s v="Oradea"/>
        <s v="Ploiești"/>
        <s v="Bratislava"/>
        <s v="Košice"/>
        <s v="Prešov"/>
        <s v="Žilina"/>
        <s v="Banská Bystrica"/>
        <s v="Nitra"/>
        <s v="Trnava"/>
        <s v="Trenčín"/>
        <s v="Martin"/>
        <s v="Poprad"/>
        <s v="Ljubljana"/>
        <s v="Maribor"/>
        <s v="Kranj"/>
        <s v="Celje"/>
        <s v="Koper"/>
        <s v="Velenje"/>
        <s v="Novo Mesto"/>
        <s v="Ptuj"/>
        <s v="Trbovlje"/>
        <s v="Kamnik"/>
        <s v="Madrid"/>
        <s v="Barcelona"/>
        <s v="Valencia"/>
        <s v="Seville"/>
        <s v="Zaragoza"/>
        <s v="Málaga"/>
        <s v="Murcia"/>
        <s v="Palma"/>
        <s v="Las Palmas de Gran Canaria"/>
        <s v="Bilbao"/>
        <s v="Stockholm"/>
        <s v="Gothenburg"/>
        <s v="Malmö"/>
        <s v="Uppsala"/>
        <s v="Helsingborg"/>
        <s v="Linköping"/>
        <s v="Örebro"/>
        <s v="Västerås"/>
        <s v="Jönköping"/>
        <s v="Norrköping"/>
      </sharedItems>
    </cacheField>
    <cacheField name="POPULATION" numFmtId="0">
      <sharedItems containsSemiMixedTypes="0" containsString="0" containsNumber="1" containsInteger="1" minValue="7187" maxValue="3426354"/>
    </cacheField>
    <cacheField name="COUNTRY" numFmtId="0">
      <sharedItems count="27">
        <s v="Austria"/>
        <s v="Belgium"/>
        <s v="Bulgaria"/>
        <s v="Croatia"/>
        <s v="Republic of Cyprus"/>
        <s v="Czech Republic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alta"/>
        <s v="Netherlands"/>
        <s v="Poland"/>
        <s v="Portugal"/>
        <s v="Romania"/>
        <s v="Slovakia"/>
        <s v="Slovenia"/>
        <s v="Spain"/>
        <s v="Sweden"/>
      </sharedItems>
    </cacheField>
    <cacheField name="%TOTAL POPULATION" numFmtId="10">
      <sharedItems containsSemiMixedTypes="0" containsString="0" containsNumber="1" minValue="3.5179620638934829E-3" maxValue="0.32048411286147033"/>
    </cacheField>
    <cacheField name="%TOTAL POP CATEGORY" numFmtId="0">
      <sharedItems count="19">
        <s v="1 (&gt;20%)"/>
        <s v="4 (1-5%)"/>
        <s v="5 (&lt;1%)"/>
        <s v="3 (5-10%)"/>
        <s v="2 (10-20%)"/>
        <s v="4 (&lt;1%)" u="1"/>
        <s v="&gt;20%" u="1"/>
        <s v="  1-5%" u="1"/>
        <s v="  &lt;1%" u="1"/>
        <s v="  5-10%" u="1"/>
        <s v=" 10-20%" u="1"/>
        <s v=" 1-5%" u="1"/>
        <s v=" &lt;1%" u="1"/>
        <s v=" 5-10%" u="1"/>
        <s v=" &gt;20%" u="1"/>
        <s v="1-5%" u="1"/>
        <s v="&lt;1%" u="1"/>
        <s v="5-10%" u="1"/>
        <s v="10-20%" u="1"/>
      </sharedItems>
    </cacheField>
  </cacheFields>
  <extLst>
    <ext xmlns:x14="http://schemas.microsoft.com/office/spreadsheetml/2009/9/main" uri="{725AE2AE-9491-48be-B2B4-4EB974FC3084}">
      <x14:pivotCacheDefinition pivotCacheId="207418585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n v="9113574"/>
    <n v="82409"/>
    <n v="110.58954725818782"/>
    <n v="0.34238861724280728"/>
  </r>
  <r>
    <x v="1"/>
    <n v="11758603"/>
    <n v="30280"/>
    <n v="388.32902906208716"/>
    <n v="0.24089247676786091"/>
  </r>
  <r>
    <x v="2"/>
    <n v="6714560"/>
    <n v="108560"/>
    <n v="61.851142225497419"/>
    <n v="0.38544253085831393"/>
  </r>
  <r>
    <x v="3"/>
    <n v="3848160"/>
    <n v="55960"/>
    <n v="68.766261615439603"/>
    <n v="0.37917056463348725"/>
  </r>
  <r>
    <x v="4"/>
    <n v="1370754"/>
    <n v="9240"/>
    <n v="148.35"/>
    <n v="0.49424915046755291"/>
  </r>
  <r>
    <x v="5"/>
    <n v="10609239"/>
    <n v="77240"/>
    <n v="137.35420766442257"/>
    <n v="0.2691864138417468"/>
  </r>
  <r>
    <x v="6"/>
    <n v="6002507"/>
    <n v="42430"/>
    <n v="141.46846570822532"/>
    <n v="0.38859813074770266"/>
  </r>
  <r>
    <x v="7"/>
    <n v="1344232"/>
    <n v="42390"/>
    <n v="31.711063930172209"/>
    <n v="0.54215641347624521"/>
  </r>
  <r>
    <x v="8"/>
    <n v="5623329"/>
    <n v="303890"/>
    <n v="18.504488466221328"/>
    <n v="0.47906053513852731"/>
  </r>
  <r>
    <x v="9"/>
    <n v="66650804"/>
    <n v="547557"/>
    <n v="121.72395567950004"/>
    <n v="8.6904698103866834E-2"/>
  </r>
  <r>
    <x v="10"/>
    <n v="84075075"/>
    <n v="348560"/>
    <n v="241.20689407849437"/>
    <n v="0.13242891546632579"/>
  </r>
  <r>
    <x v="11"/>
    <n v="9938844"/>
    <n v="128900"/>
    <n v="77.105073700543059"/>
    <n v="0.20725186953331798"/>
  </r>
  <r>
    <x v="12"/>
    <n v="9632287"/>
    <n v="90530"/>
    <n v="106.39884016348172"/>
    <n v="0.30527942118003759"/>
  </r>
  <r>
    <x v="13"/>
    <n v="5308039"/>
    <n v="68890"/>
    <n v="77.05093627522136"/>
    <n v="0.31672713783753287"/>
  </r>
  <r>
    <x v="14"/>
    <n v="59146260"/>
    <n v="294140"/>
    <n v="201.08200176786565"/>
    <n v="0.14256194728119748"/>
  </r>
  <r>
    <x v="15"/>
    <n v="1853559"/>
    <n v="62200"/>
    <n v="29.799983922829583"/>
    <n v="0.52324636011046866"/>
  </r>
  <r>
    <x v="16"/>
    <n v="2830144"/>
    <n v="62674"/>
    <n v="45.156588058844179"/>
    <n v="0.50850663429140008"/>
  </r>
  <r>
    <x v="17"/>
    <n v="680453"/>
    <n v="2590"/>
    <n v="262.72316602316602"/>
    <n v="0.27234504073021948"/>
  </r>
  <r>
    <x v="18"/>
    <n v="545405"/>
    <n v="320"/>
    <n v="1704.390625"/>
    <n v="0.35345110514205036"/>
  </r>
  <r>
    <x v="19"/>
    <n v="18346819"/>
    <n v="33720"/>
    <n v="544.09309015421115"/>
    <n v="0.21060953400150734"/>
  </r>
  <r>
    <x v="20"/>
    <n v="38140910"/>
    <n v="306230"/>
    <n v="124.5498808085426"/>
    <n v="0.16647214237940311"/>
  </r>
  <r>
    <x v="21"/>
    <n v="10411834"/>
    <n v="91590"/>
    <n v="113.67872038432144"/>
    <n v="0.1691907496796434"/>
  </r>
  <r>
    <x v="22"/>
    <n v="18908650"/>
    <n v="230170"/>
    <n v="82.150801581439808"/>
    <n v="0.20324100345609022"/>
  </r>
  <r>
    <x v="23"/>
    <n v="5474881"/>
    <n v="48088"/>
    <n v="113.85129346198636"/>
    <n v="0.22392176195245159"/>
  </r>
  <r>
    <x v="24"/>
    <n v="2117072"/>
    <n v="20140"/>
    <n v="105.11777557100298"/>
    <n v="0.26748547049887772"/>
  </r>
  <r>
    <x v="25"/>
    <n v="47889958"/>
    <n v="498800"/>
    <n v="96.010340817963112"/>
    <n v="0.19314105474888907"/>
  </r>
  <r>
    <x v="26"/>
    <n v="10656633"/>
    <n v="410340"/>
    <n v="25.970251498757129"/>
    <n v="0.5144900833124308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">
  <r>
    <x v="0"/>
    <n v="1982097"/>
    <x v="0"/>
    <n v="0.21748844086853303"/>
    <s v="1 (&gt;20%)"/>
    <n v="6"/>
    <x v="0"/>
  </r>
  <r>
    <x v="1"/>
    <n v="298479"/>
    <x v="0"/>
    <n v="3.2751037079415825E-2"/>
    <s v="4 (1-5%)"/>
    <n v="77"/>
    <x v="1"/>
  </r>
  <r>
    <x v="2"/>
    <n v="210118"/>
    <x v="0"/>
    <n v="2.3055499412195479E-2"/>
    <s v="4 (1-5%)"/>
    <n v="102"/>
    <x v="1"/>
  </r>
  <r>
    <x v="3"/>
    <n v="155619"/>
    <x v="0"/>
    <n v="1.7075518342200325E-2"/>
    <s v="4 (1-5%)"/>
    <n v="129"/>
    <x v="1"/>
  </r>
  <r>
    <x v="4"/>
    <n v="131358"/>
    <x v="0"/>
    <n v="1.4413445263076812E-2"/>
    <s v="4 (1-5%)"/>
    <n v="138"/>
    <x v="1"/>
  </r>
  <r>
    <x v="5"/>
    <n v="104332"/>
    <x v="0"/>
    <n v="1.1447978586666439E-2"/>
    <s v="4 (1-5%)"/>
    <n v="155"/>
    <x v="1"/>
  </r>
  <r>
    <x v="6"/>
    <n v="65135"/>
    <x v="0"/>
    <n v="7.1470314500107204E-3"/>
    <s v="5 (&lt;1%)"/>
    <n v="195"/>
    <x v="1"/>
  </r>
  <r>
    <x v="7"/>
    <n v="64385"/>
    <x v="0"/>
    <n v="7.0647366225368886E-3"/>
    <s v="5 (&lt;1%)"/>
    <n v="197"/>
    <x v="1"/>
  </r>
  <r>
    <x v="8"/>
    <n v="57639"/>
    <x v="0"/>
    <n v="6.3245220810189285E-3"/>
    <s v="5 (&lt;1%)"/>
    <n v="203"/>
    <x v="1"/>
  </r>
  <r>
    <x v="9"/>
    <n v="51222"/>
    <x v="0"/>
    <n v="5.6204075371528231E-3"/>
    <s v="5 (&lt;1%)"/>
    <n v="215"/>
    <x v="1"/>
  </r>
  <r>
    <x v="10"/>
    <n v="1019022"/>
    <x v="1"/>
    <n v="8.6661825388611211E-2"/>
    <s v="3 (5-10%)"/>
    <n v="20"/>
    <x v="1"/>
  </r>
  <r>
    <x v="11"/>
    <n v="529247"/>
    <x v="1"/>
    <n v="4.5009343371827416E-2"/>
    <s v="4 (1-5%)"/>
    <n v="50"/>
    <x v="1"/>
  </r>
  <r>
    <x v="12"/>
    <n v="265086"/>
    <x v="1"/>
    <n v="2.2544004589660865E-2"/>
    <s v="4 (1-5%)"/>
    <n v="87"/>
    <x v="1"/>
  </r>
  <r>
    <x v="13"/>
    <n v="200132"/>
    <x v="1"/>
    <n v="1.7020049065352406E-2"/>
    <s v="4 (1-5%)"/>
    <n v="107"/>
    <x v="1"/>
  </r>
  <r>
    <x v="14"/>
    <n v="195278"/>
    <x v="1"/>
    <n v="1.6607244925268758E-2"/>
    <s v="4 (1-5%)"/>
    <n v="109"/>
    <x v="1"/>
  </r>
  <r>
    <x v="15"/>
    <n v="160553"/>
    <x v="1"/>
    <n v="1.3654087989874308E-2"/>
    <s v="4 (1-5%)"/>
    <n v="127"/>
    <x v="1"/>
  </r>
  <r>
    <x v="16"/>
    <n v="132761"/>
    <x v="1"/>
    <n v="1.1290541912164226E-2"/>
    <s v="4 (1-5%)"/>
    <n v="137"/>
    <x v="1"/>
  </r>
  <r>
    <x v="17"/>
    <n v="118509"/>
    <x v="1"/>
    <n v="1.0078493167938402E-2"/>
    <s v="4 (1-5%)"/>
    <n v="146"/>
    <x v="1"/>
  </r>
  <r>
    <x v="18"/>
    <n v="110939"/>
    <x v="1"/>
    <n v="9.4347092082282223E-3"/>
    <s v="5 (&lt;1%)"/>
    <n v="148"/>
    <x v="1"/>
  </r>
  <r>
    <x v="19"/>
    <n v="101032"/>
    <x v="1"/>
    <n v="8.5921771489351241E-3"/>
    <s v="5 (&lt;1%)"/>
    <n v="158"/>
    <x v="1"/>
  </r>
  <r>
    <x v="20"/>
    <n v="1205548"/>
    <x v="2"/>
    <n v="0.17954236763093934"/>
    <s v="2 (10-20%)"/>
    <n v="17"/>
    <x v="1"/>
  </r>
  <r>
    <x v="21"/>
    <n v="329489"/>
    <x v="2"/>
    <n v="4.9070825191821953E-2"/>
    <s v="4 (1-5%)"/>
    <n v="67"/>
    <x v="1"/>
  </r>
  <r>
    <x v="22"/>
    <n v="318737"/>
    <x v="2"/>
    <n v="4.746952890435114E-2"/>
    <s v="4 (1-5%)"/>
    <n v="71"/>
    <x v="1"/>
  </r>
  <r>
    <x v="23"/>
    <n v="189014"/>
    <x v="2"/>
    <n v="2.8149871324405471E-2"/>
    <s v="4 (1-5%)"/>
    <n v="111"/>
    <x v="1"/>
  </r>
  <r>
    <x v="24"/>
    <n v="121249"/>
    <x v="2"/>
    <n v="1.8057624028975837E-2"/>
    <s v="4 (1-5%)"/>
    <n v="142"/>
    <x v="1"/>
  </r>
  <r>
    <x v="25"/>
    <n v="121168"/>
    <x v="2"/>
    <n v="1.8045560691988753E-2"/>
    <s v="4 (1-5%)"/>
    <n v="143"/>
    <x v="1"/>
  </r>
  <r>
    <x v="26"/>
    <n v="88565"/>
    <x v="2"/>
    <n v="1.3189993089643998E-2"/>
    <s v="4 (1-5%)"/>
    <n v="171"/>
    <x v="1"/>
  </r>
  <r>
    <x v="27"/>
    <n v="78232"/>
    <x v="2"/>
    <n v="1.1651098508316256E-2"/>
    <s v="4 (1-5%)"/>
    <n v="180"/>
    <x v="1"/>
  </r>
  <r>
    <x v="28"/>
    <n v="69434"/>
    <x v="2"/>
    <n v="1.0340811609398084E-2"/>
    <s v="4 (1-5%)"/>
    <n v="190"/>
    <x v="1"/>
  </r>
  <r>
    <x v="29"/>
    <n v="66641"/>
    <x v="2"/>
    <n v="9.924849878473049E-3"/>
    <s v="5 (&lt;1%)"/>
    <n v="194"/>
    <x v="1"/>
  </r>
  <r>
    <x v="30"/>
    <n v="767131"/>
    <x v="3"/>
    <n v="0.19935007899879423"/>
    <s v="2 (10-20%)"/>
    <n v="28"/>
    <x v="1"/>
  </r>
  <r>
    <x v="31"/>
    <n v="160577"/>
    <x v="3"/>
    <n v="4.1728254542430669E-2"/>
    <s v="4 (1-5%)"/>
    <n v="126"/>
    <x v="1"/>
  </r>
  <r>
    <x v="32"/>
    <n v="107964"/>
    <x v="3"/>
    <n v="2.8056005987277036E-2"/>
    <s v="4 (1-5%)"/>
    <n v="151"/>
    <x v="1"/>
  </r>
  <r>
    <x v="33"/>
    <n v="96313"/>
    <x v="3"/>
    <n v="2.5028325225562347E-2"/>
    <s v="4 (1-5%)"/>
    <n v="165"/>
    <x v="1"/>
  </r>
  <r>
    <x v="34"/>
    <n v="70779"/>
    <x v="3"/>
    <n v="1.8392946239241613E-2"/>
    <s v="4 (1-5%)"/>
    <n v="189"/>
    <x v="1"/>
  </r>
  <r>
    <x v="35"/>
    <n v="61075"/>
    <x v="3"/>
    <n v="1.5871221570828657E-2"/>
    <s v="4 (1-5%)"/>
    <n v="202"/>
    <x v="1"/>
  </r>
  <r>
    <x v="36"/>
    <n v="52220"/>
    <x v="3"/>
    <n v="1.3570121824456364E-2"/>
    <s v="4 (1-5%)"/>
    <n v="211"/>
    <x v="1"/>
  </r>
  <r>
    <x v="37"/>
    <n v="49891"/>
    <x v="3"/>
    <n v="1.2964897509459066E-2"/>
    <s v="4 (1-5%)"/>
    <n v="216"/>
    <x v="1"/>
  </r>
  <r>
    <x v="38"/>
    <n v="49377"/>
    <x v="3"/>
    <n v="1.2831327179743047E-2"/>
    <s v="4 (1-5%)"/>
    <n v="217"/>
    <x v="1"/>
  </r>
  <r>
    <x v="39"/>
    <n v="43782"/>
    <x v="3"/>
    <n v="1.1377385555694151E-2"/>
    <s v="4 (1-5%)"/>
    <n v="218"/>
    <x v="1"/>
  </r>
  <r>
    <x v="40"/>
    <n v="173175"/>
    <x v="4"/>
    <n v="0.12633557881282856"/>
    <s v="2 (10-20%)"/>
    <n v="119"/>
    <x v="1"/>
  </r>
  <r>
    <x v="41"/>
    <n v="124054"/>
    <x v="4"/>
    <n v="9.0500556627958043E-2"/>
    <s v="3 (5-10%)"/>
    <n v="141"/>
    <x v="1"/>
  </r>
  <r>
    <x v="42"/>
    <n v="71123"/>
    <x v="4"/>
    <n v="5.1886042280379997E-2"/>
    <s v="3 (5-10%)"/>
    <n v="188"/>
    <x v="1"/>
  </r>
  <r>
    <x v="43"/>
    <n v="68194"/>
    <x v="4"/>
    <n v="4.9749262084954705E-2"/>
    <s v="4 (1-5%)"/>
    <n v="191"/>
    <x v="1"/>
  </r>
  <r>
    <x v="44"/>
    <n v="53273"/>
    <x v="4"/>
    <n v="3.8864012069269906E-2"/>
    <s v="4 (1-5%)"/>
    <n v="209"/>
    <x v="1"/>
  </r>
  <r>
    <x v="45"/>
    <n v="42936"/>
    <x v="4"/>
    <n v="3.1322906954858419E-2"/>
    <s v="4 (1-5%)"/>
    <n v="219"/>
    <x v="1"/>
  </r>
  <r>
    <x v="46"/>
    <n v="42526"/>
    <x v="4"/>
    <n v="3.1023801499029002E-2"/>
    <s v="4 (1-5%)"/>
    <n v="221"/>
    <x v="1"/>
  </r>
  <r>
    <x v="47"/>
    <n v="37297"/>
    <x v="4"/>
    <n v="2.7209112648950869E-2"/>
    <s v="4 (1-5%)"/>
    <n v="227"/>
    <x v="1"/>
  </r>
  <r>
    <x v="48"/>
    <n v="33207"/>
    <x v="4"/>
    <n v="2.4225353345676905E-2"/>
    <s v="4 (1-5%)"/>
    <n v="232"/>
    <x v="1"/>
  </r>
  <r>
    <x v="49"/>
    <n v="31709"/>
    <x v="4"/>
    <n v="2.3132524143646489E-2"/>
    <s v="4 (1-5%)"/>
    <n v="236"/>
    <x v="1"/>
  </r>
  <r>
    <x v="50"/>
    <n v="1391508"/>
    <x v="5"/>
    <n v="0.13116002005421878"/>
    <s v="2 (10-20%)"/>
    <n v="12"/>
    <x v="1"/>
  </r>
  <r>
    <x v="51"/>
    <n v="377028"/>
    <x v="5"/>
    <n v="3.5537704447981613E-2"/>
    <s v="4 (1-5%)"/>
    <n v="61"/>
    <x v="1"/>
  </r>
  <r>
    <x v="52"/>
    <n v="314590"/>
    <x v="5"/>
    <n v="2.965245669364221E-2"/>
    <s v="4 (1-5%)"/>
    <n v="73"/>
    <x v="1"/>
  </r>
  <r>
    <x v="53"/>
    <n v="177936"/>
    <x v="5"/>
    <n v="1.6771796733017326E-2"/>
    <s v="4 (1-5%)"/>
    <n v="118"/>
    <x v="1"/>
  </r>
  <r>
    <x v="54"/>
    <n v="105229"/>
    <x v="5"/>
    <n v="9.9186190451548886E-3"/>
    <s v="5 (&lt;1%)"/>
    <n v="154"/>
    <x v="1"/>
  </r>
  <r>
    <x v="55"/>
    <n v="102134"/>
    <x v="5"/>
    <n v="9.6268921833130537E-3"/>
    <s v="5 (&lt;1%)"/>
    <n v="156"/>
    <x v="1"/>
  </r>
  <r>
    <x v="56"/>
    <n v="100884"/>
    <x v="5"/>
    <n v="9.5090703489665949E-3"/>
    <s v="5 (&lt;1%)"/>
    <n v="159"/>
    <x v="1"/>
  </r>
  <r>
    <x v="57"/>
    <n v="100090"/>
    <x v="5"/>
    <n v="9.4342299197897224E-3"/>
    <s v="5 (&lt;1%)"/>
    <n v="161"/>
    <x v="1"/>
  </r>
  <r>
    <x v="58"/>
    <n v="95709"/>
    <x v="5"/>
    <n v="9.0212879547722502E-3"/>
    <s v="5 (&lt;1%)"/>
    <n v="166"/>
    <x v="1"/>
  </r>
  <r>
    <x v="59"/>
    <n v="90755"/>
    <x v="5"/>
    <n v="8.5543364608903615E-3"/>
    <s v="5 (&lt;1%)"/>
    <n v="170"/>
    <x v="1"/>
  </r>
  <r>
    <x v="60"/>
    <n v="1363296"/>
    <x v="6"/>
    <n v="0.22712110123320139"/>
    <s v="1 (&gt;20%)"/>
    <n v="13"/>
    <x v="1"/>
  </r>
  <r>
    <x v="61"/>
    <n v="290598"/>
    <x v="6"/>
    <n v="4.8412771530295592E-2"/>
    <s v="4 (1-5%)"/>
    <n v="81"/>
    <x v="1"/>
  </r>
  <r>
    <x v="62"/>
    <n v="182387"/>
    <x v="6"/>
    <n v="3.0385137410085486E-2"/>
    <s v="4 (1-5%)"/>
    <n v="116"/>
    <x v="1"/>
  </r>
  <r>
    <x v="63"/>
    <n v="120914"/>
    <x v="6"/>
    <n v="2.0143916533541736E-2"/>
    <s v="4 (1-5%)"/>
    <n v="144"/>
    <x v="1"/>
  </r>
  <r>
    <x v="64"/>
    <n v="71921"/>
    <x v="6"/>
    <n v="1.1981826926649149E-2"/>
    <s v="4 (1-5%)"/>
    <n v="187"/>
    <x v="1"/>
  </r>
  <r>
    <x v="65"/>
    <n v="64057"/>
    <x v="6"/>
    <n v="1.0671707671477935E-2"/>
    <s v="4 (1-5%)"/>
    <n v="198"/>
    <x v="1"/>
  </r>
  <r>
    <x v="66"/>
    <n v="63162"/>
    <x v="6"/>
    <n v="1.0522603305585482E-2"/>
    <s v="4 (1-5%)"/>
    <n v="199"/>
    <x v="1"/>
  </r>
  <r>
    <x v="67"/>
    <n v="62338"/>
    <x v="6"/>
    <n v="1.0385327330730309E-2"/>
    <s v="4 (1-5%)"/>
    <n v="200"/>
    <x v="1"/>
  </r>
  <r>
    <x v="68"/>
    <n v="61310"/>
    <x v="6"/>
    <n v="1.0214065556275069E-2"/>
    <s v="4 (1-5%)"/>
    <n v="201"/>
    <x v="1"/>
  </r>
  <r>
    <x v="69"/>
    <n v="52580"/>
    <x v="6"/>
    <n v="8.7596732498604335E-3"/>
    <s v="5 (&lt;1%)"/>
    <n v="210"/>
    <x v="1"/>
  </r>
  <r>
    <x v="70"/>
    <n v="430805"/>
    <x v="7"/>
    <n v="0.32048411286147033"/>
    <s v="1 (&gt;20%)"/>
    <n v="56"/>
    <x v="1"/>
  </r>
  <r>
    <x v="71"/>
    <n v="93715"/>
    <x v="7"/>
    <n v="6.9716388242505756E-2"/>
    <s v="3 (5-10%)"/>
    <n v="168"/>
    <x v="1"/>
  </r>
  <r>
    <x v="72"/>
    <n v="56103"/>
    <x v="7"/>
    <n v="4.1736099125746148E-2"/>
    <s v="4 (1-5%)"/>
    <n v="204"/>
    <x v="1"/>
  </r>
  <r>
    <x v="73"/>
    <n v="39375"/>
    <x v="7"/>
    <n v="2.9291818674157435E-2"/>
    <s v="4 (1-5%)"/>
    <n v="223"/>
    <x v="1"/>
  </r>
  <r>
    <x v="74"/>
    <n v="34394"/>
    <x v="7"/>
    <n v="2.5586357116926244E-2"/>
    <s v="4 (1-5%)"/>
    <n v="230"/>
    <x v="1"/>
  </r>
  <r>
    <x v="75"/>
    <n v="17525"/>
    <x v="7"/>
    <n v="1.3037184057513881E-2"/>
    <s v="4 (1-5%)"/>
    <n v="251"/>
    <x v="1"/>
  </r>
  <r>
    <x v="76"/>
    <n v="15413"/>
    <x v="7"/>
    <n v="1.1466026697772408E-2"/>
    <s v="4 (1-5%)"/>
    <n v="254"/>
    <x v="1"/>
  </r>
  <r>
    <x v="77"/>
    <n v="15189"/>
    <x v="7"/>
    <n v="1.1299388795981646E-2"/>
    <s v="4 (1-5%)"/>
    <n v="255"/>
    <x v="1"/>
  </r>
  <r>
    <x v="78"/>
    <n v="13276"/>
    <x v="7"/>
    <n v="9.876271357920359E-3"/>
    <s v="5 (&lt;1%)"/>
    <n v="262"/>
    <x v="1"/>
  </r>
  <r>
    <x v="79"/>
    <n v="12989"/>
    <x v="7"/>
    <n v="9.6627665462509452E-3"/>
    <s v="5 (&lt;1%)"/>
    <n v="263"/>
    <x v="1"/>
  </r>
  <r>
    <x v="80"/>
    <n v="1305893"/>
    <x v="8"/>
    <n v="0.23222774267698013"/>
    <s v="1 (&gt;20%)"/>
    <n v="15"/>
    <x v="1"/>
  </r>
  <r>
    <x v="81"/>
    <n v="341696"/>
    <x v="8"/>
    <n v="6.0764006516424704E-2"/>
    <s v="3 (5-10%)"/>
    <n v="66"/>
    <x v="1"/>
  </r>
  <r>
    <x v="82"/>
    <n v="277677"/>
    <x v="8"/>
    <n v="4.9379468994255896E-2"/>
    <s v="4 (1-5%)"/>
    <n v="84"/>
    <x v="1"/>
  </r>
  <r>
    <x v="83"/>
    <n v="205137"/>
    <x v="8"/>
    <n v="3.6479636884130376E-2"/>
    <s v="4 (1-5%)"/>
    <n v="105"/>
    <x v="1"/>
  </r>
  <r>
    <x v="84"/>
    <n v="128911"/>
    <x v="8"/>
    <n v="2.2924321162784537E-2"/>
    <s v="4 (1-5%)"/>
    <n v="140"/>
    <x v="1"/>
  </r>
  <r>
    <x v="85"/>
    <n v="119469"/>
    <x v="8"/>
    <n v="2.1245244587325407E-2"/>
    <s v="4 (1-5%)"/>
    <n v="145"/>
    <x v="1"/>
  </r>
  <r>
    <x v="86"/>
    <n v="91243"/>
    <x v="8"/>
    <n v="1.6225797921480319E-2"/>
    <s v="4 (1-5%)"/>
    <n v="169"/>
    <x v="1"/>
  </r>
  <r>
    <x v="87"/>
    <n v="83479"/>
    <x v="8"/>
    <n v="1.4845121101753072E-2"/>
    <s v="4 (1-5%)"/>
    <n v="175"/>
    <x v="1"/>
  </r>
  <r>
    <x v="88"/>
    <n v="72621"/>
    <x v="8"/>
    <n v="1.2914236389156673E-2"/>
    <s v="4 (1-5%)"/>
    <n v="186"/>
    <x v="1"/>
  </r>
  <r>
    <x v="89"/>
    <n v="67789"/>
    <x v="8"/>
    <n v="1.2054958904236263E-2"/>
    <s v="4 (1-5%)"/>
    <n v="192"/>
    <x v="1"/>
  </r>
  <r>
    <x v="90"/>
    <n v="2165423"/>
    <x v="9"/>
    <n v="3.248907545061272E-2"/>
    <s v="4 (1-5%)"/>
    <n v="5"/>
    <x v="0"/>
  </r>
  <r>
    <x v="91"/>
    <n v="870731"/>
    <x v="9"/>
    <n v="1.3064073465640414E-2"/>
    <s v="4 (1-5%)"/>
    <n v="24"/>
    <x v="1"/>
  </r>
  <r>
    <x v="92"/>
    <n v="522969"/>
    <x v="9"/>
    <n v="7.8464019728854278E-3"/>
    <s v="5 (&lt;1%)"/>
    <n v="51"/>
    <x v="1"/>
  </r>
  <r>
    <x v="93"/>
    <n v="493465"/>
    <x v="9"/>
    <n v="7.4037366450973342E-3"/>
    <s v="5 (&lt;1%)"/>
    <n v="52"/>
    <x v="1"/>
  </r>
  <r>
    <x v="94"/>
    <n v="342669"/>
    <x v="9"/>
    <n v="5.1412583110025199E-3"/>
    <s v="5 (&lt;1%)"/>
    <n v="65"/>
    <x v="1"/>
  </r>
  <r>
    <x v="95"/>
    <n v="318808"/>
    <x v="9"/>
    <n v="4.7832581284390809E-3"/>
    <s v="5 (&lt;1%)"/>
    <n v="70"/>
    <x v="1"/>
  </r>
  <r>
    <x v="96"/>
    <n v="295542"/>
    <x v="9"/>
    <n v="4.4341850699955547E-3"/>
    <s v="5 (&lt;1%)"/>
    <n v="78"/>
    <x v="1"/>
  </r>
  <r>
    <x v="97"/>
    <n v="287228"/>
    <x v="9"/>
    <n v="4.3094453894359621E-3"/>
    <s v="5 (&lt;1%)"/>
    <n v="82"/>
    <x v="1"/>
  </r>
  <r>
    <x v="98"/>
    <n v="260958"/>
    <x v="9"/>
    <n v="3.9153016068643369E-3"/>
    <s v="5 (&lt;1%)"/>
    <n v="89"/>
    <x v="1"/>
  </r>
  <r>
    <x v="99"/>
    <n v="234475"/>
    <x v="9"/>
    <n v="3.5179620638934829E-3"/>
    <s v="5 (&lt;1%)"/>
    <n v="96"/>
    <x v="1"/>
  </r>
  <r>
    <x v="100"/>
    <n v="3426354"/>
    <x v="10"/>
    <n v="4.0753505126222007E-2"/>
    <s v="4 (1-5%)"/>
    <n v="1"/>
    <x v="0"/>
  </r>
  <r>
    <x v="101"/>
    <n v="1845229"/>
    <x v="10"/>
    <n v="2.1947396419212235E-2"/>
    <s v="4 (1-5%)"/>
    <n v="8"/>
    <x v="0"/>
  </r>
  <r>
    <x v="102"/>
    <n v="1260391"/>
    <x v="10"/>
    <n v="1.4991256326562896E-2"/>
    <s v="4 (1-5%)"/>
    <n v="16"/>
    <x v="1"/>
  </r>
  <r>
    <x v="103"/>
    <n v="963395"/>
    <x v="10"/>
    <n v="1.1458746840249622E-2"/>
    <s v="4 (1-5%)"/>
    <n v="21"/>
    <x v="1"/>
  </r>
  <r>
    <x v="104"/>
    <n v="650000"/>
    <x v="10"/>
    <n v="7.731185491062601E-3"/>
    <s v="5 (&lt;1%)"/>
    <n v="34"/>
    <x v="1"/>
  </r>
  <r>
    <x v="105"/>
    <n v="630305"/>
    <x v="10"/>
    <n v="7.4969305706834039E-3"/>
    <s v="5 (&lt;1%)"/>
    <n v="38"/>
    <x v="1"/>
  </r>
  <r>
    <x v="106"/>
    <n v="620523"/>
    <x v="10"/>
    <n v="7.3805821761086746E-3"/>
    <s v="5 (&lt;1%)"/>
    <n v="39"/>
    <x v="1"/>
  </r>
  <r>
    <x v="107"/>
    <n v="593085"/>
    <x v="10"/>
    <n v="7.0542309953336348E-3"/>
    <s v="5 (&lt;1%)"/>
    <n v="41"/>
    <x v="1"/>
  </r>
  <r>
    <x v="108"/>
    <n v="588462"/>
    <x v="10"/>
    <n v="6.999244425294893E-3"/>
    <s v="5 (&lt;1%)"/>
    <n v="43"/>
    <x v="1"/>
  </r>
  <r>
    <x v="109"/>
    <n v="556227"/>
    <x v="10"/>
    <n v="6.6158370955958111E-3"/>
    <s v="5 (&lt;1%)"/>
    <n v="47"/>
    <x v="1"/>
  </r>
  <r>
    <x v="110"/>
    <n v="643452"/>
    <x v="11"/>
    <n v="6.4741130859886725E-2"/>
    <s v="3 (5-10%)"/>
    <n v="36"/>
    <x v="1"/>
  </r>
  <r>
    <x v="111"/>
    <n v="309617"/>
    <x v="11"/>
    <n v="3.1152214482891571E-2"/>
    <s v="4 (1-5%)"/>
    <n v="74"/>
    <x v="1"/>
  </r>
  <r>
    <x v="112"/>
    <n v="170755"/>
    <x v="11"/>
    <n v="1.71805694907778E-2"/>
    <s v="4 (1-5%)"/>
    <n v="121"/>
    <x v="1"/>
  </r>
  <r>
    <x v="113"/>
    <n v="168151"/>
    <x v="11"/>
    <n v="1.691856718950413E-2"/>
    <s v="4 (1-5%)"/>
    <n v="123"/>
    <x v="1"/>
  </r>
  <r>
    <x v="114"/>
    <n v="149501"/>
    <x v="11"/>
    <n v="1.5042091414253006E-2"/>
    <s v="4 (1-5%)"/>
    <n v="131"/>
    <x v="1"/>
  </r>
  <r>
    <x v="115"/>
    <n v="146595"/>
    <x v="11"/>
    <n v="1.4749703285412268E-2"/>
    <s v="4 (1-5%)"/>
    <n v="132"/>
    <x v="1"/>
  </r>
  <r>
    <x v="116"/>
    <n v="139670"/>
    <x v="11"/>
    <n v="1.4052942173154141E-2"/>
    <s v="4 (1-5%)"/>
    <n v="135"/>
    <x v="1"/>
  </r>
  <r>
    <x v="117"/>
    <n v="133630"/>
    <x v="11"/>
    <n v="1.3445225621812757E-2"/>
    <s v="4 (1-5%)"/>
    <n v="136"/>
    <x v="1"/>
  </r>
  <r>
    <x v="118"/>
    <n v="100857"/>
    <x v="11"/>
    <n v="1.0147759638847335E-2"/>
    <s v="4 (1-5%)"/>
    <n v="160"/>
    <x v="1"/>
  </r>
  <r>
    <x v="119"/>
    <n v="97616"/>
    <x v="11"/>
    <n v="9.8216653767782252E-3"/>
    <s v="5 (&lt;1%)"/>
    <n v="163"/>
    <x v="1"/>
  </r>
  <r>
    <x v="120"/>
    <n v="1741041"/>
    <x v="12"/>
    <n v="0.18075053203875674"/>
    <s v="2 (10-20%)"/>
    <n v="9"/>
    <x v="0"/>
  </r>
  <r>
    <x v="121"/>
    <n v="202402"/>
    <x v="12"/>
    <n v="2.1012870567498662E-2"/>
    <s v="4 (1-5%)"/>
    <n v="106"/>
    <x v="1"/>
  </r>
  <r>
    <x v="122"/>
    <n v="160766"/>
    <x v="12"/>
    <n v="1.6690324945674895E-2"/>
    <s v="4 (1-5%)"/>
    <n v="125"/>
    <x v="1"/>
  </r>
  <r>
    <x v="123"/>
    <n v="154521"/>
    <x v="12"/>
    <n v="1.6041984629403174E-2"/>
    <s v="4 (1-5%)"/>
    <n v="130"/>
    <x v="1"/>
  </r>
  <r>
    <x v="124"/>
    <n v="145347"/>
    <x v="12"/>
    <n v="1.5089562842137074E-2"/>
    <s v="4 (1-5%)"/>
    <n v="134"/>
    <x v="1"/>
  </r>
  <r>
    <x v="125"/>
    <n v="129301"/>
    <x v="12"/>
    <n v="1.3423707163210565E-2"/>
    <s v="4 (1-5%)"/>
    <n v="139"/>
    <x v="1"/>
  </r>
  <r>
    <x v="126"/>
    <n v="117689"/>
    <x v="12"/>
    <n v="1.2218178299712208E-2"/>
    <s v="4 (1-5%)"/>
    <n v="147"/>
    <x v="1"/>
  </r>
  <r>
    <x v="127"/>
    <n v="109847"/>
    <x v="12"/>
    <n v="1.1404041428582848E-2"/>
    <s v="4 (1-5%)"/>
    <n v="150"/>
    <x v="1"/>
  </r>
  <r>
    <x v="128"/>
    <n v="101600"/>
    <x v="12"/>
    <n v="1.054785846808759E-2"/>
    <s v="4 (1-5%)"/>
    <n v="157"/>
    <x v="1"/>
  </r>
  <r>
    <x v="129"/>
    <n v="78025"/>
    <x v="12"/>
    <n v="8.1003607969737604E-3"/>
    <s v="5 (&lt;1%)"/>
    <n v="183"/>
    <x v="1"/>
  </r>
  <r>
    <x v="130"/>
    <n v="1024027"/>
    <x v="13"/>
    <n v="0.19292002187625223"/>
    <s v="2 (10-20%)"/>
    <n v="18"/>
    <x v="1"/>
  </r>
  <r>
    <x v="131"/>
    <n v="190384"/>
    <x v="13"/>
    <n v="3.5867106477552257E-2"/>
    <s v="4 (1-5%)"/>
    <n v="110"/>
    <x v="1"/>
  </r>
  <r>
    <x v="132"/>
    <n v="94192"/>
    <x v="13"/>
    <n v="1.7745159747319113E-2"/>
    <s v="4 (1-5%)"/>
    <n v="167"/>
    <x v="1"/>
  </r>
  <r>
    <x v="133"/>
    <n v="83456"/>
    <x v="13"/>
    <n v="1.5722567223036606E-2"/>
    <s v="4 (1-5%)"/>
    <n v="176"/>
    <x v="1"/>
  </r>
  <r>
    <x v="134"/>
    <n v="80339"/>
    <x v="13"/>
    <n v="1.5135344710165092E-2"/>
    <s v="4 (1-5%)"/>
    <n v="179"/>
    <x v="1"/>
  </r>
  <r>
    <x v="135"/>
    <n v="53504"/>
    <x v="13"/>
    <n v="1.0079805366916106E-2"/>
    <s v="4 (1-5%)"/>
    <n v="208"/>
    <x v="1"/>
  </r>
  <r>
    <x v="136"/>
    <n v="42738"/>
    <x v="13"/>
    <n v="8.0515610378898879E-3"/>
    <s v="5 (&lt;1%)"/>
    <n v="220"/>
    <x v="1"/>
  </r>
  <r>
    <x v="137"/>
    <n v="40956"/>
    <x v="13"/>
    <n v="7.7158438361134875E-3"/>
    <s v="5 (&lt;1%)"/>
    <n v="222"/>
    <x v="1"/>
  </r>
  <r>
    <x v="138"/>
    <n v="39004"/>
    <x v="13"/>
    <n v="7.3480997407893954E-3"/>
    <s v="5 (&lt;1%)"/>
    <n v="224"/>
    <x v="1"/>
  </r>
  <r>
    <x v="139"/>
    <n v="32600"/>
    <x v="13"/>
    <n v="6.141627821498674E-3"/>
    <s v="5 (&lt;1%)"/>
    <n v="234"/>
    <x v="1"/>
  </r>
  <r>
    <x v="140"/>
    <n v="2749031"/>
    <x v="14"/>
    <n v="4.6478526283825893E-2"/>
    <s v="4 (1-5%)"/>
    <n v="3"/>
    <x v="0"/>
  </r>
  <r>
    <x v="141"/>
    <n v="1349930"/>
    <x v="14"/>
    <n v="2.2823590198264437E-2"/>
    <s v="4 (1-5%)"/>
    <n v="14"/>
    <x v="1"/>
  </r>
  <r>
    <x v="142"/>
    <n v="921142"/>
    <x v="14"/>
    <n v="1.5573968666826947E-2"/>
    <s v="4 (1-5%)"/>
    <n v="23"/>
    <x v="1"/>
  </r>
  <r>
    <x v="143"/>
    <n v="848748"/>
    <x v="14"/>
    <n v="1.4349985950083742E-2"/>
    <s v="4 (1-5%)"/>
    <n v="25"/>
    <x v="1"/>
  </r>
  <r>
    <x v="144"/>
    <n v="635439"/>
    <x v="14"/>
    <n v="1.0743519539527943E-2"/>
    <s v="4 (1-5%)"/>
    <n v="37"/>
    <x v="1"/>
  </r>
  <r>
    <x v="145"/>
    <n v="561203"/>
    <x v="14"/>
    <n v="9.4883936871071814E-3"/>
    <s v="5 (&lt;1%)"/>
    <n v="46"/>
    <x v="1"/>
  </r>
  <r>
    <x v="146"/>
    <n v="387842"/>
    <x v="14"/>
    <n v="6.5573376913434598E-3"/>
    <s v="5 (&lt;1%)"/>
    <n v="58"/>
    <x v="1"/>
  </r>
  <r>
    <x v="147"/>
    <n v="361619"/>
    <x v="14"/>
    <n v="6.1139791425527156E-3"/>
    <s v="5 (&lt;1%)"/>
    <n v="63"/>
    <x v="1"/>
  </r>
  <r>
    <x v="148"/>
    <n v="315948"/>
    <x v="14"/>
    <n v="5.3418085944910128E-3"/>
    <s v="5 (&lt;1%)"/>
    <n v="72"/>
    <x v="1"/>
  </r>
  <r>
    <x v="149"/>
    <n v="301104"/>
    <x v="14"/>
    <n v="5.0908375271741611E-3"/>
    <s v="5 (&lt;1%)"/>
    <n v="76"/>
    <x v="1"/>
  </r>
  <r>
    <x v="150"/>
    <n v="591882"/>
    <x v="15"/>
    <n v="0.31932190990413578"/>
    <s v="1 (&gt;20%)"/>
    <n v="42"/>
    <x v="1"/>
  </r>
  <r>
    <x v="151"/>
    <n v="78112"/>
    <x v="15"/>
    <n v="4.2141631315755261E-2"/>
    <s v="4 (1-5%)"/>
    <n v="181"/>
    <x v="1"/>
  </r>
  <r>
    <x v="152"/>
    <n v="67398"/>
    <x v="15"/>
    <n v="3.6361399879906713E-2"/>
    <s v="4 (1-5%)"/>
    <n v="193"/>
    <x v="1"/>
  </r>
  <r>
    <x v="153"/>
    <n v="54821"/>
    <x v="15"/>
    <n v="2.9576074999500959E-2"/>
    <s v="4 (1-5%)"/>
    <n v="206"/>
    <x v="1"/>
  </r>
  <r>
    <x v="154"/>
    <n v="51933"/>
    <x v="15"/>
    <n v="2.8017991334508371E-2"/>
    <s v="4 (1-5%)"/>
    <n v="212"/>
    <x v="1"/>
  </r>
  <r>
    <x v="155"/>
    <n v="32719"/>
    <x v="15"/>
    <n v="1.7651987338951715E-2"/>
    <s v="4 (1-5%)"/>
    <n v="233"/>
    <x v="1"/>
  </r>
  <r>
    <x v="156"/>
    <n v="26425"/>
    <x v="15"/>
    <n v="1.4256357634151381E-2"/>
    <s v="4 (1-5%)"/>
    <n v="239"/>
    <x v="1"/>
  </r>
  <r>
    <x v="157"/>
    <n v="22811"/>
    <x v="15"/>
    <n v="1.230659504229431E-2"/>
    <s v="4 (1-5%)"/>
    <n v="245"/>
    <x v="1"/>
  </r>
  <r>
    <x v="158"/>
    <n v="22753"/>
    <x v="15"/>
    <n v="1.2275303888357479E-2"/>
    <s v="4 (1-5%)"/>
    <n v="246"/>
    <x v="1"/>
  </r>
  <r>
    <x v="159"/>
    <n v="21014"/>
    <x v="15"/>
    <n v="1.1337108772906609E-2"/>
    <s v="4 (1-5%)"/>
    <n v="248"/>
    <x v="1"/>
  </r>
  <r>
    <x v="160"/>
    <n v="602430"/>
    <x v="16"/>
    <n v="0.21286196038081454"/>
    <s v="1 (&gt;20%)"/>
    <n v="40"/>
    <x v="1"/>
  </r>
  <r>
    <x v="161"/>
    <n v="304210"/>
    <x v="16"/>
    <n v="0.10748923022998123"/>
    <s v="2 (10-20%)"/>
    <n v="75"/>
    <x v="1"/>
  </r>
  <r>
    <x v="162"/>
    <n v="159403"/>
    <x v="16"/>
    <n v="5.6323282490219576E-2"/>
    <s v="3 (5-10%)"/>
    <n v="128"/>
    <x v="1"/>
  </r>
  <r>
    <x v="163"/>
    <n v="110463"/>
    <x v="16"/>
    <n v="3.9030876167431762E-2"/>
    <s v="4 (1-5%)"/>
    <n v="149"/>
    <x v="1"/>
  </r>
  <r>
    <x v="164"/>
    <n v="86606"/>
    <x v="16"/>
    <n v="3.0601269758711924E-2"/>
    <s v="4 (1-5%)"/>
    <n v="173"/>
    <x v="1"/>
  </r>
  <r>
    <x v="165"/>
    <n v="51353"/>
    <x v="16"/>
    <n v="1.8145013115940391E-2"/>
    <s v="4 (1-5%)"/>
    <n v="213"/>
    <x v="1"/>
  </r>
  <r>
    <x v="166"/>
    <n v="36704"/>
    <x v="16"/>
    <n v="1.2968951403179486E-2"/>
    <s v="4 (1-5%)"/>
    <n v="228"/>
    <x v="1"/>
  </r>
  <r>
    <x v="167"/>
    <n v="33377"/>
    <x v="16"/>
    <n v="1.179339284502838E-2"/>
    <s v="4 (1-5%)"/>
    <n v="231"/>
    <x v="1"/>
  </r>
  <r>
    <x v="168"/>
    <n v="27763"/>
    <x v="16"/>
    <n v="9.8097481965581969E-3"/>
    <s v="5 (&lt;1%)"/>
    <n v="237"/>
    <x v="1"/>
  </r>
  <r>
    <x v="169"/>
    <n v="26838"/>
    <x v="16"/>
    <n v="9.48290970353452E-3"/>
    <s v="5 (&lt;1%)"/>
    <n v="238"/>
    <x v="1"/>
  </r>
  <r>
    <x v="170"/>
    <n v="76684"/>
    <x v="17"/>
    <n v="0.11269551313610197"/>
    <s v="2 (10-20%)"/>
    <n v="184"/>
    <x v="1"/>
  </r>
  <r>
    <x v="171"/>
    <n v="36625"/>
    <x v="17"/>
    <n v="5.3824437543812727E-2"/>
    <s v="3 (5-10%)"/>
    <n v="229"/>
    <x v="1"/>
  </r>
  <r>
    <x v="172"/>
    <n v="18013"/>
    <x v="17"/>
    <n v="2.6472070811650473E-2"/>
    <s v="4 (1-5%)"/>
    <n v="250"/>
    <x v="1"/>
  </r>
  <r>
    <x v="173"/>
    <n v="8329"/>
    <x v="17"/>
    <n v="1.2240375161840716E-2"/>
    <s v="4 (1-5%)"/>
    <n v="264"/>
    <x v="1"/>
  </r>
  <r>
    <x v="174"/>
    <n v="8155"/>
    <x v="17"/>
    <n v="1.1984663158219598E-2"/>
    <s v="4 (1-5%)"/>
    <n v="265"/>
    <x v="1"/>
  </r>
  <r>
    <x v="175"/>
    <n v="7819"/>
    <x v="17"/>
    <n v="1.1490874461571923E-2"/>
    <s v="4 (1-5%)"/>
    <n v="266"/>
    <x v="1"/>
  </r>
  <r>
    <x v="176"/>
    <n v="7774"/>
    <x v="17"/>
    <n v="1.1424742046842323E-2"/>
    <s v="4 (1-5%)"/>
    <n v="267"/>
    <x v="1"/>
  </r>
  <r>
    <x v="177"/>
    <n v="7437"/>
    <x v="17"/>
    <n v="1.0929483740978437E-2"/>
    <s v="4 (1-5%)"/>
    <n v="268"/>
    <x v="1"/>
  </r>
  <r>
    <x v="178"/>
    <n v="7295"/>
    <x v="17"/>
    <n v="1.0720799232276146E-2"/>
    <s v="4 (1-5%)"/>
    <n v="269"/>
    <x v="1"/>
  </r>
  <r>
    <x v="179"/>
    <n v="7187"/>
    <x v="17"/>
    <n v="1.0562081436925106E-2"/>
    <s v="4 (1-5%)"/>
    <n v="270"/>
    <x v="1"/>
  </r>
  <r>
    <x v="180"/>
    <n v="32042"/>
    <x v="18"/>
    <n v="5.8749003034442297E-2"/>
    <s v="3 (5-10%)"/>
    <n v="235"/>
    <x v="1"/>
  </r>
  <r>
    <x v="181"/>
    <n v="24356"/>
    <x v="18"/>
    <n v="4.46567229856712E-2"/>
    <s v="4 (1-5%)"/>
    <n v="241"/>
    <x v="1"/>
  </r>
  <r>
    <x v="182"/>
    <n v="23482"/>
    <x v="18"/>
    <n v="4.3054244093838526E-2"/>
    <s v="4 (1-5%)"/>
    <n v="244"/>
    <x v="1"/>
  </r>
  <r>
    <x v="183"/>
    <n v="22591"/>
    <x v="18"/>
    <n v="4.1420595704109789E-2"/>
    <s v="4 (1-5%)"/>
    <n v="247"/>
    <x v="1"/>
  </r>
  <r>
    <x v="184"/>
    <n v="16801"/>
    <x v="18"/>
    <n v="3.080463142068738E-2"/>
    <s v="4 (1-5%)"/>
    <n v="252"/>
    <x v="1"/>
  </r>
  <r>
    <x v="185"/>
    <n v="15648"/>
    <x v="18"/>
    <n v="2.869060606338409E-2"/>
    <s v="4 (1-5%)"/>
    <n v="253"/>
    <x v="1"/>
  </r>
  <r>
    <x v="186"/>
    <n v="14890"/>
    <x v="18"/>
    <n v="2.7300813157195111E-2"/>
    <s v="4 (1-5%)"/>
    <n v="257"/>
    <x v="1"/>
  </r>
  <r>
    <x v="187"/>
    <n v="14720"/>
    <x v="18"/>
    <n v="2.6989118178234524E-2"/>
    <s v="4 (1-5%)"/>
    <n v="258"/>
    <x v="1"/>
  </r>
  <r>
    <x v="188"/>
    <n v="14452"/>
    <x v="18"/>
    <n v="2.6497740211402537E-2"/>
    <s v="4 (1-5%)"/>
    <n v="259"/>
    <x v="1"/>
  </r>
  <r>
    <x v="189"/>
    <n v="13792"/>
    <x v="18"/>
    <n v="2.5287630293084954E-2"/>
    <s v="4 (1-5%)"/>
    <n v="260"/>
    <x v="1"/>
  </r>
  <r>
    <x v="190"/>
    <n v="931298"/>
    <x v="19"/>
    <n v="5.0760734054224876E-2"/>
    <s v="3 (5-10%)"/>
    <n v="22"/>
    <x v="1"/>
  </r>
  <r>
    <x v="191"/>
    <n v="670610"/>
    <x v="19"/>
    <n v="3.655184040350537E-2"/>
    <s v="4 (1-5%)"/>
    <n v="32"/>
    <x v="1"/>
  </r>
  <r>
    <x v="192"/>
    <n v="566221"/>
    <x v="19"/>
    <n v="3.0862080233091088E-2"/>
    <s v="4 (1-5%)"/>
    <n v="45"/>
    <x v="1"/>
  </r>
  <r>
    <x v="193"/>
    <n v="374238"/>
    <x v="19"/>
    <n v="2.0397977436851587E-2"/>
    <s v="4 (1-5%)"/>
    <n v="62"/>
    <x v="1"/>
  </r>
  <r>
    <x v="194"/>
    <n v="246417"/>
    <x v="19"/>
    <n v="1.3431047638285416E-2"/>
    <s v="4 (1-5%)"/>
    <n v="91"/>
    <x v="1"/>
  </r>
  <r>
    <x v="195"/>
    <n v="243768"/>
    <x v="19"/>
    <n v="1.3286662935956364E-2"/>
    <s v="4 (1-5%)"/>
    <n v="92"/>
    <x v="1"/>
  </r>
  <r>
    <x v="196"/>
    <n v="229836"/>
    <x v="19"/>
    <n v="1.2527294241034373E-2"/>
    <s v="4 (1-5%)"/>
    <n v="99"/>
    <x v="1"/>
  </r>
  <r>
    <x v="197"/>
    <n v="226500"/>
    <x v="19"/>
    <n v="1.234546435542859E-2"/>
    <s v="4 (1-5%)"/>
    <n v="100"/>
    <x v="1"/>
  </r>
  <r>
    <x v="198"/>
    <n v="188078"/>
    <x v="19"/>
    <n v="1.0251259360001317E-2"/>
    <s v="4 (1-5%)"/>
    <n v="113"/>
    <x v="1"/>
  </r>
  <r>
    <x v="199"/>
    <n v="187049"/>
    <x v="19"/>
    <n v="1.0195173343128311E-2"/>
    <s v="4 (1-5%)"/>
    <n v="114"/>
    <x v="1"/>
  </r>
  <r>
    <x v="200"/>
    <n v="1862402"/>
    <x v="20"/>
    <n v="4.8829511409140477E-2"/>
    <s v="4 (1-5%)"/>
    <n v="7"/>
    <x v="0"/>
  </r>
  <r>
    <x v="201"/>
    <n v="807644"/>
    <x v="20"/>
    <n v="2.1175268235603187E-2"/>
    <s v="4 (1-5%)"/>
    <n v="27"/>
    <x v="1"/>
  </r>
  <r>
    <x v="202"/>
    <n v="673531"/>
    <x v="20"/>
    <n v="1.765901757456757E-2"/>
    <s v="4 (1-5%)"/>
    <n v="31"/>
    <x v="1"/>
  </r>
  <r>
    <x v="203"/>
    <n v="648711"/>
    <x v="20"/>
    <n v="1.7008272744410136E-2"/>
    <s v="4 (1-5%)"/>
    <n v="35"/>
    <x v="1"/>
  </r>
  <r>
    <x v="204"/>
    <n v="536818"/>
    <x v="20"/>
    <n v="1.4074598639623438E-2"/>
    <s v="4 (1-5%)"/>
    <n v="49"/>
    <x v="1"/>
  </r>
  <r>
    <x v="205"/>
    <n v="487834"/>
    <x v="20"/>
    <n v="1.2790308359187026E-2"/>
    <s v="4 (1-5%)"/>
    <n v="53"/>
    <x v="1"/>
  </r>
  <r>
    <x v="206"/>
    <n v="387700"/>
    <x v="20"/>
    <n v="1.0164938382435028E-2"/>
    <s v="4 (1-5%)"/>
    <n v="59"/>
    <x v="1"/>
  </r>
  <r>
    <x v="207"/>
    <n v="328868"/>
    <x v="20"/>
    <n v="8.6224476552866722E-3"/>
    <s v="5 (&lt;1%)"/>
    <n v="68"/>
    <x v="1"/>
  </r>
  <r>
    <x v="208"/>
    <n v="324984"/>
    <x v="20"/>
    <n v="8.5206147414941067E-3"/>
    <s v="5 (&lt;1%)"/>
    <n v="69"/>
    <x v="1"/>
  </r>
  <r>
    <x v="209"/>
    <n v="290907"/>
    <x v="20"/>
    <n v="7.6271646376554732E-3"/>
    <s v="5 (&lt;1%)"/>
    <n v="80"/>
    <x v="1"/>
  </r>
  <r>
    <x v="210"/>
    <n v="545796"/>
    <x v="21"/>
    <n v="5.2420735866514967E-2"/>
    <s v="3 (5-10%)"/>
    <n v="48"/>
    <x v="1"/>
  </r>
  <r>
    <x v="211"/>
    <n v="231800"/>
    <x v="21"/>
    <n v="2.2263128666861188E-2"/>
    <s v="4 (1-5%)"/>
    <n v="98"/>
    <x v="1"/>
  </r>
  <r>
    <x v="212"/>
    <n v="188421"/>
    <x v="21"/>
    <n v="1.8096811762461831E-2"/>
    <s v="4 (1-5%)"/>
    <n v="112"/>
    <x v="1"/>
  </r>
  <r>
    <x v="213"/>
    <n v="171454"/>
    <x v="21"/>
    <n v="1.6467223737912071E-2"/>
    <s v="4 (1-5%)"/>
    <n v="120"/>
    <x v="1"/>
  </r>
  <r>
    <x v="214"/>
    <n v="146543"/>
    <x v="21"/>
    <n v="1.4074657740413457E-2"/>
    <s v="4 (1-5%)"/>
    <n v="133"/>
    <x v="1"/>
  </r>
  <r>
    <x v="215"/>
    <n v="106655"/>
    <x v="21"/>
    <n v="1.024363238983641E-2"/>
    <s v="4 (1-5%)"/>
    <n v="152"/>
    <x v="1"/>
  </r>
  <r>
    <x v="216"/>
    <n v="105590"/>
    <x v="21"/>
    <n v="1.0141344935003765E-2"/>
    <s v="4 (1-5%)"/>
    <n v="153"/>
    <x v="1"/>
  </r>
  <r>
    <x v="217"/>
    <n v="98470"/>
    <x v="21"/>
    <n v="9.4575076782822311E-3"/>
    <s v="5 (&lt;1%)"/>
    <n v="162"/>
    <x v="1"/>
  </r>
  <r>
    <x v="218"/>
    <n v="85851"/>
    <x v="21"/>
    <n v="8.2455213942135459E-3"/>
    <s v="5 (&lt;1%)"/>
    <n v="174"/>
    <x v="1"/>
  </r>
  <r>
    <x v="219"/>
    <n v="81006"/>
    <x v="21"/>
    <n v="7.7801855081439065E-3"/>
    <s v="5 (&lt;1%)"/>
    <n v="177"/>
    <x v="1"/>
  </r>
  <r>
    <x v="220"/>
    <n v="1716961"/>
    <x v="22"/>
    <n v="9.0802939395461871E-2"/>
    <s v="3 (5-10%)"/>
    <n v="10"/>
    <x v="0"/>
  </r>
  <r>
    <x v="221"/>
    <n v="286598"/>
    <x v="22"/>
    <n v="1.5156978419929502E-2"/>
    <s v="4 (1-5%)"/>
    <n v="83"/>
    <x v="1"/>
  </r>
  <r>
    <x v="222"/>
    <n v="271692"/>
    <x v="22"/>
    <n v="1.4368661961589008E-2"/>
    <s v="4 (1-5%)"/>
    <n v="86"/>
    <x v="1"/>
  </r>
  <r>
    <x v="223"/>
    <n v="263688"/>
    <x v="22"/>
    <n v="1.39453636298731E-2"/>
    <s v="4 (1-5%)"/>
    <n v="88"/>
    <x v="1"/>
  </r>
  <r>
    <x v="224"/>
    <n v="250849"/>
    <x v="22"/>
    <n v="1.3266362220465237E-2"/>
    <s v="4 (1-5%)"/>
    <n v="90"/>
    <x v="1"/>
  </r>
  <r>
    <x v="225"/>
    <n v="237589"/>
    <x v="22"/>
    <n v="1.2565095868821942E-2"/>
    <s v="4 (1-5%)"/>
    <n v="95"/>
    <x v="1"/>
  </r>
  <r>
    <x v="226"/>
    <n v="234140"/>
    <x v="22"/>
    <n v="1.2382692577206728E-2"/>
    <s v="4 (1-5%)"/>
    <n v="97"/>
    <x v="1"/>
  </r>
  <r>
    <x v="227"/>
    <n v="217851"/>
    <x v="22"/>
    <n v="1.1521234990335111E-2"/>
    <s v="4 (1-5%)"/>
    <n v="101"/>
    <x v="1"/>
  </r>
  <r>
    <x v="228"/>
    <n v="183105"/>
    <x v="22"/>
    <n v="9.6836632969566835E-3"/>
    <s v="5 (&lt;1%)"/>
    <n v="115"/>
    <x v="1"/>
  </r>
  <r>
    <x v="229"/>
    <n v="180540"/>
    <x v="22"/>
    <n v="9.5480110954510242E-3"/>
    <s v="5 (&lt;1%)"/>
    <n v="117"/>
    <x v="1"/>
  </r>
  <r>
    <x v="230"/>
    <n v="437725"/>
    <x v="23"/>
    <n v="7.9951509448333222E-2"/>
    <s v="3 (5-10%)"/>
    <n v="55"/>
    <x v="1"/>
  </r>
  <r>
    <x v="231"/>
    <n v="238593"/>
    <x v="23"/>
    <n v="4.3579577346064692E-2"/>
    <s v="4 (1-5%)"/>
    <n v="94"/>
    <x v="1"/>
  </r>
  <r>
    <x v="232"/>
    <n v="88464"/>
    <x v="23"/>
    <n v="1.6158159419355417E-2"/>
    <s v="4 (1-5%)"/>
    <n v="172"/>
    <x v="1"/>
  </r>
  <r>
    <x v="233"/>
    <n v="80727"/>
    <x v="23"/>
    <n v="1.4744978018700314E-2"/>
    <s v="4 (1-5%)"/>
    <n v="178"/>
    <x v="1"/>
  </r>
  <r>
    <x v="234"/>
    <n v="78084"/>
    <x v="23"/>
    <n v="1.4262227800019763E-2"/>
    <s v="4 (1-5%)"/>
    <n v="182"/>
    <x v="1"/>
  </r>
  <r>
    <x v="235"/>
    <n v="76533"/>
    <x v="23"/>
    <n v="1.3978933971350246E-2"/>
    <s v="4 (1-5%)"/>
    <n v="185"/>
    <x v="1"/>
  </r>
  <r>
    <x v="236"/>
    <n v="65033"/>
    <x v="23"/>
    <n v="1.1878431695593019E-2"/>
    <s v="4 (1-5%)"/>
    <n v="196"/>
    <x v="1"/>
  </r>
  <r>
    <x v="237"/>
    <n v="55383"/>
    <x v="23"/>
    <n v="1.0115836307674998E-2"/>
    <s v="4 (1-5%)"/>
    <n v="205"/>
    <x v="1"/>
  </r>
  <r>
    <x v="238"/>
    <n v="54168"/>
    <x v="23"/>
    <n v="9.8939136759319517E-3"/>
    <s v="5 (&lt;1%)"/>
    <n v="207"/>
    <x v="1"/>
  </r>
  <r>
    <x v="239"/>
    <n v="51235"/>
    <x v="23"/>
    <n v="9.3581942694279559E-3"/>
    <s v="5 (&lt;1%)"/>
    <n v="214"/>
    <x v="1"/>
  </r>
  <r>
    <x v="240"/>
    <n v="272220"/>
    <x v="24"/>
    <n v="0.12858325082944747"/>
    <s v="2 (10-20%)"/>
    <n v="85"/>
    <x v="1"/>
  </r>
  <r>
    <x v="241"/>
    <n v="97019"/>
    <x v="24"/>
    <n v="4.5826972346712819E-2"/>
    <s v="4 (1-5%)"/>
    <n v="164"/>
    <x v="1"/>
  </r>
  <r>
    <x v="242"/>
    <n v="37941"/>
    <x v="24"/>
    <n v="1.7921450002645164E-2"/>
    <s v="4 (1-5%)"/>
    <n v="225"/>
    <x v="1"/>
  </r>
  <r>
    <x v="243"/>
    <n v="37872"/>
    <x v="24"/>
    <n v="1.7888857818723219E-2"/>
    <s v="4 (1-5%)"/>
    <n v="226"/>
    <x v="1"/>
  </r>
  <r>
    <x v="244"/>
    <n v="25753"/>
    <x v="24"/>
    <n v="1.2164442210751454E-2"/>
    <s v="4 (1-5%)"/>
    <n v="240"/>
    <x v="1"/>
  </r>
  <r>
    <x v="245"/>
    <n v="24327"/>
    <x v="24"/>
    <n v="1.1490870409697922E-2"/>
    <s v="4 (1-5%)"/>
    <n v="242"/>
    <x v="1"/>
  </r>
  <r>
    <x v="246"/>
    <n v="24183"/>
    <x v="24"/>
    <n v="1.1422851938904298E-2"/>
    <s v="4 (1-5%)"/>
    <n v="243"/>
    <x v="1"/>
  </r>
  <r>
    <x v="247"/>
    <n v="18164"/>
    <x v="24"/>
    <n v="8.5797743298291224E-3"/>
    <s v="5 (&lt;1%)"/>
    <n v="249"/>
    <x v="1"/>
  </r>
  <r>
    <x v="248"/>
    <n v="15163"/>
    <x v="24"/>
    <n v="7.1622505044703251E-3"/>
    <s v="5 (&lt;1%)"/>
    <n v="256"/>
    <x v="1"/>
  </r>
  <r>
    <x v="249"/>
    <n v="13644"/>
    <x v="24"/>
    <n v="6.444750107695912E-3"/>
    <s v="5 (&lt;1%)"/>
    <n v="261"/>
    <x v="1"/>
  </r>
  <r>
    <x v="250"/>
    <n v="3255944"/>
    <x v="25"/>
    <n v="6.7988032063005771E-2"/>
    <s v="3 (5-10%)"/>
    <n v="2"/>
    <x v="0"/>
  </r>
  <r>
    <x v="251"/>
    <n v="1620343"/>
    <x v="25"/>
    <n v="3.3834713323406963E-2"/>
    <s v="4 (1-5%)"/>
    <n v="11"/>
    <x v="1"/>
  </r>
  <r>
    <x v="252"/>
    <n v="825948"/>
    <x v="25"/>
    <n v="1.7246788982358263E-2"/>
    <s v="4 (1-5%)"/>
    <n v="26"/>
    <x v="1"/>
  </r>
  <r>
    <x v="253"/>
    <n v="687488"/>
    <x v="25"/>
    <n v="1.435557742606498E-2"/>
    <s v="4 (1-5%)"/>
    <n v="29"/>
    <x v="1"/>
  </r>
  <r>
    <x v="254"/>
    <n v="686986"/>
    <x v="25"/>
    <n v="1.4345095061474057E-2"/>
    <s v="4 (1-5%)"/>
    <n v="30"/>
    <x v="1"/>
  </r>
  <r>
    <x v="255"/>
    <n v="578460"/>
    <x v="25"/>
    <n v="1.207894147662439E-2"/>
    <s v="4 (1-5%)"/>
    <n v="44"/>
    <x v="1"/>
  </r>
  <r>
    <x v="256"/>
    <n v="460349"/>
    <x v="25"/>
    <n v="9.6126415479420545E-3"/>
    <s v="5 (&lt;1%)"/>
    <n v="54"/>
    <x v="1"/>
  </r>
  <r>
    <x v="257"/>
    <n v="409661"/>
    <x v="25"/>
    <n v="8.5542150611199116E-3"/>
    <s v="5 (&lt;1%)"/>
    <n v="57"/>
    <x v="1"/>
  </r>
  <r>
    <x v="258"/>
    <n v="378517"/>
    <x v="25"/>
    <n v="7.9038908323953837E-3"/>
    <s v="5 (&lt;1%)"/>
    <n v="60"/>
    <x v="1"/>
  </r>
  <r>
    <x v="259"/>
    <n v="345821"/>
    <x v="25"/>
    <n v="7.2211589744973258E-3"/>
    <s v="5 (&lt;1%)"/>
    <n v="64"/>
    <x v="1"/>
  </r>
  <r>
    <x v="260"/>
    <n v="2308143"/>
    <x v="26"/>
    <n v="0.21659214500489976"/>
    <s v="1 (&gt;20%)"/>
    <n v="4"/>
    <x v="0"/>
  </r>
  <r>
    <x v="261"/>
    <n v="1021831"/>
    <x v="26"/>
    <n v="9.5886852817395507E-2"/>
    <s v="3 (5-10%)"/>
    <n v="19"/>
    <x v="1"/>
  </r>
  <r>
    <x v="262"/>
    <n v="669471"/>
    <x v="26"/>
    <n v="6.2822000157085264E-2"/>
    <s v="3 (5-10%)"/>
    <n v="33"/>
    <x v="1"/>
  </r>
  <r>
    <x v="263"/>
    <n v="294689"/>
    <x v="26"/>
    <n v="2.7653105816818502E-2"/>
    <s v="4 (1-5%)"/>
    <n v="79"/>
    <x v="1"/>
  </r>
  <r>
    <x v="264"/>
    <n v="242540"/>
    <x v="26"/>
    <n v="2.2759533897808059E-2"/>
    <s v="4 (1-5%)"/>
    <n v="93"/>
    <x v="1"/>
  </r>
  <r>
    <x v="265"/>
    <n v="207052"/>
    <x v="26"/>
    <n v="1.9429401387849238E-2"/>
    <s v="4 (1-5%)"/>
    <n v="103"/>
    <x v="1"/>
  </r>
  <r>
    <x v="266"/>
    <n v="206344"/>
    <x v="26"/>
    <n v="1.936296389300448E-2"/>
    <s v="4 (1-5%)"/>
    <n v="104"/>
    <x v="1"/>
  </r>
  <r>
    <x v="267"/>
    <n v="198800"/>
    <x v="26"/>
    <n v="1.8655047987483478E-2"/>
    <s v="4 (1-5%)"/>
    <n v="108"/>
    <x v="1"/>
  </r>
  <r>
    <x v="268"/>
    <n v="170494"/>
    <x v="26"/>
    <n v="1.599886192946684E-2"/>
    <s v="4 (1-5%)"/>
    <n v="122"/>
    <x v="1"/>
  </r>
  <r>
    <x v="269"/>
    <n v="163368"/>
    <x v="26"/>
    <n v="1.533017042061972E-2"/>
    <s v="4 (1-5%)"/>
    <n v="124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">
  <r>
    <x v="0"/>
    <n v="1982097"/>
    <x v="0"/>
    <n v="0.21748844086853303"/>
    <x v="0"/>
  </r>
  <r>
    <x v="1"/>
    <n v="298479"/>
    <x v="0"/>
    <n v="3.2751037079415825E-2"/>
    <x v="1"/>
  </r>
  <r>
    <x v="2"/>
    <n v="210118"/>
    <x v="0"/>
    <n v="2.3055499412195479E-2"/>
    <x v="1"/>
  </r>
  <r>
    <x v="3"/>
    <n v="155619"/>
    <x v="0"/>
    <n v="1.7075518342200325E-2"/>
    <x v="1"/>
  </r>
  <r>
    <x v="4"/>
    <n v="131358"/>
    <x v="0"/>
    <n v="1.4413445263076812E-2"/>
    <x v="1"/>
  </r>
  <r>
    <x v="5"/>
    <n v="104332"/>
    <x v="0"/>
    <n v="1.1447978586666439E-2"/>
    <x v="1"/>
  </r>
  <r>
    <x v="6"/>
    <n v="65135"/>
    <x v="0"/>
    <n v="7.1470314500107204E-3"/>
    <x v="2"/>
  </r>
  <r>
    <x v="7"/>
    <n v="64385"/>
    <x v="0"/>
    <n v="7.0647366225368886E-3"/>
    <x v="2"/>
  </r>
  <r>
    <x v="8"/>
    <n v="57639"/>
    <x v="0"/>
    <n v="6.3245220810189285E-3"/>
    <x v="2"/>
  </r>
  <r>
    <x v="9"/>
    <n v="51222"/>
    <x v="0"/>
    <n v="5.6204075371528231E-3"/>
    <x v="2"/>
  </r>
  <r>
    <x v="10"/>
    <n v="1019022"/>
    <x v="1"/>
    <n v="8.6661825388611211E-2"/>
    <x v="3"/>
  </r>
  <r>
    <x v="11"/>
    <n v="529247"/>
    <x v="1"/>
    <n v="4.5009343371827416E-2"/>
    <x v="1"/>
  </r>
  <r>
    <x v="12"/>
    <n v="265086"/>
    <x v="1"/>
    <n v="2.2544004589660865E-2"/>
    <x v="1"/>
  </r>
  <r>
    <x v="13"/>
    <n v="200132"/>
    <x v="1"/>
    <n v="1.7020049065352406E-2"/>
    <x v="1"/>
  </r>
  <r>
    <x v="14"/>
    <n v="195278"/>
    <x v="1"/>
    <n v="1.6607244925268758E-2"/>
    <x v="1"/>
  </r>
  <r>
    <x v="15"/>
    <n v="160553"/>
    <x v="1"/>
    <n v="1.3654087989874308E-2"/>
    <x v="1"/>
  </r>
  <r>
    <x v="16"/>
    <n v="132761"/>
    <x v="1"/>
    <n v="1.1290541912164226E-2"/>
    <x v="1"/>
  </r>
  <r>
    <x v="17"/>
    <n v="118509"/>
    <x v="1"/>
    <n v="1.0078493167938402E-2"/>
    <x v="1"/>
  </r>
  <r>
    <x v="18"/>
    <n v="110939"/>
    <x v="1"/>
    <n v="9.4347092082282223E-3"/>
    <x v="2"/>
  </r>
  <r>
    <x v="19"/>
    <n v="101032"/>
    <x v="1"/>
    <n v="8.5921771489351241E-3"/>
    <x v="2"/>
  </r>
  <r>
    <x v="20"/>
    <n v="1205548"/>
    <x v="2"/>
    <n v="0.17954236763093934"/>
    <x v="4"/>
  </r>
  <r>
    <x v="21"/>
    <n v="329489"/>
    <x v="2"/>
    <n v="4.9070825191821953E-2"/>
    <x v="1"/>
  </r>
  <r>
    <x v="22"/>
    <n v="318737"/>
    <x v="2"/>
    <n v="4.746952890435114E-2"/>
    <x v="1"/>
  </r>
  <r>
    <x v="23"/>
    <n v="189014"/>
    <x v="2"/>
    <n v="2.8149871324405471E-2"/>
    <x v="1"/>
  </r>
  <r>
    <x v="24"/>
    <n v="121249"/>
    <x v="2"/>
    <n v="1.8057624028975837E-2"/>
    <x v="1"/>
  </r>
  <r>
    <x v="25"/>
    <n v="121168"/>
    <x v="2"/>
    <n v="1.8045560691988753E-2"/>
    <x v="1"/>
  </r>
  <r>
    <x v="26"/>
    <n v="88565"/>
    <x v="2"/>
    <n v="1.3189993089643998E-2"/>
    <x v="1"/>
  </r>
  <r>
    <x v="27"/>
    <n v="78232"/>
    <x v="2"/>
    <n v="1.1651098508316256E-2"/>
    <x v="1"/>
  </r>
  <r>
    <x v="28"/>
    <n v="69434"/>
    <x v="2"/>
    <n v="1.0340811609398084E-2"/>
    <x v="1"/>
  </r>
  <r>
    <x v="29"/>
    <n v="66641"/>
    <x v="2"/>
    <n v="9.924849878473049E-3"/>
    <x v="2"/>
  </r>
  <r>
    <x v="30"/>
    <n v="767131"/>
    <x v="3"/>
    <n v="0.19935007899879423"/>
    <x v="4"/>
  </r>
  <r>
    <x v="31"/>
    <n v="160577"/>
    <x v="3"/>
    <n v="4.1728254542430669E-2"/>
    <x v="1"/>
  </r>
  <r>
    <x v="32"/>
    <n v="107964"/>
    <x v="3"/>
    <n v="2.8056005987277036E-2"/>
    <x v="1"/>
  </r>
  <r>
    <x v="33"/>
    <n v="96313"/>
    <x v="3"/>
    <n v="2.5028325225562347E-2"/>
    <x v="1"/>
  </r>
  <r>
    <x v="34"/>
    <n v="70779"/>
    <x v="3"/>
    <n v="1.8392946239241613E-2"/>
    <x v="1"/>
  </r>
  <r>
    <x v="35"/>
    <n v="61075"/>
    <x v="3"/>
    <n v="1.5871221570828657E-2"/>
    <x v="1"/>
  </r>
  <r>
    <x v="36"/>
    <n v="52220"/>
    <x v="3"/>
    <n v="1.3570121824456364E-2"/>
    <x v="1"/>
  </r>
  <r>
    <x v="37"/>
    <n v="49891"/>
    <x v="3"/>
    <n v="1.2964897509459066E-2"/>
    <x v="1"/>
  </r>
  <r>
    <x v="38"/>
    <n v="49377"/>
    <x v="3"/>
    <n v="1.2831327179743047E-2"/>
    <x v="1"/>
  </r>
  <r>
    <x v="39"/>
    <n v="43782"/>
    <x v="3"/>
    <n v="1.1377385555694151E-2"/>
    <x v="1"/>
  </r>
  <r>
    <x v="40"/>
    <n v="173175"/>
    <x v="4"/>
    <n v="0.12633557881282856"/>
    <x v="4"/>
  </r>
  <r>
    <x v="41"/>
    <n v="124054"/>
    <x v="4"/>
    <n v="9.0500556627958043E-2"/>
    <x v="3"/>
  </r>
  <r>
    <x v="42"/>
    <n v="71123"/>
    <x v="4"/>
    <n v="5.1886042280379997E-2"/>
    <x v="3"/>
  </r>
  <r>
    <x v="43"/>
    <n v="68194"/>
    <x v="4"/>
    <n v="4.9749262084954705E-2"/>
    <x v="1"/>
  </r>
  <r>
    <x v="44"/>
    <n v="53273"/>
    <x v="4"/>
    <n v="3.8864012069269906E-2"/>
    <x v="1"/>
  </r>
  <r>
    <x v="45"/>
    <n v="42936"/>
    <x v="4"/>
    <n v="3.1322906954858419E-2"/>
    <x v="1"/>
  </r>
  <r>
    <x v="46"/>
    <n v="42526"/>
    <x v="4"/>
    <n v="3.1023801499029002E-2"/>
    <x v="1"/>
  </r>
  <r>
    <x v="47"/>
    <n v="37297"/>
    <x v="4"/>
    <n v="2.7209112648950869E-2"/>
    <x v="1"/>
  </r>
  <r>
    <x v="48"/>
    <n v="33207"/>
    <x v="4"/>
    <n v="2.4225353345676905E-2"/>
    <x v="1"/>
  </r>
  <r>
    <x v="49"/>
    <n v="31709"/>
    <x v="4"/>
    <n v="2.3132524143646489E-2"/>
    <x v="1"/>
  </r>
  <r>
    <x v="50"/>
    <n v="1391508"/>
    <x v="5"/>
    <n v="0.13116002005421878"/>
    <x v="4"/>
  </r>
  <r>
    <x v="51"/>
    <n v="377028"/>
    <x v="5"/>
    <n v="3.5537704447981613E-2"/>
    <x v="1"/>
  </r>
  <r>
    <x v="52"/>
    <n v="314590"/>
    <x v="5"/>
    <n v="2.965245669364221E-2"/>
    <x v="1"/>
  </r>
  <r>
    <x v="53"/>
    <n v="177936"/>
    <x v="5"/>
    <n v="1.6771796733017326E-2"/>
    <x v="1"/>
  </r>
  <r>
    <x v="54"/>
    <n v="105229"/>
    <x v="5"/>
    <n v="9.9186190451548886E-3"/>
    <x v="2"/>
  </r>
  <r>
    <x v="55"/>
    <n v="102134"/>
    <x v="5"/>
    <n v="9.6268921833130537E-3"/>
    <x v="2"/>
  </r>
  <r>
    <x v="56"/>
    <n v="100884"/>
    <x v="5"/>
    <n v="9.5090703489665949E-3"/>
    <x v="2"/>
  </r>
  <r>
    <x v="57"/>
    <n v="100090"/>
    <x v="5"/>
    <n v="9.4342299197897224E-3"/>
    <x v="2"/>
  </r>
  <r>
    <x v="58"/>
    <n v="95709"/>
    <x v="5"/>
    <n v="9.0212879547722502E-3"/>
    <x v="2"/>
  </r>
  <r>
    <x v="59"/>
    <n v="90755"/>
    <x v="5"/>
    <n v="8.5543364608903615E-3"/>
    <x v="2"/>
  </r>
  <r>
    <x v="60"/>
    <n v="1363296"/>
    <x v="6"/>
    <n v="0.22712110123320139"/>
    <x v="0"/>
  </r>
  <r>
    <x v="61"/>
    <n v="290598"/>
    <x v="6"/>
    <n v="4.8412771530295592E-2"/>
    <x v="1"/>
  </r>
  <r>
    <x v="62"/>
    <n v="182387"/>
    <x v="6"/>
    <n v="3.0385137410085486E-2"/>
    <x v="1"/>
  </r>
  <r>
    <x v="63"/>
    <n v="120914"/>
    <x v="6"/>
    <n v="2.0143916533541736E-2"/>
    <x v="1"/>
  </r>
  <r>
    <x v="64"/>
    <n v="71921"/>
    <x v="6"/>
    <n v="1.1981826926649149E-2"/>
    <x v="1"/>
  </r>
  <r>
    <x v="65"/>
    <n v="64057"/>
    <x v="6"/>
    <n v="1.0671707671477935E-2"/>
    <x v="1"/>
  </r>
  <r>
    <x v="66"/>
    <n v="63162"/>
    <x v="6"/>
    <n v="1.0522603305585482E-2"/>
    <x v="1"/>
  </r>
  <r>
    <x v="67"/>
    <n v="62338"/>
    <x v="6"/>
    <n v="1.0385327330730309E-2"/>
    <x v="1"/>
  </r>
  <r>
    <x v="68"/>
    <n v="61310"/>
    <x v="6"/>
    <n v="1.0214065556275069E-2"/>
    <x v="1"/>
  </r>
  <r>
    <x v="69"/>
    <n v="52580"/>
    <x v="6"/>
    <n v="8.7596732498604335E-3"/>
    <x v="2"/>
  </r>
  <r>
    <x v="70"/>
    <n v="430805"/>
    <x v="7"/>
    <n v="0.32048411286147033"/>
    <x v="0"/>
  </r>
  <r>
    <x v="71"/>
    <n v="93715"/>
    <x v="7"/>
    <n v="6.9716388242505756E-2"/>
    <x v="3"/>
  </r>
  <r>
    <x v="72"/>
    <n v="56103"/>
    <x v="7"/>
    <n v="4.1736099125746148E-2"/>
    <x v="1"/>
  </r>
  <r>
    <x v="73"/>
    <n v="39375"/>
    <x v="7"/>
    <n v="2.9291818674157435E-2"/>
    <x v="1"/>
  </r>
  <r>
    <x v="74"/>
    <n v="34394"/>
    <x v="7"/>
    <n v="2.5586357116926244E-2"/>
    <x v="1"/>
  </r>
  <r>
    <x v="75"/>
    <n v="17525"/>
    <x v="7"/>
    <n v="1.3037184057513881E-2"/>
    <x v="1"/>
  </r>
  <r>
    <x v="76"/>
    <n v="15413"/>
    <x v="7"/>
    <n v="1.1466026697772408E-2"/>
    <x v="1"/>
  </r>
  <r>
    <x v="77"/>
    <n v="15189"/>
    <x v="7"/>
    <n v="1.1299388795981646E-2"/>
    <x v="1"/>
  </r>
  <r>
    <x v="78"/>
    <n v="13276"/>
    <x v="7"/>
    <n v="9.876271357920359E-3"/>
    <x v="2"/>
  </r>
  <r>
    <x v="79"/>
    <n v="12989"/>
    <x v="7"/>
    <n v="9.6627665462509452E-3"/>
    <x v="2"/>
  </r>
  <r>
    <x v="80"/>
    <n v="1305893"/>
    <x v="8"/>
    <n v="0.23222774267698013"/>
    <x v="0"/>
  </r>
  <r>
    <x v="81"/>
    <n v="341696"/>
    <x v="8"/>
    <n v="6.0764006516424704E-2"/>
    <x v="3"/>
  </r>
  <r>
    <x v="82"/>
    <n v="277677"/>
    <x v="8"/>
    <n v="4.9379468994255896E-2"/>
    <x v="1"/>
  </r>
  <r>
    <x v="83"/>
    <n v="205137"/>
    <x v="8"/>
    <n v="3.6479636884130376E-2"/>
    <x v="1"/>
  </r>
  <r>
    <x v="84"/>
    <n v="128911"/>
    <x v="8"/>
    <n v="2.2924321162784537E-2"/>
    <x v="1"/>
  </r>
  <r>
    <x v="85"/>
    <n v="119469"/>
    <x v="8"/>
    <n v="2.1245244587325407E-2"/>
    <x v="1"/>
  </r>
  <r>
    <x v="86"/>
    <n v="91243"/>
    <x v="8"/>
    <n v="1.6225797921480319E-2"/>
    <x v="1"/>
  </r>
  <r>
    <x v="87"/>
    <n v="83479"/>
    <x v="8"/>
    <n v="1.4845121101753072E-2"/>
    <x v="1"/>
  </r>
  <r>
    <x v="88"/>
    <n v="72621"/>
    <x v="8"/>
    <n v="1.2914236389156673E-2"/>
    <x v="1"/>
  </r>
  <r>
    <x v="89"/>
    <n v="67789"/>
    <x v="8"/>
    <n v="1.2054958904236263E-2"/>
    <x v="1"/>
  </r>
  <r>
    <x v="90"/>
    <n v="2165423"/>
    <x v="9"/>
    <n v="3.248907545061272E-2"/>
    <x v="1"/>
  </r>
  <r>
    <x v="91"/>
    <n v="870731"/>
    <x v="9"/>
    <n v="1.3064073465640414E-2"/>
    <x v="1"/>
  </r>
  <r>
    <x v="92"/>
    <n v="522969"/>
    <x v="9"/>
    <n v="7.8464019728854278E-3"/>
    <x v="2"/>
  </r>
  <r>
    <x v="93"/>
    <n v="493465"/>
    <x v="9"/>
    <n v="7.4037366450973342E-3"/>
    <x v="2"/>
  </r>
  <r>
    <x v="94"/>
    <n v="342669"/>
    <x v="9"/>
    <n v="5.1412583110025199E-3"/>
    <x v="2"/>
  </r>
  <r>
    <x v="95"/>
    <n v="318808"/>
    <x v="9"/>
    <n v="4.7832581284390809E-3"/>
    <x v="2"/>
  </r>
  <r>
    <x v="96"/>
    <n v="295542"/>
    <x v="9"/>
    <n v="4.4341850699955547E-3"/>
    <x v="2"/>
  </r>
  <r>
    <x v="97"/>
    <n v="287228"/>
    <x v="9"/>
    <n v="4.3094453894359621E-3"/>
    <x v="2"/>
  </r>
  <r>
    <x v="98"/>
    <n v="260958"/>
    <x v="9"/>
    <n v="3.9153016068643369E-3"/>
    <x v="2"/>
  </r>
  <r>
    <x v="99"/>
    <n v="234475"/>
    <x v="9"/>
    <n v="3.5179620638934829E-3"/>
    <x v="2"/>
  </r>
  <r>
    <x v="100"/>
    <n v="3426354"/>
    <x v="10"/>
    <n v="4.0753505126222007E-2"/>
    <x v="1"/>
  </r>
  <r>
    <x v="101"/>
    <n v="1845229"/>
    <x v="10"/>
    <n v="2.1947396419212235E-2"/>
    <x v="1"/>
  </r>
  <r>
    <x v="102"/>
    <n v="1260391"/>
    <x v="10"/>
    <n v="1.4991256326562896E-2"/>
    <x v="1"/>
  </r>
  <r>
    <x v="103"/>
    <n v="963395"/>
    <x v="10"/>
    <n v="1.1458746840249622E-2"/>
    <x v="1"/>
  </r>
  <r>
    <x v="104"/>
    <n v="650000"/>
    <x v="10"/>
    <n v="7.731185491062601E-3"/>
    <x v="2"/>
  </r>
  <r>
    <x v="105"/>
    <n v="630305"/>
    <x v="10"/>
    <n v="7.4969305706834039E-3"/>
    <x v="2"/>
  </r>
  <r>
    <x v="106"/>
    <n v="620523"/>
    <x v="10"/>
    <n v="7.3805821761086746E-3"/>
    <x v="2"/>
  </r>
  <r>
    <x v="107"/>
    <n v="593085"/>
    <x v="10"/>
    <n v="7.0542309953336348E-3"/>
    <x v="2"/>
  </r>
  <r>
    <x v="108"/>
    <n v="588462"/>
    <x v="10"/>
    <n v="6.999244425294893E-3"/>
    <x v="2"/>
  </r>
  <r>
    <x v="109"/>
    <n v="556227"/>
    <x v="10"/>
    <n v="6.6158370955958111E-3"/>
    <x v="2"/>
  </r>
  <r>
    <x v="110"/>
    <n v="643452"/>
    <x v="11"/>
    <n v="6.4741130859886725E-2"/>
    <x v="3"/>
  </r>
  <r>
    <x v="111"/>
    <n v="309617"/>
    <x v="11"/>
    <n v="3.1152214482891571E-2"/>
    <x v="1"/>
  </r>
  <r>
    <x v="112"/>
    <n v="170755"/>
    <x v="11"/>
    <n v="1.71805694907778E-2"/>
    <x v="1"/>
  </r>
  <r>
    <x v="113"/>
    <n v="168151"/>
    <x v="11"/>
    <n v="1.691856718950413E-2"/>
    <x v="1"/>
  </r>
  <r>
    <x v="114"/>
    <n v="149501"/>
    <x v="11"/>
    <n v="1.5042091414253006E-2"/>
    <x v="1"/>
  </r>
  <r>
    <x v="115"/>
    <n v="146595"/>
    <x v="11"/>
    <n v="1.4749703285412268E-2"/>
    <x v="1"/>
  </r>
  <r>
    <x v="116"/>
    <n v="139670"/>
    <x v="11"/>
    <n v="1.4052942173154141E-2"/>
    <x v="1"/>
  </r>
  <r>
    <x v="117"/>
    <n v="133630"/>
    <x v="11"/>
    <n v="1.3445225621812757E-2"/>
    <x v="1"/>
  </r>
  <r>
    <x v="118"/>
    <n v="100857"/>
    <x v="11"/>
    <n v="1.0147759638847335E-2"/>
    <x v="1"/>
  </r>
  <r>
    <x v="119"/>
    <n v="97616"/>
    <x v="11"/>
    <n v="9.8216653767782252E-3"/>
    <x v="2"/>
  </r>
  <r>
    <x v="120"/>
    <n v="1741041"/>
    <x v="12"/>
    <n v="0.18075053203875674"/>
    <x v="4"/>
  </r>
  <r>
    <x v="121"/>
    <n v="202402"/>
    <x v="12"/>
    <n v="2.1012870567498662E-2"/>
    <x v="1"/>
  </r>
  <r>
    <x v="122"/>
    <n v="160766"/>
    <x v="12"/>
    <n v="1.6690324945674895E-2"/>
    <x v="1"/>
  </r>
  <r>
    <x v="123"/>
    <n v="154521"/>
    <x v="12"/>
    <n v="1.6041984629403174E-2"/>
    <x v="1"/>
  </r>
  <r>
    <x v="124"/>
    <n v="145347"/>
    <x v="12"/>
    <n v="1.5089562842137074E-2"/>
    <x v="1"/>
  </r>
  <r>
    <x v="125"/>
    <n v="129301"/>
    <x v="12"/>
    <n v="1.3423707163210565E-2"/>
    <x v="1"/>
  </r>
  <r>
    <x v="126"/>
    <n v="117689"/>
    <x v="12"/>
    <n v="1.2218178299712208E-2"/>
    <x v="1"/>
  </r>
  <r>
    <x v="127"/>
    <n v="109847"/>
    <x v="12"/>
    <n v="1.1404041428582848E-2"/>
    <x v="1"/>
  </r>
  <r>
    <x v="128"/>
    <n v="101600"/>
    <x v="12"/>
    <n v="1.054785846808759E-2"/>
    <x v="1"/>
  </r>
  <r>
    <x v="129"/>
    <n v="78025"/>
    <x v="12"/>
    <n v="8.1003607969737604E-3"/>
    <x v="2"/>
  </r>
  <r>
    <x v="130"/>
    <n v="1024027"/>
    <x v="13"/>
    <n v="0.19292002187625223"/>
    <x v="4"/>
  </r>
  <r>
    <x v="131"/>
    <n v="190384"/>
    <x v="13"/>
    <n v="3.5867106477552257E-2"/>
    <x v="1"/>
  </r>
  <r>
    <x v="132"/>
    <n v="94192"/>
    <x v="13"/>
    <n v="1.7745159747319113E-2"/>
    <x v="1"/>
  </r>
  <r>
    <x v="133"/>
    <n v="83456"/>
    <x v="13"/>
    <n v="1.5722567223036606E-2"/>
    <x v="1"/>
  </r>
  <r>
    <x v="134"/>
    <n v="80339"/>
    <x v="13"/>
    <n v="1.5135344710165092E-2"/>
    <x v="1"/>
  </r>
  <r>
    <x v="135"/>
    <n v="53504"/>
    <x v="13"/>
    <n v="1.0079805366916106E-2"/>
    <x v="1"/>
  </r>
  <r>
    <x v="136"/>
    <n v="42738"/>
    <x v="13"/>
    <n v="8.0515610378898879E-3"/>
    <x v="2"/>
  </r>
  <r>
    <x v="137"/>
    <n v="40956"/>
    <x v="13"/>
    <n v="7.7158438361134875E-3"/>
    <x v="2"/>
  </r>
  <r>
    <x v="138"/>
    <n v="39004"/>
    <x v="13"/>
    <n v="7.3480997407893954E-3"/>
    <x v="2"/>
  </r>
  <r>
    <x v="139"/>
    <n v="32600"/>
    <x v="13"/>
    <n v="6.141627821498674E-3"/>
    <x v="2"/>
  </r>
  <r>
    <x v="140"/>
    <n v="2749031"/>
    <x v="14"/>
    <n v="4.6478526283825893E-2"/>
    <x v="1"/>
  </r>
  <r>
    <x v="141"/>
    <n v="1349930"/>
    <x v="14"/>
    <n v="2.2823590198264437E-2"/>
    <x v="1"/>
  </r>
  <r>
    <x v="142"/>
    <n v="921142"/>
    <x v="14"/>
    <n v="1.5573968666826947E-2"/>
    <x v="1"/>
  </r>
  <r>
    <x v="143"/>
    <n v="848748"/>
    <x v="14"/>
    <n v="1.4349985950083742E-2"/>
    <x v="1"/>
  </r>
  <r>
    <x v="144"/>
    <n v="635439"/>
    <x v="14"/>
    <n v="1.0743519539527943E-2"/>
    <x v="1"/>
  </r>
  <r>
    <x v="145"/>
    <n v="561203"/>
    <x v="14"/>
    <n v="9.4883936871071814E-3"/>
    <x v="2"/>
  </r>
  <r>
    <x v="146"/>
    <n v="387842"/>
    <x v="14"/>
    <n v="6.5573376913434598E-3"/>
    <x v="2"/>
  </r>
  <r>
    <x v="147"/>
    <n v="361619"/>
    <x v="14"/>
    <n v="6.1139791425527156E-3"/>
    <x v="2"/>
  </r>
  <r>
    <x v="148"/>
    <n v="315948"/>
    <x v="14"/>
    <n v="5.3418085944910128E-3"/>
    <x v="2"/>
  </r>
  <r>
    <x v="149"/>
    <n v="301104"/>
    <x v="14"/>
    <n v="5.0908375271741611E-3"/>
    <x v="2"/>
  </r>
  <r>
    <x v="150"/>
    <n v="591882"/>
    <x v="15"/>
    <n v="0.31932190990413578"/>
    <x v="0"/>
  </r>
  <r>
    <x v="151"/>
    <n v="78112"/>
    <x v="15"/>
    <n v="4.2141631315755261E-2"/>
    <x v="1"/>
  </r>
  <r>
    <x v="152"/>
    <n v="67398"/>
    <x v="15"/>
    <n v="3.6361399879906713E-2"/>
    <x v="1"/>
  </r>
  <r>
    <x v="153"/>
    <n v="54821"/>
    <x v="15"/>
    <n v="2.9576074999500959E-2"/>
    <x v="1"/>
  </r>
  <r>
    <x v="154"/>
    <n v="51933"/>
    <x v="15"/>
    <n v="2.8017991334508371E-2"/>
    <x v="1"/>
  </r>
  <r>
    <x v="155"/>
    <n v="32719"/>
    <x v="15"/>
    <n v="1.7651987338951715E-2"/>
    <x v="1"/>
  </r>
  <r>
    <x v="156"/>
    <n v="26425"/>
    <x v="15"/>
    <n v="1.4256357634151381E-2"/>
    <x v="1"/>
  </r>
  <r>
    <x v="157"/>
    <n v="22811"/>
    <x v="15"/>
    <n v="1.230659504229431E-2"/>
    <x v="1"/>
  </r>
  <r>
    <x v="158"/>
    <n v="22753"/>
    <x v="15"/>
    <n v="1.2275303888357479E-2"/>
    <x v="1"/>
  </r>
  <r>
    <x v="159"/>
    <n v="21014"/>
    <x v="15"/>
    <n v="1.1337108772906609E-2"/>
    <x v="1"/>
  </r>
  <r>
    <x v="160"/>
    <n v="602430"/>
    <x v="16"/>
    <n v="0.21286196038081454"/>
    <x v="0"/>
  </r>
  <r>
    <x v="161"/>
    <n v="304210"/>
    <x v="16"/>
    <n v="0.10748923022998123"/>
    <x v="4"/>
  </r>
  <r>
    <x v="162"/>
    <n v="159403"/>
    <x v="16"/>
    <n v="5.6323282490219576E-2"/>
    <x v="3"/>
  </r>
  <r>
    <x v="163"/>
    <n v="110463"/>
    <x v="16"/>
    <n v="3.9030876167431762E-2"/>
    <x v="1"/>
  </r>
  <r>
    <x v="164"/>
    <n v="86606"/>
    <x v="16"/>
    <n v="3.0601269758711924E-2"/>
    <x v="1"/>
  </r>
  <r>
    <x v="165"/>
    <n v="51353"/>
    <x v="16"/>
    <n v="1.8145013115940391E-2"/>
    <x v="1"/>
  </r>
  <r>
    <x v="166"/>
    <n v="36704"/>
    <x v="16"/>
    <n v="1.2968951403179486E-2"/>
    <x v="1"/>
  </r>
  <r>
    <x v="167"/>
    <n v="33377"/>
    <x v="16"/>
    <n v="1.179339284502838E-2"/>
    <x v="1"/>
  </r>
  <r>
    <x v="168"/>
    <n v="27763"/>
    <x v="16"/>
    <n v="9.8097481965581969E-3"/>
    <x v="2"/>
  </r>
  <r>
    <x v="169"/>
    <n v="26838"/>
    <x v="16"/>
    <n v="9.48290970353452E-3"/>
    <x v="2"/>
  </r>
  <r>
    <x v="170"/>
    <n v="76684"/>
    <x v="17"/>
    <n v="0.11269551313610197"/>
    <x v="4"/>
  </r>
  <r>
    <x v="171"/>
    <n v="36625"/>
    <x v="17"/>
    <n v="5.3824437543812727E-2"/>
    <x v="3"/>
  </r>
  <r>
    <x v="172"/>
    <n v="18013"/>
    <x v="17"/>
    <n v="2.6472070811650473E-2"/>
    <x v="1"/>
  </r>
  <r>
    <x v="173"/>
    <n v="8329"/>
    <x v="17"/>
    <n v="1.2240375161840716E-2"/>
    <x v="1"/>
  </r>
  <r>
    <x v="174"/>
    <n v="8155"/>
    <x v="17"/>
    <n v="1.1984663158219598E-2"/>
    <x v="1"/>
  </r>
  <r>
    <x v="175"/>
    <n v="7819"/>
    <x v="17"/>
    <n v="1.1490874461571923E-2"/>
    <x v="1"/>
  </r>
  <r>
    <x v="176"/>
    <n v="7774"/>
    <x v="17"/>
    <n v="1.1424742046842323E-2"/>
    <x v="1"/>
  </r>
  <r>
    <x v="177"/>
    <n v="7437"/>
    <x v="17"/>
    <n v="1.0929483740978437E-2"/>
    <x v="1"/>
  </r>
  <r>
    <x v="178"/>
    <n v="7295"/>
    <x v="17"/>
    <n v="1.0720799232276146E-2"/>
    <x v="1"/>
  </r>
  <r>
    <x v="179"/>
    <n v="7187"/>
    <x v="17"/>
    <n v="1.0562081436925106E-2"/>
    <x v="1"/>
  </r>
  <r>
    <x v="180"/>
    <n v="32042"/>
    <x v="18"/>
    <n v="5.8749003034442297E-2"/>
    <x v="3"/>
  </r>
  <r>
    <x v="181"/>
    <n v="24356"/>
    <x v="18"/>
    <n v="4.46567229856712E-2"/>
    <x v="1"/>
  </r>
  <r>
    <x v="182"/>
    <n v="23482"/>
    <x v="18"/>
    <n v="4.3054244093838526E-2"/>
    <x v="1"/>
  </r>
  <r>
    <x v="183"/>
    <n v="22591"/>
    <x v="18"/>
    <n v="4.1420595704109789E-2"/>
    <x v="1"/>
  </r>
  <r>
    <x v="184"/>
    <n v="16801"/>
    <x v="18"/>
    <n v="3.080463142068738E-2"/>
    <x v="1"/>
  </r>
  <r>
    <x v="185"/>
    <n v="15648"/>
    <x v="18"/>
    <n v="2.869060606338409E-2"/>
    <x v="1"/>
  </r>
  <r>
    <x v="186"/>
    <n v="14890"/>
    <x v="18"/>
    <n v="2.7300813157195111E-2"/>
    <x v="1"/>
  </r>
  <r>
    <x v="187"/>
    <n v="14720"/>
    <x v="18"/>
    <n v="2.6989118178234524E-2"/>
    <x v="1"/>
  </r>
  <r>
    <x v="188"/>
    <n v="14452"/>
    <x v="18"/>
    <n v="2.6497740211402537E-2"/>
    <x v="1"/>
  </r>
  <r>
    <x v="189"/>
    <n v="13792"/>
    <x v="18"/>
    <n v="2.5287630293084954E-2"/>
    <x v="1"/>
  </r>
  <r>
    <x v="190"/>
    <n v="931298"/>
    <x v="19"/>
    <n v="5.0760734054224876E-2"/>
    <x v="3"/>
  </r>
  <r>
    <x v="191"/>
    <n v="670610"/>
    <x v="19"/>
    <n v="3.655184040350537E-2"/>
    <x v="1"/>
  </r>
  <r>
    <x v="192"/>
    <n v="566221"/>
    <x v="19"/>
    <n v="3.0862080233091088E-2"/>
    <x v="1"/>
  </r>
  <r>
    <x v="193"/>
    <n v="374238"/>
    <x v="19"/>
    <n v="2.0397977436851587E-2"/>
    <x v="1"/>
  </r>
  <r>
    <x v="194"/>
    <n v="246417"/>
    <x v="19"/>
    <n v="1.3431047638285416E-2"/>
    <x v="1"/>
  </r>
  <r>
    <x v="195"/>
    <n v="243768"/>
    <x v="19"/>
    <n v="1.3286662935956364E-2"/>
    <x v="1"/>
  </r>
  <r>
    <x v="196"/>
    <n v="229836"/>
    <x v="19"/>
    <n v="1.2527294241034373E-2"/>
    <x v="1"/>
  </r>
  <r>
    <x v="197"/>
    <n v="226500"/>
    <x v="19"/>
    <n v="1.234546435542859E-2"/>
    <x v="1"/>
  </r>
  <r>
    <x v="198"/>
    <n v="188078"/>
    <x v="19"/>
    <n v="1.0251259360001317E-2"/>
    <x v="1"/>
  </r>
  <r>
    <x v="199"/>
    <n v="187049"/>
    <x v="19"/>
    <n v="1.0195173343128311E-2"/>
    <x v="1"/>
  </r>
  <r>
    <x v="200"/>
    <n v="1862402"/>
    <x v="20"/>
    <n v="4.8829511409140477E-2"/>
    <x v="1"/>
  </r>
  <r>
    <x v="201"/>
    <n v="807644"/>
    <x v="20"/>
    <n v="2.1175268235603187E-2"/>
    <x v="1"/>
  </r>
  <r>
    <x v="202"/>
    <n v="673531"/>
    <x v="20"/>
    <n v="1.765901757456757E-2"/>
    <x v="1"/>
  </r>
  <r>
    <x v="203"/>
    <n v="648711"/>
    <x v="20"/>
    <n v="1.7008272744410136E-2"/>
    <x v="1"/>
  </r>
  <r>
    <x v="204"/>
    <n v="536818"/>
    <x v="20"/>
    <n v="1.4074598639623438E-2"/>
    <x v="1"/>
  </r>
  <r>
    <x v="205"/>
    <n v="487834"/>
    <x v="20"/>
    <n v="1.2790308359187026E-2"/>
    <x v="1"/>
  </r>
  <r>
    <x v="206"/>
    <n v="387700"/>
    <x v="20"/>
    <n v="1.0164938382435028E-2"/>
    <x v="1"/>
  </r>
  <r>
    <x v="207"/>
    <n v="328868"/>
    <x v="20"/>
    <n v="8.6224476552866722E-3"/>
    <x v="2"/>
  </r>
  <r>
    <x v="208"/>
    <n v="324984"/>
    <x v="20"/>
    <n v="8.5206147414941067E-3"/>
    <x v="2"/>
  </r>
  <r>
    <x v="209"/>
    <n v="290907"/>
    <x v="20"/>
    <n v="7.6271646376554732E-3"/>
    <x v="2"/>
  </r>
  <r>
    <x v="210"/>
    <n v="545796"/>
    <x v="21"/>
    <n v="5.2420735866514967E-2"/>
    <x v="3"/>
  </r>
  <r>
    <x v="211"/>
    <n v="231800"/>
    <x v="21"/>
    <n v="2.2263128666861188E-2"/>
    <x v="1"/>
  </r>
  <r>
    <x v="212"/>
    <n v="188421"/>
    <x v="21"/>
    <n v="1.8096811762461831E-2"/>
    <x v="1"/>
  </r>
  <r>
    <x v="213"/>
    <n v="171454"/>
    <x v="21"/>
    <n v="1.6467223737912071E-2"/>
    <x v="1"/>
  </r>
  <r>
    <x v="214"/>
    <n v="146543"/>
    <x v="21"/>
    <n v="1.4074657740413457E-2"/>
    <x v="1"/>
  </r>
  <r>
    <x v="215"/>
    <n v="106655"/>
    <x v="21"/>
    <n v="1.024363238983641E-2"/>
    <x v="1"/>
  </r>
  <r>
    <x v="216"/>
    <n v="105590"/>
    <x v="21"/>
    <n v="1.0141344935003765E-2"/>
    <x v="1"/>
  </r>
  <r>
    <x v="217"/>
    <n v="98470"/>
    <x v="21"/>
    <n v="9.4575076782822311E-3"/>
    <x v="2"/>
  </r>
  <r>
    <x v="218"/>
    <n v="85851"/>
    <x v="21"/>
    <n v="8.2455213942135459E-3"/>
    <x v="2"/>
  </r>
  <r>
    <x v="219"/>
    <n v="81006"/>
    <x v="21"/>
    <n v="7.7801855081439065E-3"/>
    <x v="2"/>
  </r>
  <r>
    <x v="220"/>
    <n v="1716961"/>
    <x v="22"/>
    <n v="9.0802939395461871E-2"/>
    <x v="3"/>
  </r>
  <r>
    <x v="221"/>
    <n v="286598"/>
    <x v="22"/>
    <n v="1.5156978419929502E-2"/>
    <x v="1"/>
  </r>
  <r>
    <x v="222"/>
    <n v="271692"/>
    <x v="22"/>
    <n v="1.4368661961589008E-2"/>
    <x v="1"/>
  </r>
  <r>
    <x v="223"/>
    <n v="263688"/>
    <x v="22"/>
    <n v="1.39453636298731E-2"/>
    <x v="1"/>
  </r>
  <r>
    <x v="224"/>
    <n v="250849"/>
    <x v="22"/>
    <n v="1.3266362220465237E-2"/>
    <x v="1"/>
  </r>
  <r>
    <x v="225"/>
    <n v="237589"/>
    <x v="22"/>
    <n v="1.2565095868821942E-2"/>
    <x v="1"/>
  </r>
  <r>
    <x v="226"/>
    <n v="234140"/>
    <x v="22"/>
    <n v="1.2382692577206728E-2"/>
    <x v="1"/>
  </r>
  <r>
    <x v="227"/>
    <n v="217851"/>
    <x v="22"/>
    <n v="1.1521234990335111E-2"/>
    <x v="1"/>
  </r>
  <r>
    <x v="228"/>
    <n v="183105"/>
    <x v="22"/>
    <n v="9.6836632969566835E-3"/>
    <x v="2"/>
  </r>
  <r>
    <x v="229"/>
    <n v="180540"/>
    <x v="22"/>
    <n v="9.5480110954510242E-3"/>
    <x v="2"/>
  </r>
  <r>
    <x v="230"/>
    <n v="437725"/>
    <x v="23"/>
    <n v="7.9951509448333222E-2"/>
    <x v="3"/>
  </r>
  <r>
    <x v="231"/>
    <n v="238593"/>
    <x v="23"/>
    <n v="4.3579577346064692E-2"/>
    <x v="1"/>
  </r>
  <r>
    <x v="232"/>
    <n v="88464"/>
    <x v="23"/>
    <n v="1.6158159419355417E-2"/>
    <x v="1"/>
  </r>
  <r>
    <x v="233"/>
    <n v="80727"/>
    <x v="23"/>
    <n v="1.4744978018700314E-2"/>
    <x v="1"/>
  </r>
  <r>
    <x v="234"/>
    <n v="78084"/>
    <x v="23"/>
    <n v="1.4262227800019763E-2"/>
    <x v="1"/>
  </r>
  <r>
    <x v="235"/>
    <n v="76533"/>
    <x v="23"/>
    <n v="1.3978933971350246E-2"/>
    <x v="1"/>
  </r>
  <r>
    <x v="236"/>
    <n v="65033"/>
    <x v="23"/>
    <n v="1.1878431695593019E-2"/>
    <x v="1"/>
  </r>
  <r>
    <x v="237"/>
    <n v="55383"/>
    <x v="23"/>
    <n v="1.0115836307674998E-2"/>
    <x v="1"/>
  </r>
  <r>
    <x v="238"/>
    <n v="54168"/>
    <x v="23"/>
    <n v="9.8939136759319517E-3"/>
    <x v="2"/>
  </r>
  <r>
    <x v="239"/>
    <n v="51235"/>
    <x v="23"/>
    <n v="9.3581942694279559E-3"/>
    <x v="2"/>
  </r>
  <r>
    <x v="240"/>
    <n v="272220"/>
    <x v="24"/>
    <n v="0.12858325082944747"/>
    <x v="4"/>
  </r>
  <r>
    <x v="241"/>
    <n v="97019"/>
    <x v="24"/>
    <n v="4.5826972346712819E-2"/>
    <x v="1"/>
  </r>
  <r>
    <x v="242"/>
    <n v="37941"/>
    <x v="24"/>
    <n v="1.7921450002645164E-2"/>
    <x v="1"/>
  </r>
  <r>
    <x v="243"/>
    <n v="37872"/>
    <x v="24"/>
    <n v="1.7888857818723219E-2"/>
    <x v="1"/>
  </r>
  <r>
    <x v="244"/>
    <n v="25753"/>
    <x v="24"/>
    <n v="1.2164442210751454E-2"/>
    <x v="1"/>
  </r>
  <r>
    <x v="245"/>
    <n v="24327"/>
    <x v="24"/>
    <n v="1.1490870409697922E-2"/>
    <x v="1"/>
  </r>
  <r>
    <x v="246"/>
    <n v="24183"/>
    <x v="24"/>
    <n v="1.1422851938904298E-2"/>
    <x v="1"/>
  </r>
  <r>
    <x v="247"/>
    <n v="18164"/>
    <x v="24"/>
    <n v="8.5797743298291224E-3"/>
    <x v="2"/>
  </r>
  <r>
    <x v="248"/>
    <n v="15163"/>
    <x v="24"/>
    <n v="7.1622505044703251E-3"/>
    <x v="2"/>
  </r>
  <r>
    <x v="249"/>
    <n v="13644"/>
    <x v="24"/>
    <n v="6.444750107695912E-3"/>
    <x v="2"/>
  </r>
  <r>
    <x v="250"/>
    <n v="3255944"/>
    <x v="25"/>
    <n v="6.7988032063005771E-2"/>
    <x v="3"/>
  </r>
  <r>
    <x v="251"/>
    <n v="1620343"/>
    <x v="25"/>
    <n v="3.3834713323406963E-2"/>
    <x v="1"/>
  </r>
  <r>
    <x v="252"/>
    <n v="825948"/>
    <x v="25"/>
    <n v="1.7246788982358263E-2"/>
    <x v="1"/>
  </r>
  <r>
    <x v="253"/>
    <n v="687488"/>
    <x v="25"/>
    <n v="1.435557742606498E-2"/>
    <x v="1"/>
  </r>
  <r>
    <x v="254"/>
    <n v="686986"/>
    <x v="25"/>
    <n v="1.4345095061474057E-2"/>
    <x v="1"/>
  </r>
  <r>
    <x v="255"/>
    <n v="578460"/>
    <x v="25"/>
    <n v="1.207894147662439E-2"/>
    <x v="1"/>
  </r>
  <r>
    <x v="256"/>
    <n v="460349"/>
    <x v="25"/>
    <n v="9.6126415479420545E-3"/>
    <x v="2"/>
  </r>
  <r>
    <x v="257"/>
    <n v="409661"/>
    <x v="25"/>
    <n v="8.5542150611199116E-3"/>
    <x v="2"/>
  </r>
  <r>
    <x v="258"/>
    <n v="378517"/>
    <x v="25"/>
    <n v="7.9038908323953837E-3"/>
    <x v="2"/>
  </r>
  <r>
    <x v="259"/>
    <n v="345821"/>
    <x v="25"/>
    <n v="7.2211589744973258E-3"/>
    <x v="2"/>
  </r>
  <r>
    <x v="260"/>
    <n v="2308143"/>
    <x v="26"/>
    <n v="0.21659214500489976"/>
    <x v="0"/>
  </r>
  <r>
    <x v="261"/>
    <n v="1021831"/>
    <x v="26"/>
    <n v="9.5886852817395507E-2"/>
    <x v="3"/>
  </r>
  <r>
    <x v="262"/>
    <n v="669471"/>
    <x v="26"/>
    <n v="6.2822000157085264E-2"/>
    <x v="3"/>
  </r>
  <r>
    <x v="263"/>
    <n v="294689"/>
    <x v="26"/>
    <n v="2.7653105816818502E-2"/>
    <x v="1"/>
  </r>
  <r>
    <x v="264"/>
    <n v="242540"/>
    <x v="26"/>
    <n v="2.2759533897808059E-2"/>
    <x v="1"/>
  </r>
  <r>
    <x v="265"/>
    <n v="207052"/>
    <x v="26"/>
    <n v="1.9429401387849238E-2"/>
    <x v="1"/>
  </r>
  <r>
    <x v="266"/>
    <n v="206344"/>
    <x v="26"/>
    <n v="1.936296389300448E-2"/>
    <x v="1"/>
  </r>
  <r>
    <x v="267"/>
    <n v="198800"/>
    <x v="26"/>
    <n v="1.8655047987483478E-2"/>
    <x v="1"/>
  </r>
  <r>
    <x v="268"/>
    <n v="170494"/>
    <x v="26"/>
    <n v="1.599886192946684E-2"/>
    <x v="1"/>
  </r>
  <r>
    <x v="269"/>
    <n v="163368"/>
    <x v="26"/>
    <n v="1.533017042061972E-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5CF6FF-20E3-4370-933D-69236A05FE97}" name="PivotTable3" cacheId="37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J6:L16" firstHeaderRow="1" firstDataRow="1" firstDataCol="2" rowPageCount="1" colPageCount="1"/>
  <pivotFields count="7">
    <pivotField axis="axisRow" compact="0" outline="0" showAll="0" sortType="descending" defaultSubtotal="0">
      <items count="270">
        <item x="63"/>
        <item x="61"/>
        <item x="118"/>
        <item x="45"/>
        <item x="219"/>
        <item x="218"/>
        <item x="197"/>
        <item x="165"/>
        <item x="213"/>
        <item x="190"/>
        <item x="15"/>
        <item x="11"/>
        <item x="110"/>
        <item x="234"/>
        <item x="251"/>
        <item x="148"/>
        <item x="173"/>
        <item x="100"/>
        <item x="177"/>
        <item x="209"/>
        <item x="259"/>
        <item x="181"/>
        <item x="146"/>
        <item x="98"/>
        <item x="214"/>
        <item x="225"/>
        <item x="230"/>
        <item x="139"/>
        <item x="198"/>
        <item x="51"/>
        <item x="17"/>
        <item x="10"/>
        <item x="220"/>
        <item x="120"/>
        <item x="23"/>
        <item x="208"/>
        <item x="149"/>
        <item x="243"/>
        <item x="58"/>
        <item x="13"/>
        <item x="221"/>
        <item x="215"/>
        <item x="103"/>
        <item x="223"/>
        <item x="60"/>
        <item x="131"/>
        <item x="226"/>
        <item x="151"/>
        <item x="121"/>
        <item x="178"/>
        <item x="28"/>
        <item x="9"/>
        <item x="108"/>
        <item x="109"/>
        <item x="137"/>
        <item x="130"/>
        <item x="172"/>
        <item x="138"/>
        <item x="106"/>
        <item x="194"/>
        <item x="64"/>
        <item x="171"/>
        <item x="107"/>
        <item x="46"/>
        <item x="147"/>
        <item x="104"/>
        <item x="216"/>
        <item x="227"/>
        <item x="133"/>
        <item x="205"/>
        <item x="145"/>
        <item x="12"/>
        <item x="261"/>
        <item x="1"/>
        <item x="195"/>
        <item x="125"/>
        <item x="101"/>
        <item x="264"/>
        <item x="80"/>
        <item x="114"/>
        <item x="66"/>
        <item x="57"/>
        <item x="222"/>
        <item x="4"/>
        <item x="159"/>
        <item x="153"/>
        <item x="88"/>
        <item x="169"/>
        <item x="268"/>
        <item x="154"/>
        <item x="84"/>
        <item x="119"/>
        <item x="249"/>
        <item x="38"/>
        <item x="161"/>
        <item x="127"/>
        <item x="5"/>
        <item x="162"/>
        <item x="74"/>
        <item x="67"/>
        <item x="244"/>
        <item x="231"/>
        <item x="201"/>
        <item x="242"/>
        <item x="86"/>
        <item x="78"/>
        <item x="48"/>
        <item x="85"/>
        <item x="44"/>
        <item x="115"/>
        <item x="43"/>
        <item x="258"/>
        <item x="19"/>
        <item x="54"/>
        <item x="14"/>
        <item x="152"/>
        <item x="99"/>
        <item x="41"/>
        <item x="132"/>
        <item x="265"/>
        <item x="2"/>
        <item x="210"/>
        <item x="240"/>
        <item x="203"/>
        <item x="207"/>
        <item x="170"/>
        <item x="92"/>
        <item x="77"/>
        <item x="250"/>
        <item x="255"/>
        <item x="262"/>
        <item x="241"/>
        <item x="166"/>
        <item x="91"/>
        <item x="238"/>
        <item x="167"/>
        <item x="141"/>
        <item x="123"/>
        <item x="96"/>
        <item x="182"/>
        <item x="102"/>
        <item x="256"/>
        <item x="18"/>
        <item x="95"/>
        <item x="142"/>
        <item x="72"/>
        <item x="186"/>
        <item x="94"/>
        <item x="40"/>
        <item x="199"/>
        <item x="235"/>
        <item x="269"/>
        <item x="246"/>
        <item x="126"/>
        <item x="62"/>
        <item x="158"/>
        <item x="55"/>
        <item x="228"/>
        <item x="266"/>
        <item x="33"/>
        <item x="52"/>
        <item x="83"/>
        <item x="144"/>
        <item x="257"/>
        <item x="164"/>
        <item x="47"/>
        <item x="49"/>
        <item x="59"/>
        <item x="90"/>
        <item x="73"/>
        <item x="112"/>
        <item x="124"/>
        <item x="117"/>
        <item x="179"/>
        <item x="113"/>
        <item x="26"/>
        <item x="229"/>
        <item x="21"/>
        <item x="53"/>
        <item x="239"/>
        <item x="87"/>
        <item x="211"/>
        <item x="204"/>
        <item x="50"/>
        <item x="232"/>
        <item x="247"/>
        <item x="36"/>
        <item x="184"/>
        <item x="76"/>
        <item x="65"/>
        <item x="156"/>
        <item x="150"/>
        <item x="32"/>
        <item x="176"/>
        <item x="140"/>
        <item x="69"/>
        <item x="191"/>
        <item x="25"/>
        <item x="189"/>
        <item x="3"/>
        <item x="187"/>
        <item x="180"/>
        <item x="8"/>
        <item x="16"/>
        <item x="174"/>
        <item x="217"/>
        <item x="253"/>
        <item x="29"/>
        <item x="163"/>
        <item x="79"/>
        <item x="37"/>
        <item x="183"/>
        <item x="27"/>
        <item x="20"/>
        <item x="31"/>
        <item x="24"/>
        <item x="260"/>
        <item x="97"/>
        <item x="42"/>
        <item x="105"/>
        <item x="188"/>
        <item x="136"/>
        <item x="206"/>
        <item x="122"/>
        <item x="128"/>
        <item x="129"/>
        <item x="134"/>
        <item x="70"/>
        <item x="81"/>
        <item x="71"/>
        <item x="192"/>
        <item x="111"/>
        <item x="196"/>
        <item x="224"/>
        <item x="93"/>
        <item x="248"/>
        <item x="237"/>
        <item x="236"/>
        <item x="143"/>
        <item x="82"/>
        <item x="263"/>
        <item x="56"/>
        <item x="168"/>
        <item x="193"/>
        <item x="89"/>
        <item x="252"/>
        <item x="157"/>
        <item x="39"/>
        <item x="22"/>
        <item x="267"/>
        <item x="68"/>
        <item x="245"/>
        <item x="35"/>
        <item x="155"/>
        <item x="0"/>
        <item x="212"/>
        <item x="75"/>
        <item x="6"/>
        <item x="160"/>
        <item x="116"/>
        <item x="175"/>
        <item x="200"/>
        <item x="135"/>
        <item x="7"/>
        <item x="202"/>
        <item x="185"/>
        <item x="34"/>
        <item x="30"/>
        <item x="254"/>
        <item x="23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 defaultSubtotal="0"/>
    <pivotField axis="axisRow" compact="0" outline="0" showAll="0" sortType="descending" defaultSubtotal="0">
      <items count="27">
        <item x="0"/>
        <item x="1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x="22"/>
        <item x="23"/>
        <item x="24"/>
        <item x="25"/>
        <item x="2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2">
        <item h="1" x="1"/>
        <item x="0"/>
      </items>
    </pivotField>
  </pivotFields>
  <rowFields count="2">
    <field x="2"/>
    <field x="0"/>
  </rowFields>
  <rowItems count="10">
    <i>
      <x v="9"/>
      <x v="17"/>
    </i>
    <i r="1">
      <x v="76"/>
    </i>
    <i>
      <x v="25"/>
      <x v="128"/>
    </i>
    <i>
      <x v="13"/>
      <x v="194"/>
    </i>
    <i>
      <x v="26"/>
      <x v="216"/>
    </i>
    <i>
      <x v="8"/>
      <x v="168"/>
    </i>
    <i>
      <x/>
      <x v="254"/>
    </i>
    <i>
      <x v="19"/>
      <x v="261"/>
    </i>
    <i>
      <x v="11"/>
      <x v="33"/>
    </i>
    <i>
      <x v="22"/>
      <x v="32"/>
    </i>
  </rowItems>
  <colItems count="1">
    <i/>
  </colItems>
  <pageFields count="1">
    <pageField fld="6" item="1" hier="-1"/>
  </pageFields>
  <dataFields count="1">
    <dataField name="POPULATION " fld="1" baseField="0" baseItem="0" numFmtId="165"/>
  </dataFields>
  <formats count="2">
    <format dxfId="15">
      <pivotArea outline="0" collapsedLevelsAreSubtotals="1" fieldPosition="0"/>
    </format>
    <format dxfId="16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7013DD-6A57-44B9-A1BB-896553BAA11A}" name="Top10 Cities" cacheId="37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A6:D303" firstHeaderRow="0" firstDataRow="1" firstDataCol="2"/>
  <pivotFields count="7">
    <pivotField axis="axisRow" compact="0" outline="0" subtotalTop="0" showAll="0">
      <items count="271">
        <item x="63"/>
        <item x="61"/>
        <item x="118"/>
        <item x="45"/>
        <item x="219"/>
        <item x="218"/>
        <item x="197"/>
        <item x="165"/>
        <item x="213"/>
        <item x="190"/>
        <item x="15"/>
        <item x="11"/>
        <item x="110"/>
        <item x="234"/>
        <item x="251"/>
        <item x="148"/>
        <item x="173"/>
        <item x="100"/>
        <item x="177"/>
        <item x="209"/>
        <item x="259"/>
        <item x="181"/>
        <item x="146"/>
        <item x="98"/>
        <item x="214"/>
        <item x="225"/>
        <item x="230"/>
        <item x="139"/>
        <item x="198"/>
        <item x="51"/>
        <item x="17"/>
        <item x="10"/>
        <item x="220"/>
        <item x="120"/>
        <item x="23"/>
        <item x="208"/>
        <item x="149"/>
        <item x="243"/>
        <item x="58"/>
        <item x="13"/>
        <item x="221"/>
        <item x="215"/>
        <item x="103"/>
        <item x="223"/>
        <item x="60"/>
        <item x="131"/>
        <item x="226"/>
        <item x="151"/>
        <item x="121"/>
        <item x="178"/>
        <item x="28"/>
        <item x="9"/>
        <item x="108"/>
        <item x="109"/>
        <item x="137"/>
        <item x="130"/>
        <item x="172"/>
        <item x="138"/>
        <item x="106"/>
        <item x="194"/>
        <item x="64"/>
        <item x="171"/>
        <item x="107"/>
        <item x="46"/>
        <item x="147"/>
        <item x="104"/>
        <item x="216"/>
        <item x="227"/>
        <item x="133"/>
        <item x="205"/>
        <item x="145"/>
        <item x="12"/>
        <item x="261"/>
        <item x="1"/>
        <item x="195"/>
        <item x="125"/>
        <item x="101"/>
        <item x="264"/>
        <item x="80"/>
        <item x="114"/>
        <item x="66"/>
        <item x="57"/>
        <item x="222"/>
        <item x="4"/>
        <item x="159"/>
        <item x="153"/>
        <item x="88"/>
        <item x="169"/>
        <item x="268"/>
        <item x="154"/>
        <item x="84"/>
        <item x="119"/>
        <item x="249"/>
        <item x="38"/>
        <item x="161"/>
        <item x="127"/>
        <item x="5"/>
        <item x="162"/>
        <item x="74"/>
        <item x="67"/>
        <item x="244"/>
        <item x="231"/>
        <item x="201"/>
        <item x="242"/>
        <item x="86"/>
        <item x="78"/>
        <item x="48"/>
        <item x="85"/>
        <item x="44"/>
        <item x="115"/>
        <item x="43"/>
        <item x="258"/>
        <item x="19"/>
        <item x="54"/>
        <item x="14"/>
        <item x="152"/>
        <item x="99"/>
        <item x="41"/>
        <item x="132"/>
        <item x="265"/>
        <item x="2"/>
        <item x="210"/>
        <item x="240"/>
        <item x="203"/>
        <item x="207"/>
        <item x="170"/>
        <item x="92"/>
        <item x="77"/>
        <item x="250"/>
        <item x="255"/>
        <item x="262"/>
        <item x="241"/>
        <item x="166"/>
        <item x="91"/>
        <item x="238"/>
        <item x="167"/>
        <item x="141"/>
        <item x="123"/>
        <item x="96"/>
        <item x="182"/>
        <item x="102"/>
        <item x="256"/>
        <item x="18"/>
        <item x="95"/>
        <item x="142"/>
        <item x="72"/>
        <item x="186"/>
        <item x="94"/>
        <item x="40"/>
        <item x="199"/>
        <item x="235"/>
        <item x="269"/>
        <item x="246"/>
        <item x="126"/>
        <item x="62"/>
        <item x="158"/>
        <item x="55"/>
        <item x="228"/>
        <item x="266"/>
        <item x="33"/>
        <item x="52"/>
        <item x="83"/>
        <item x="144"/>
        <item x="257"/>
        <item x="164"/>
        <item x="47"/>
        <item x="49"/>
        <item x="59"/>
        <item x="90"/>
        <item x="73"/>
        <item x="112"/>
        <item x="124"/>
        <item x="117"/>
        <item x="179"/>
        <item x="113"/>
        <item x="26"/>
        <item x="229"/>
        <item x="21"/>
        <item x="53"/>
        <item x="239"/>
        <item x="87"/>
        <item x="211"/>
        <item x="204"/>
        <item x="50"/>
        <item x="232"/>
        <item x="247"/>
        <item x="36"/>
        <item x="184"/>
        <item x="76"/>
        <item x="65"/>
        <item x="156"/>
        <item x="150"/>
        <item x="32"/>
        <item x="176"/>
        <item x="140"/>
        <item x="69"/>
        <item x="191"/>
        <item x="25"/>
        <item x="189"/>
        <item x="3"/>
        <item x="187"/>
        <item x="180"/>
        <item x="8"/>
        <item x="16"/>
        <item x="174"/>
        <item x="217"/>
        <item x="253"/>
        <item x="29"/>
        <item x="163"/>
        <item x="79"/>
        <item x="37"/>
        <item x="183"/>
        <item x="27"/>
        <item x="20"/>
        <item x="31"/>
        <item x="24"/>
        <item x="260"/>
        <item x="97"/>
        <item x="42"/>
        <item x="105"/>
        <item x="188"/>
        <item x="136"/>
        <item x="206"/>
        <item x="122"/>
        <item x="128"/>
        <item x="129"/>
        <item x="134"/>
        <item x="70"/>
        <item x="81"/>
        <item x="71"/>
        <item x="192"/>
        <item x="111"/>
        <item x="196"/>
        <item x="224"/>
        <item x="93"/>
        <item x="248"/>
        <item x="237"/>
        <item x="236"/>
        <item x="143"/>
        <item x="82"/>
        <item x="263"/>
        <item x="56"/>
        <item x="168"/>
        <item x="193"/>
        <item x="89"/>
        <item x="252"/>
        <item x="157"/>
        <item x="39"/>
        <item x="22"/>
        <item x="267"/>
        <item x="68"/>
        <item x="245"/>
        <item x="35"/>
        <item x="155"/>
        <item x="0"/>
        <item x="212"/>
        <item x="75"/>
        <item x="6"/>
        <item x="160"/>
        <item x="116"/>
        <item x="175"/>
        <item x="200"/>
        <item x="135"/>
        <item x="7"/>
        <item x="202"/>
        <item x="185"/>
        <item x="34"/>
        <item x="30"/>
        <item x="254"/>
        <item x="233"/>
        <item t="default"/>
      </items>
    </pivotField>
    <pivotField dataField="1" compact="0" outline="0" subtotalTop="0" showAll="0"/>
    <pivotField axis="axisRow" subtotalCaption="? Top 10 Total" compact="0" outline="0" subtotalTop="0" showAll="0">
      <items count="28">
        <item x="0"/>
        <item x="1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x="22"/>
        <item x="23"/>
        <item x="24"/>
        <item x="25"/>
        <item x="26"/>
        <item t="default"/>
      </items>
    </pivotField>
    <pivotField dataField="1" compact="0" numFmtId="10" outline="0" subtotalTop="0" showAll="0"/>
    <pivotField compact="0" outline="0" subtotalTop="0" showAll="0"/>
    <pivotField compact="0" outline="0" subtotalTop="0" showAll="0"/>
    <pivotField compact="0" outline="0" subtotalTop="0" showAll="0"/>
  </pivotFields>
  <rowFields count="2">
    <field x="2"/>
    <field x="0"/>
  </rowFields>
  <rowItems count="297">
    <i>
      <x/>
      <x v="51"/>
    </i>
    <i r="1">
      <x v="73"/>
    </i>
    <i r="1">
      <x v="83"/>
    </i>
    <i r="1">
      <x v="96"/>
    </i>
    <i r="1">
      <x v="120"/>
    </i>
    <i r="1">
      <x v="199"/>
    </i>
    <i r="1">
      <x v="202"/>
    </i>
    <i r="1">
      <x v="254"/>
    </i>
    <i r="1">
      <x v="257"/>
    </i>
    <i r="1">
      <x v="263"/>
    </i>
    <i t="default">
      <x/>
    </i>
    <i>
      <x v="1"/>
      <x v="10"/>
    </i>
    <i r="1">
      <x v="11"/>
    </i>
    <i r="1">
      <x v="30"/>
    </i>
    <i r="1">
      <x v="31"/>
    </i>
    <i r="1">
      <x v="39"/>
    </i>
    <i r="1">
      <x v="71"/>
    </i>
    <i r="1">
      <x v="112"/>
    </i>
    <i r="1">
      <x v="114"/>
    </i>
    <i r="1">
      <x v="142"/>
    </i>
    <i r="1">
      <x v="203"/>
    </i>
    <i t="default">
      <x v="1"/>
    </i>
    <i>
      <x v="2"/>
      <x v="34"/>
    </i>
    <i r="1">
      <x v="50"/>
    </i>
    <i r="1">
      <x v="175"/>
    </i>
    <i r="1">
      <x v="177"/>
    </i>
    <i r="1">
      <x v="197"/>
    </i>
    <i r="1">
      <x v="207"/>
    </i>
    <i r="1">
      <x v="212"/>
    </i>
    <i r="1">
      <x v="213"/>
    </i>
    <i r="1">
      <x v="215"/>
    </i>
    <i r="1">
      <x v="248"/>
    </i>
    <i t="default">
      <x v="2"/>
    </i>
    <i>
      <x v="3"/>
      <x v="93"/>
    </i>
    <i r="1">
      <x v="159"/>
    </i>
    <i r="1">
      <x v="186"/>
    </i>
    <i r="1">
      <x v="192"/>
    </i>
    <i r="1">
      <x v="210"/>
    </i>
    <i r="1">
      <x v="214"/>
    </i>
    <i r="1">
      <x v="247"/>
    </i>
    <i r="1">
      <x v="252"/>
    </i>
    <i r="1">
      <x v="266"/>
    </i>
    <i r="1">
      <x v="267"/>
    </i>
    <i t="default">
      <x v="3"/>
    </i>
    <i>
      <x v="4"/>
      <x v="29"/>
    </i>
    <i r="1">
      <x v="38"/>
    </i>
    <i r="1">
      <x v="81"/>
    </i>
    <i r="1">
      <x v="113"/>
    </i>
    <i r="1">
      <x v="156"/>
    </i>
    <i r="1">
      <x v="160"/>
    </i>
    <i r="1">
      <x v="167"/>
    </i>
    <i r="1">
      <x v="178"/>
    </i>
    <i r="1">
      <x v="183"/>
    </i>
    <i r="1">
      <x v="241"/>
    </i>
    <i t="default">
      <x v="4"/>
    </i>
    <i>
      <x v="5"/>
      <x/>
    </i>
    <i r="1">
      <x v="1"/>
    </i>
    <i r="1">
      <x v="44"/>
    </i>
    <i r="1">
      <x v="60"/>
    </i>
    <i r="1">
      <x v="80"/>
    </i>
    <i r="1">
      <x v="99"/>
    </i>
    <i r="1">
      <x v="154"/>
    </i>
    <i r="1">
      <x v="189"/>
    </i>
    <i r="1">
      <x v="195"/>
    </i>
    <i r="1">
      <x v="250"/>
    </i>
    <i t="default">
      <x v="5"/>
    </i>
    <i>
      <x v="6"/>
      <x v="98"/>
    </i>
    <i r="1">
      <x v="105"/>
    </i>
    <i r="1">
      <x v="127"/>
    </i>
    <i r="1">
      <x v="145"/>
    </i>
    <i r="1">
      <x v="169"/>
    </i>
    <i r="1">
      <x v="188"/>
    </i>
    <i r="1">
      <x v="209"/>
    </i>
    <i r="1">
      <x v="227"/>
    </i>
    <i r="1">
      <x v="229"/>
    </i>
    <i r="1">
      <x v="256"/>
    </i>
    <i t="default">
      <x v="6"/>
    </i>
    <i>
      <x v="7"/>
      <x v="78"/>
    </i>
    <i r="1">
      <x v="86"/>
    </i>
    <i r="1">
      <x v="90"/>
    </i>
    <i r="1">
      <x v="104"/>
    </i>
    <i r="1">
      <x v="107"/>
    </i>
    <i r="1">
      <x v="161"/>
    </i>
    <i r="1">
      <x v="180"/>
    </i>
    <i r="1">
      <x v="228"/>
    </i>
    <i r="1">
      <x v="239"/>
    </i>
    <i r="1">
      <x v="244"/>
    </i>
    <i t="default">
      <x v="7"/>
    </i>
    <i>
      <x v="8"/>
      <x v="23"/>
    </i>
    <i r="1">
      <x v="116"/>
    </i>
    <i r="1">
      <x v="126"/>
    </i>
    <i r="1">
      <x v="133"/>
    </i>
    <i r="1">
      <x v="138"/>
    </i>
    <i r="1">
      <x v="143"/>
    </i>
    <i r="1">
      <x v="147"/>
    </i>
    <i r="1">
      <x v="168"/>
    </i>
    <i r="1">
      <x v="217"/>
    </i>
    <i r="1">
      <x v="234"/>
    </i>
    <i t="default">
      <x v="8"/>
    </i>
    <i>
      <x v="9"/>
      <x v="17"/>
    </i>
    <i r="1">
      <x v="42"/>
    </i>
    <i r="1">
      <x v="52"/>
    </i>
    <i r="1">
      <x v="53"/>
    </i>
    <i r="1">
      <x v="58"/>
    </i>
    <i r="1">
      <x v="62"/>
    </i>
    <i r="1">
      <x v="65"/>
    </i>
    <i r="1">
      <x v="76"/>
    </i>
    <i r="1">
      <x v="140"/>
    </i>
    <i r="1">
      <x v="219"/>
    </i>
    <i t="default">
      <x v="9"/>
    </i>
    <i>
      <x v="10"/>
      <x v="2"/>
    </i>
    <i r="1">
      <x v="12"/>
    </i>
    <i r="1">
      <x v="79"/>
    </i>
    <i r="1">
      <x v="91"/>
    </i>
    <i r="1">
      <x v="109"/>
    </i>
    <i r="1">
      <x v="170"/>
    </i>
    <i r="1">
      <x v="172"/>
    </i>
    <i r="1">
      <x v="174"/>
    </i>
    <i r="1">
      <x v="231"/>
    </i>
    <i r="1">
      <x v="259"/>
    </i>
    <i t="default">
      <x v="10"/>
    </i>
    <i>
      <x v="11"/>
      <x v="33"/>
    </i>
    <i r="1">
      <x v="48"/>
    </i>
    <i r="1">
      <x v="75"/>
    </i>
    <i r="1">
      <x v="95"/>
    </i>
    <i r="1">
      <x v="137"/>
    </i>
    <i r="1">
      <x v="153"/>
    </i>
    <i r="1">
      <x v="171"/>
    </i>
    <i r="1">
      <x v="223"/>
    </i>
    <i r="1">
      <x v="224"/>
    </i>
    <i r="1">
      <x v="225"/>
    </i>
    <i t="default">
      <x v="11"/>
    </i>
    <i>
      <x v="12"/>
      <x v="27"/>
    </i>
    <i r="1">
      <x v="45"/>
    </i>
    <i r="1">
      <x v="54"/>
    </i>
    <i r="1">
      <x v="55"/>
    </i>
    <i r="1">
      <x v="57"/>
    </i>
    <i r="1">
      <x v="68"/>
    </i>
    <i r="1">
      <x v="118"/>
    </i>
    <i r="1">
      <x v="221"/>
    </i>
    <i r="1">
      <x v="226"/>
    </i>
    <i r="1">
      <x v="262"/>
    </i>
    <i t="default">
      <x v="12"/>
    </i>
    <i>
      <x v="13"/>
      <x v="15"/>
    </i>
    <i r="1">
      <x v="22"/>
    </i>
    <i r="1">
      <x v="36"/>
    </i>
    <i r="1">
      <x v="64"/>
    </i>
    <i r="1">
      <x v="70"/>
    </i>
    <i r="1">
      <x v="136"/>
    </i>
    <i r="1">
      <x v="144"/>
    </i>
    <i r="1">
      <x v="162"/>
    </i>
    <i r="1">
      <x v="194"/>
    </i>
    <i r="1">
      <x v="238"/>
    </i>
    <i t="default">
      <x v="13"/>
    </i>
    <i>
      <x v="14"/>
      <x v="47"/>
    </i>
    <i r="1">
      <x v="84"/>
    </i>
    <i r="1">
      <x v="85"/>
    </i>
    <i r="1">
      <x v="89"/>
    </i>
    <i r="1">
      <x v="115"/>
    </i>
    <i r="1">
      <x v="155"/>
    </i>
    <i r="1">
      <x v="190"/>
    </i>
    <i r="1">
      <x v="191"/>
    </i>
    <i r="1">
      <x v="246"/>
    </i>
    <i r="1">
      <x v="253"/>
    </i>
    <i t="default">
      <x v="14"/>
    </i>
    <i>
      <x v="15"/>
      <x v="7"/>
    </i>
    <i r="1">
      <x v="87"/>
    </i>
    <i r="1">
      <x v="94"/>
    </i>
    <i r="1">
      <x v="97"/>
    </i>
    <i r="1">
      <x v="132"/>
    </i>
    <i r="1">
      <x v="135"/>
    </i>
    <i r="1">
      <x v="164"/>
    </i>
    <i r="1">
      <x v="208"/>
    </i>
    <i r="1">
      <x v="242"/>
    </i>
    <i r="1">
      <x v="258"/>
    </i>
    <i t="default">
      <x v="15"/>
    </i>
    <i>
      <x v="16"/>
      <x v="16"/>
    </i>
    <i r="1">
      <x v="18"/>
    </i>
    <i r="1">
      <x v="49"/>
    </i>
    <i r="1">
      <x v="56"/>
    </i>
    <i r="1">
      <x v="61"/>
    </i>
    <i r="1">
      <x v="125"/>
    </i>
    <i r="1">
      <x v="173"/>
    </i>
    <i r="1">
      <x v="193"/>
    </i>
    <i r="1">
      <x v="204"/>
    </i>
    <i r="1">
      <x v="260"/>
    </i>
    <i t="default">
      <x v="16"/>
    </i>
    <i>
      <x v="17"/>
      <x v="21"/>
    </i>
    <i r="1">
      <x v="139"/>
    </i>
    <i r="1">
      <x v="146"/>
    </i>
    <i r="1">
      <x v="187"/>
    </i>
    <i r="1">
      <x v="198"/>
    </i>
    <i r="1">
      <x v="200"/>
    </i>
    <i r="1">
      <x v="201"/>
    </i>
    <i r="1">
      <x v="211"/>
    </i>
    <i r="1">
      <x v="220"/>
    </i>
    <i r="1">
      <x v="265"/>
    </i>
    <i t="default">
      <x v="17"/>
    </i>
    <i>
      <x v="18"/>
      <x v="6"/>
    </i>
    <i r="1">
      <x v="9"/>
    </i>
    <i r="1">
      <x v="28"/>
    </i>
    <i r="1">
      <x v="59"/>
    </i>
    <i r="1">
      <x v="74"/>
    </i>
    <i r="1">
      <x v="149"/>
    </i>
    <i r="1">
      <x v="196"/>
    </i>
    <i r="1">
      <x v="230"/>
    </i>
    <i r="1">
      <x v="232"/>
    </i>
    <i r="1">
      <x v="243"/>
    </i>
    <i t="default">
      <x v="18"/>
    </i>
    <i>
      <x v="19"/>
      <x v="19"/>
    </i>
    <i r="1">
      <x v="35"/>
    </i>
    <i r="1">
      <x v="69"/>
    </i>
    <i r="1">
      <x v="102"/>
    </i>
    <i r="1">
      <x v="123"/>
    </i>
    <i r="1">
      <x v="124"/>
    </i>
    <i r="1">
      <x v="182"/>
    </i>
    <i r="1">
      <x v="222"/>
    </i>
    <i r="1">
      <x v="261"/>
    </i>
    <i r="1">
      <x v="264"/>
    </i>
    <i t="default">
      <x v="19"/>
    </i>
    <i>
      <x v="20"/>
      <x v="4"/>
    </i>
    <i r="1">
      <x v="5"/>
    </i>
    <i r="1">
      <x v="8"/>
    </i>
    <i r="1">
      <x v="24"/>
    </i>
    <i r="1">
      <x v="41"/>
    </i>
    <i r="1">
      <x v="66"/>
    </i>
    <i r="1">
      <x v="121"/>
    </i>
    <i r="1">
      <x v="181"/>
    </i>
    <i r="1">
      <x v="205"/>
    </i>
    <i r="1">
      <x v="255"/>
    </i>
    <i t="default">
      <x v="20"/>
    </i>
    <i>
      <x v="21"/>
      <x v="3"/>
    </i>
    <i r="1">
      <x v="63"/>
    </i>
    <i r="1">
      <x v="106"/>
    </i>
    <i r="1">
      <x v="108"/>
    </i>
    <i r="1">
      <x v="110"/>
    </i>
    <i r="1">
      <x v="117"/>
    </i>
    <i r="1">
      <x v="148"/>
    </i>
    <i r="1">
      <x v="165"/>
    </i>
    <i r="1">
      <x v="166"/>
    </i>
    <i r="1">
      <x v="218"/>
    </i>
    <i t="default">
      <x v="21"/>
    </i>
    <i>
      <x v="22"/>
      <x v="25"/>
    </i>
    <i r="1">
      <x v="32"/>
    </i>
    <i r="1">
      <x v="40"/>
    </i>
    <i r="1">
      <x v="43"/>
    </i>
    <i r="1">
      <x v="46"/>
    </i>
    <i r="1">
      <x v="67"/>
    </i>
    <i r="1">
      <x v="82"/>
    </i>
    <i r="1">
      <x v="157"/>
    </i>
    <i r="1">
      <x v="176"/>
    </i>
    <i r="1">
      <x v="233"/>
    </i>
    <i t="default">
      <x v="22"/>
    </i>
    <i>
      <x v="23"/>
      <x v="13"/>
    </i>
    <i r="1">
      <x v="26"/>
    </i>
    <i r="1">
      <x v="101"/>
    </i>
    <i r="1">
      <x v="134"/>
    </i>
    <i r="1">
      <x v="150"/>
    </i>
    <i r="1">
      <x v="179"/>
    </i>
    <i r="1">
      <x v="184"/>
    </i>
    <i r="1">
      <x v="236"/>
    </i>
    <i r="1">
      <x v="237"/>
    </i>
    <i r="1">
      <x v="269"/>
    </i>
    <i t="default">
      <x v="23"/>
    </i>
    <i>
      <x v="24"/>
      <x v="37"/>
    </i>
    <i r="1">
      <x v="92"/>
    </i>
    <i r="1">
      <x v="100"/>
    </i>
    <i r="1">
      <x v="103"/>
    </i>
    <i r="1">
      <x v="122"/>
    </i>
    <i r="1">
      <x v="131"/>
    </i>
    <i r="1">
      <x v="152"/>
    </i>
    <i r="1">
      <x v="185"/>
    </i>
    <i r="1">
      <x v="235"/>
    </i>
    <i r="1">
      <x v="251"/>
    </i>
    <i t="default">
      <x v="24"/>
    </i>
    <i>
      <x v="25"/>
      <x v="14"/>
    </i>
    <i r="1">
      <x v="20"/>
    </i>
    <i r="1">
      <x v="111"/>
    </i>
    <i r="1">
      <x v="128"/>
    </i>
    <i r="1">
      <x v="129"/>
    </i>
    <i r="1">
      <x v="141"/>
    </i>
    <i r="1">
      <x v="163"/>
    </i>
    <i r="1">
      <x v="206"/>
    </i>
    <i r="1">
      <x v="245"/>
    </i>
    <i r="1">
      <x v="268"/>
    </i>
    <i t="default">
      <x v="25"/>
    </i>
    <i>
      <x v="26"/>
      <x v="72"/>
    </i>
    <i r="1">
      <x v="77"/>
    </i>
    <i r="1">
      <x v="88"/>
    </i>
    <i r="1">
      <x v="119"/>
    </i>
    <i r="1">
      <x v="130"/>
    </i>
    <i r="1">
      <x v="151"/>
    </i>
    <i r="1">
      <x v="158"/>
    </i>
    <i r="1">
      <x v="216"/>
    </i>
    <i r="1">
      <x v="240"/>
    </i>
    <i r="1">
      <x v="249"/>
    </i>
    <i t="default">
      <x v="26"/>
    </i>
  </rowItems>
  <colFields count="1">
    <field x="-2"/>
  </colFields>
  <colItems count="2">
    <i>
      <x/>
    </i>
    <i i="1">
      <x v="1"/>
    </i>
  </colItems>
  <dataFields count="2">
    <dataField name=" POPULATION" fld="1" baseField="0" baseItem="0" numFmtId="165"/>
    <dataField name="%TOTAL POPULATION " fld="3" baseField="0" baseItem="0" numFmtId="10"/>
  </dataFields>
  <formats count="2">
    <format dxfId="13">
      <pivotArea outline="0" fieldPosition="0">
        <references count="1">
          <reference field="4294967294" count="1" selected="0">
            <x v="0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A9E929-20BD-4576-B81B-D30134CB5B10}" name="PivotTable2" cacheId="3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X6:AB34" firstHeaderRow="0" firstDataRow="1" firstDataCol="1"/>
  <pivotFields count="5">
    <pivotField axis="axisRow" compact="0" outline="0" showAll="0" sortType="ascending" defaultSubtotal="0">
      <items count="27">
        <item x="0"/>
        <item x="1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x="22"/>
        <item x="23"/>
        <item x="24"/>
        <item x="25"/>
        <item x="26"/>
      </items>
    </pivotField>
    <pivotField dataField="1" compact="0" numFmtId="3" outline="0" showAll="0" defaultSubtotal="0"/>
    <pivotField dataField="1" compact="0" outline="0" showAll="0" defaultSubtotal="0"/>
    <pivotField dataField="1" compact="0" numFmtId="164" outline="0" showAll="0" defaultSubtotal="0"/>
    <pivotField dataField="1" compact="0" numFmtId="10" outline="0" showAll="0" defaultSubtota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POPULATION" fld="1" baseField="0" baseItem="0" numFmtId="3"/>
    <dataField name=" LAND AREA (KM²)" fld="2" baseField="0" baseItem="0"/>
    <dataField name=" DENSITY" fld="3" baseField="0" baseItem="0" numFmtId="164"/>
    <dataField name=" %TOP10 CITIES" fld="4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235C51-2EAB-4421-8E73-F15DC0C1DBD2}" name="PivotTable1" cacheId="3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Q6:T82" firstHeaderRow="1" firstDataRow="1" firstDataCol="3"/>
  <pivotFields count="5">
    <pivotField axis="axisRow" dataField="1" compact="0" outline="0" showAll="0" defaultSubtotal="0">
      <items count="270">
        <item x="63"/>
        <item x="61"/>
        <item x="118"/>
        <item x="45"/>
        <item x="219"/>
        <item x="218"/>
        <item x="197"/>
        <item x="165"/>
        <item x="213"/>
        <item x="190"/>
        <item x="15"/>
        <item x="11"/>
        <item x="110"/>
        <item x="234"/>
        <item x="251"/>
        <item x="148"/>
        <item x="173"/>
        <item x="100"/>
        <item x="177"/>
        <item x="209"/>
        <item x="259"/>
        <item x="181"/>
        <item x="146"/>
        <item x="98"/>
        <item x="214"/>
        <item x="225"/>
        <item x="230"/>
        <item x="139"/>
        <item x="198"/>
        <item x="51"/>
        <item x="17"/>
        <item x="10"/>
        <item x="220"/>
        <item x="120"/>
        <item x="23"/>
        <item x="208"/>
        <item x="149"/>
        <item x="243"/>
        <item x="58"/>
        <item x="13"/>
        <item x="221"/>
        <item x="215"/>
        <item x="103"/>
        <item x="223"/>
        <item x="60"/>
        <item x="131"/>
        <item x="226"/>
        <item x="151"/>
        <item x="121"/>
        <item x="178"/>
        <item x="28"/>
        <item x="9"/>
        <item x="108"/>
        <item x="109"/>
        <item x="137"/>
        <item x="130"/>
        <item x="172"/>
        <item x="138"/>
        <item x="106"/>
        <item x="194"/>
        <item x="64"/>
        <item x="171"/>
        <item x="107"/>
        <item x="46"/>
        <item x="147"/>
        <item x="104"/>
        <item x="216"/>
        <item x="227"/>
        <item x="133"/>
        <item x="205"/>
        <item x="145"/>
        <item x="12"/>
        <item x="261"/>
        <item x="1"/>
        <item x="195"/>
        <item x="125"/>
        <item x="101"/>
        <item x="264"/>
        <item x="80"/>
        <item x="114"/>
        <item x="66"/>
        <item x="57"/>
        <item x="222"/>
        <item x="4"/>
        <item x="159"/>
        <item x="153"/>
        <item x="88"/>
        <item x="169"/>
        <item x="268"/>
        <item x="154"/>
        <item x="84"/>
        <item x="119"/>
        <item x="249"/>
        <item x="38"/>
        <item x="161"/>
        <item x="127"/>
        <item x="5"/>
        <item x="162"/>
        <item x="74"/>
        <item x="67"/>
        <item x="244"/>
        <item x="231"/>
        <item x="201"/>
        <item x="242"/>
        <item x="86"/>
        <item x="78"/>
        <item x="48"/>
        <item x="85"/>
        <item x="44"/>
        <item x="115"/>
        <item x="43"/>
        <item x="258"/>
        <item x="19"/>
        <item x="54"/>
        <item x="14"/>
        <item x="152"/>
        <item x="99"/>
        <item x="41"/>
        <item x="132"/>
        <item x="265"/>
        <item x="2"/>
        <item x="210"/>
        <item x="240"/>
        <item x="203"/>
        <item x="207"/>
        <item x="170"/>
        <item x="92"/>
        <item x="77"/>
        <item x="250"/>
        <item x="255"/>
        <item x="262"/>
        <item x="241"/>
        <item x="166"/>
        <item x="91"/>
        <item x="238"/>
        <item x="167"/>
        <item x="141"/>
        <item x="123"/>
        <item x="96"/>
        <item x="182"/>
        <item x="102"/>
        <item x="256"/>
        <item x="18"/>
        <item x="95"/>
        <item x="142"/>
        <item x="72"/>
        <item x="186"/>
        <item x="94"/>
        <item x="40"/>
        <item x="199"/>
        <item x="235"/>
        <item x="269"/>
        <item x="246"/>
        <item x="126"/>
        <item x="62"/>
        <item x="158"/>
        <item x="55"/>
        <item x="228"/>
        <item x="266"/>
        <item x="33"/>
        <item x="52"/>
        <item x="83"/>
        <item x="144"/>
        <item x="257"/>
        <item x="164"/>
        <item x="47"/>
        <item x="49"/>
        <item x="59"/>
        <item x="90"/>
        <item x="73"/>
        <item x="112"/>
        <item x="124"/>
        <item x="117"/>
        <item x="179"/>
        <item x="113"/>
        <item x="26"/>
        <item x="229"/>
        <item x="21"/>
        <item x="53"/>
        <item x="239"/>
        <item x="87"/>
        <item x="211"/>
        <item x="204"/>
        <item x="50"/>
        <item x="232"/>
        <item x="247"/>
        <item x="36"/>
        <item x="184"/>
        <item x="76"/>
        <item x="65"/>
        <item x="156"/>
        <item x="150"/>
        <item x="32"/>
        <item x="176"/>
        <item x="140"/>
        <item x="69"/>
        <item x="191"/>
        <item x="25"/>
        <item x="189"/>
        <item x="3"/>
        <item x="187"/>
        <item x="180"/>
        <item x="8"/>
        <item x="16"/>
        <item x="174"/>
        <item x="217"/>
        <item x="253"/>
        <item x="29"/>
        <item x="163"/>
        <item x="79"/>
        <item x="37"/>
        <item x="183"/>
        <item x="27"/>
        <item x="20"/>
        <item x="31"/>
        <item x="24"/>
        <item x="260"/>
        <item x="97"/>
        <item x="42"/>
        <item x="105"/>
        <item x="188"/>
        <item x="136"/>
        <item x="206"/>
        <item x="122"/>
        <item x="128"/>
        <item x="129"/>
        <item x="134"/>
        <item x="70"/>
        <item x="81"/>
        <item x="71"/>
        <item x="192"/>
        <item x="111"/>
        <item x="196"/>
        <item x="224"/>
        <item x="93"/>
        <item x="248"/>
        <item x="237"/>
        <item x="236"/>
        <item x="143"/>
        <item x="82"/>
        <item x="263"/>
        <item x="56"/>
        <item x="168"/>
        <item x="193"/>
        <item x="89"/>
        <item x="252"/>
        <item x="157"/>
        <item x="39"/>
        <item x="22"/>
        <item x="267"/>
        <item x="68"/>
        <item x="245"/>
        <item x="35"/>
        <item x="155"/>
        <item x="0"/>
        <item x="212"/>
        <item x="75"/>
        <item x="6"/>
        <item x="160"/>
        <item x="116"/>
        <item x="175"/>
        <item x="200"/>
        <item x="135"/>
        <item x="7"/>
        <item x="202"/>
        <item x="185"/>
        <item x="34"/>
        <item x="30"/>
        <item x="254"/>
        <item x="233"/>
      </items>
    </pivotField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x="22"/>
        <item x="23"/>
        <item x="24"/>
        <item x="25"/>
        <item x="26"/>
      </items>
    </pivotField>
    <pivotField compact="0" numFmtId="10" outline="0" showAll="0" defaultSubtotal="0"/>
    <pivotField axis="axisRow" compact="0" outline="0" showAll="0" sortType="ascending" defaultSubtotal="0">
      <items count="19">
        <item sd="0" m="1" x="8"/>
        <item sd="0" m="1" x="7"/>
        <item sd="0" m="1" x="9"/>
        <item sd="0" m="1" x="12"/>
        <item m="1" x="14"/>
        <item sd="0" m="1" x="10"/>
        <item sd="0" m="1" x="11"/>
        <item sd="0" m="1" x="13"/>
        <item sd="0" m="1" x="16"/>
        <item sd="0" m="1" x="6"/>
        <item sd="0" x="0"/>
        <item sd="0" m="1" x="18"/>
        <item sd="0" m="1" x="15"/>
        <item sd="0" x="4"/>
        <item sd="0" x="3"/>
        <item sd="0" m="1" x="5"/>
        <item sd="0" x="1"/>
        <item sd="0" x="2"/>
        <item sd="0" m="1" x="17"/>
      </items>
    </pivotField>
  </pivotFields>
  <rowFields count="3">
    <field x="2"/>
    <field x="4"/>
    <field x="0"/>
  </rowFields>
  <rowItems count="76">
    <i>
      <x/>
      <x v="10"/>
    </i>
    <i r="1">
      <x v="16"/>
    </i>
    <i r="1">
      <x v="17"/>
    </i>
    <i>
      <x v="1"/>
      <x v="14"/>
    </i>
    <i r="1">
      <x v="16"/>
    </i>
    <i r="1">
      <x v="17"/>
    </i>
    <i>
      <x v="2"/>
      <x v="13"/>
    </i>
    <i r="1">
      <x v="16"/>
    </i>
    <i r="1">
      <x v="17"/>
    </i>
    <i>
      <x v="3"/>
      <x v="13"/>
    </i>
    <i r="1">
      <x v="16"/>
    </i>
    <i>
      <x v="4"/>
      <x v="13"/>
    </i>
    <i r="1">
      <x v="16"/>
    </i>
    <i r="1">
      <x v="17"/>
    </i>
    <i>
      <x v="5"/>
      <x v="10"/>
    </i>
    <i r="1">
      <x v="16"/>
    </i>
    <i r="1">
      <x v="17"/>
    </i>
    <i>
      <x v="6"/>
      <x v="10"/>
    </i>
    <i r="1">
      <x v="14"/>
    </i>
    <i r="1">
      <x v="16"/>
    </i>
    <i r="1">
      <x v="17"/>
    </i>
    <i>
      <x v="7"/>
      <x v="10"/>
    </i>
    <i r="1">
      <x v="14"/>
    </i>
    <i r="1">
      <x v="16"/>
    </i>
    <i>
      <x v="8"/>
      <x v="16"/>
    </i>
    <i r="1">
      <x v="17"/>
    </i>
    <i>
      <x v="9"/>
      <x v="16"/>
    </i>
    <i r="1">
      <x v="17"/>
    </i>
    <i>
      <x v="10"/>
      <x v="14"/>
    </i>
    <i r="1">
      <x v="16"/>
    </i>
    <i r="1">
      <x v="17"/>
    </i>
    <i>
      <x v="11"/>
      <x v="13"/>
    </i>
    <i r="1">
      <x v="16"/>
    </i>
    <i r="1">
      <x v="17"/>
    </i>
    <i>
      <x v="12"/>
      <x v="13"/>
    </i>
    <i r="1">
      <x v="16"/>
    </i>
    <i r="1">
      <x v="17"/>
    </i>
    <i>
      <x v="13"/>
      <x v="16"/>
    </i>
    <i r="1">
      <x v="17"/>
    </i>
    <i>
      <x v="14"/>
      <x v="10"/>
    </i>
    <i r="1">
      <x v="16"/>
    </i>
    <i>
      <x v="15"/>
      <x v="10"/>
    </i>
    <i r="1">
      <x v="13"/>
    </i>
    <i r="1">
      <x v="14"/>
    </i>
    <i r="1">
      <x v="16"/>
    </i>
    <i r="1">
      <x v="17"/>
    </i>
    <i>
      <x v="16"/>
      <x v="13"/>
    </i>
    <i r="1">
      <x v="14"/>
    </i>
    <i r="1">
      <x v="16"/>
    </i>
    <i>
      <x v="17"/>
      <x v="14"/>
    </i>
    <i r="1">
      <x v="16"/>
    </i>
    <i>
      <x v="18"/>
      <x v="14"/>
    </i>
    <i r="1">
      <x v="16"/>
    </i>
    <i>
      <x v="19"/>
      <x v="16"/>
    </i>
    <i r="1">
      <x v="17"/>
    </i>
    <i>
      <x v="20"/>
      <x v="14"/>
    </i>
    <i r="1">
      <x v="16"/>
    </i>
    <i r="1">
      <x v="17"/>
    </i>
    <i>
      <x v="21"/>
      <x v="13"/>
    </i>
    <i r="1">
      <x v="14"/>
    </i>
    <i r="1">
      <x v="16"/>
    </i>
    <i>
      <x v="22"/>
      <x v="14"/>
    </i>
    <i r="1">
      <x v="16"/>
    </i>
    <i r="1">
      <x v="17"/>
    </i>
    <i>
      <x v="23"/>
      <x v="14"/>
    </i>
    <i r="1">
      <x v="16"/>
    </i>
    <i r="1">
      <x v="17"/>
    </i>
    <i>
      <x v="24"/>
      <x v="13"/>
    </i>
    <i r="1">
      <x v="16"/>
    </i>
    <i r="1">
      <x v="17"/>
    </i>
    <i>
      <x v="25"/>
      <x v="14"/>
    </i>
    <i r="1">
      <x v="16"/>
    </i>
    <i r="1">
      <x v="17"/>
    </i>
    <i>
      <x v="26"/>
      <x v="10"/>
    </i>
    <i r="1">
      <x v="14"/>
    </i>
    <i r="1">
      <x v="16"/>
    </i>
  </rowItems>
  <colItems count="1">
    <i/>
  </colItems>
  <dataFields count="1">
    <dataField name="CITIES COUNT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B625F4-6F65-47F5-9E30-4FE1BEB16BEE}" name="PivotTable3" cacheId="38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B3:F273" firstHeaderRow="0" firstDataRow="1" firstDataCol="3"/>
  <pivotFields count="5">
    <pivotField axis="axisRow" compact="0" outline="0" showAll="0" sortType="ascending" defaultSubtotal="0">
      <items count="270">
        <item x="63"/>
        <item x="61"/>
        <item x="118"/>
        <item x="45"/>
        <item x="219"/>
        <item x="218"/>
        <item x="197"/>
        <item x="165"/>
        <item x="213"/>
        <item x="190"/>
        <item x="15"/>
        <item x="11"/>
        <item x="110"/>
        <item x="234"/>
        <item x="251"/>
        <item x="148"/>
        <item x="173"/>
        <item x="100"/>
        <item x="177"/>
        <item x="209"/>
        <item x="259"/>
        <item x="181"/>
        <item x="146"/>
        <item x="98"/>
        <item x="214"/>
        <item x="225"/>
        <item x="230"/>
        <item x="139"/>
        <item x="198"/>
        <item x="51"/>
        <item x="17"/>
        <item x="10"/>
        <item x="220"/>
        <item x="120"/>
        <item x="23"/>
        <item x="208"/>
        <item x="149"/>
        <item x="243"/>
        <item x="58"/>
        <item x="13"/>
        <item x="221"/>
        <item x="215"/>
        <item x="103"/>
        <item x="223"/>
        <item x="60"/>
        <item x="131"/>
        <item x="226"/>
        <item x="151"/>
        <item x="121"/>
        <item x="178"/>
        <item x="28"/>
        <item x="9"/>
        <item x="108"/>
        <item x="109"/>
        <item x="137"/>
        <item x="130"/>
        <item x="172"/>
        <item x="138"/>
        <item x="106"/>
        <item x="194"/>
        <item x="64"/>
        <item x="171"/>
        <item x="107"/>
        <item x="46"/>
        <item x="147"/>
        <item x="104"/>
        <item x="216"/>
        <item x="227"/>
        <item x="133"/>
        <item x="205"/>
        <item x="145"/>
        <item x="12"/>
        <item x="261"/>
        <item x="1"/>
        <item x="195"/>
        <item x="125"/>
        <item x="101"/>
        <item x="264"/>
        <item x="80"/>
        <item x="114"/>
        <item x="66"/>
        <item x="57"/>
        <item x="222"/>
        <item x="4"/>
        <item x="159"/>
        <item x="153"/>
        <item x="88"/>
        <item x="169"/>
        <item x="268"/>
        <item x="154"/>
        <item x="84"/>
        <item x="119"/>
        <item x="249"/>
        <item x="38"/>
        <item x="161"/>
        <item x="127"/>
        <item x="5"/>
        <item x="162"/>
        <item x="74"/>
        <item x="67"/>
        <item x="244"/>
        <item x="231"/>
        <item x="201"/>
        <item x="242"/>
        <item x="86"/>
        <item x="78"/>
        <item x="48"/>
        <item x="85"/>
        <item x="44"/>
        <item x="115"/>
        <item x="43"/>
        <item x="258"/>
        <item x="19"/>
        <item x="54"/>
        <item x="14"/>
        <item x="152"/>
        <item x="99"/>
        <item x="41"/>
        <item x="132"/>
        <item x="265"/>
        <item x="2"/>
        <item x="210"/>
        <item x="240"/>
        <item x="203"/>
        <item x="207"/>
        <item x="170"/>
        <item x="92"/>
        <item x="77"/>
        <item x="250"/>
        <item x="255"/>
        <item x="262"/>
        <item x="241"/>
        <item x="166"/>
        <item x="91"/>
        <item x="238"/>
        <item x="167"/>
        <item x="141"/>
        <item x="123"/>
        <item x="96"/>
        <item x="182"/>
        <item x="102"/>
        <item x="256"/>
        <item x="18"/>
        <item x="95"/>
        <item x="142"/>
        <item x="72"/>
        <item x="186"/>
        <item x="94"/>
        <item x="40"/>
        <item x="199"/>
        <item x="235"/>
        <item x="269"/>
        <item x="246"/>
        <item x="126"/>
        <item x="62"/>
        <item x="158"/>
        <item x="55"/>
        <item x="228"/>
        <item x="266"/>
        <item x="33"/>
        <item x="52"/>
        <item x="83"/>
        <item x="144"/>
        <item x="257"/>
        <item x="164"/>
        <item x="47"/>
        <item x="49"/>
        <item x="59"/>
        <item x="90"/>
        <item x="73"/>
        <item x="112"/>
        <item x="124"/>
        <item x="117"/>
        <item x="179"/>
        <item x="113"/>
        <item x="26"/>
        <item x="229"/>
        <item x="21"/>
        <item x="53"/>
        <item x="239"/>
        <item x="87"/>
        <item x="211"/>
        <item x="204"/>
        <item x="50"/>
        <item x="232"/>
        <item x="247"/>
        <item x="36"/>
        <item x="184"/>
        <item x="76"/>
        <item x="65"/>
        <item x="156"/>
        <item x="150"/>
        <item x="32"/>
        <item x="176"/>
        <item x="140"/>
        <item x="69"/>
        <item x="191"/>
        <item x="25"/>
        <item x="189"/>
        <item x="3"/>
        <item x="187"/>
        <item x="180"/>
        <item x="8"/>
        <item x="16"/>
        <item x="174"/>
        <item x="217"/>
        <item x="253"/>
        <item x="29"/>
        <item x="163"/>
        <item x="79"/>
        <item x="37"/>
        <item x="183"/>
        <item x="27"/>
        <item x="20"/>
        <item x="31"/>
        <item x="24"/>
        <item x="260"/>
        <item x="97"/>
        <item x="42"/>
        <item x="105"/>
        <item x="188"/>
        <item x="136"/>
        <item x="206"/>
        <item x="122"/>
        <item x="128"/>
        <item x="129"/>
        <item x="134"/>
        <item x="70"/>
        <item x="81"/>
        <item x="71"/>
        <item x="192"/>
        <item x="111"/>
        <item x="196"/>
        <item x="224"/>
        <item x="93"/>
        <item x="248"/>
        <item x="237"/>
        <item x="236"/>
        <item x="143"/>
        <item x="82"/>
        <item x="263"/>
        <item x="56"/>
        <item x="168"/>
        <item x="193"/>
        <item x="89"/>
        <item x="252"/>
        <item x="157"/>
        <item x="39"/>
        <item x="22"/>
        <item x="267"/>
        <item x="68"/>
        <item x="245"/>
        <item x="35"/>
        <item x="155"/>
        <item x="0"/>
        <item x="212"/>
        <item x="75"/>
        <item x="6"/>
        <item x="160"/>
        <item x="116"/>
        <item x="175"/>
        <item x="200"/>
        <item x="135"/>
        <item x="7"/>
        <item x="202"/>
        <item x="185"/>
        <item x="34"/>
        <item x="30"/>
        <item x="254"/>
        <item x="233"/>
      </items>
    </pivotField>
    <pivotField dataField="1" compact="0" outline="0" showAll="0" defaultSubtotal="0"/>
    <pivotField axis="axisRow" compact="0" outline="0" showAll="0" defaultSubtotal="0">
      <items count="27">
        <item x="0"/>
        <item x="1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x="22"/>
        <item x="23"/>
        <item x="24"/>
        <item x="25"/>
        <item x="26"/>
      </items>
    </pivotField>
    <pivotField dataField="1" compact="0" numFmtId="10" outline="0" showAll="0" defaultSubtotal="0"/>
    <pivotField axis="axisRow" compact="0" outline="0" showAll="0" defaultSubtotal="0">
      <items count="19">
        <item m="1" x="8"/>
        <item m="1" x="7"/>
        <item m="1" x="9"/>
        <item m="1" x="12"/>
        <item m="1" x="14"/>
        <item m="1" x="10"/>
        <item m="1" x="11"/>
        <item m="1" x="13"/>
        <item m="1" x="16"/>
        <item m="1" x="6"/>
        <item m="1" x="18"/>
        <item m="1" x="15"/>
        <item m="1" x="17"/>
        <item x="0"/>
        <item x="1"/>
        <item m="1" x="5"/>
        <item x="3"/>
        <item x="4"/>
        <item x="2"/>
      </items>
    </pivotField>
  </pivotFields>
  <rowFields count="3">
    <field x="2"/>
    <field x="0"/>
    <field x="4"/>
  </rowFields>
  <rowItems count="270">
    <i>
      <x/>
      <x v="51"/>
      <x v="18"/>
    </i>
    <i r="1">
      <x v="73"/>
      <x v="14"/>
    </i>
    <i r="1">
      <x v="83"/>
      <x v="14"/>
    </i>
    <i r="1">
      <x v="96"/>
      <x v="14"/>
    </i>
    <i r="1">
      <x v="120"/>
      <x v="14"/>
    </i>
    <i r="1">
      <x v="199"/>
      <x v="14"/>
    </i>
    <i r="1">
      <x v="202"/>
      <x v="18"/>
    </i>
    <i r="1">
      <x v="254"/>
      <x v="13"/>
    </i>
    <i r="1">
      <x v="257"/>
      <x v="18"/>
    </i>
    <i r="1">
      <x v="263"/>
      <x v="18"/>
    </i>
    <i>
      <x v="1"/>
      <x v="10"/>
      <x v="14"/>
    </i>
    <i r="1">
      <x v="11"/>
      <x v="14"/>
    </i>
    <i r="1">
      <x v="30"/>
      <x v="14"/>
    </i>
    <i r="1">
      <x v="31"/>
      <x v="16"/>
    </i>
    <i r="1">
      <x v="39"/>
      <x v="14"/>
    </i>
    <i r="1">
      <x v="71"/>
      <x v="14"/>
    </i>
    <i r="1">
      <x v="112"/>
      <x v="18"/>
    </i>
    <i r="1">
      <x v="114"/>
      <x v="14"/>
    </i>
    <i r="1">
      <x v="142"/>
      <x v="18"/>
    </i>
    <i r="1">
      <x v="203"/>
      <x v="14"/>
    </i>
    <i>
      <x v="2"/>
      <x v="34"/>
      <x v="14"/>
    </i>
    <i r="1">
      <x v="50"/>
      <x v="14"/>
    </i>
    <i r="1">
      <x v="175"/>
      <x v="14"/>
    </i>
    <i r="1">
      <x v="177"/>
      <x v="14"/>
    </i>
    <i r="1">
      <x v="197"/>
      <x v="14"/>
    </i>
    <i r="1">
      <x v="207"/>
      <x v="18"/>
    </i>
    <i r="1">
      <x v="212"/>
      <x v="14"/>
    </i>
    <i r="1">
      <x v="213"/>
      <x v="17"/>
    </i>
    <i r="1">
      <x v="215"/>
      <x v="14"/>
    </i>
    <i r="1">
      <x v="248"/>
      <x v="14"/>
    </i>
    <i>
      <x v="3"/>
      <x v="93"/>
      <x v="14"/>
    </i>
    <i r="1">
      <x v="159"/>
      <x v="14"/>
    </i>
    <i r="1">
      <x v="186"/>
      <x v="14"/>
    </i>
    <i r="1">
      <x v="192"/>
      <x v="14"/>
    </i>
    <i r="1">
      <x v="210"/>
      <x v="14"/>
    </i>
    <i r="1">
      <x v="214"/>
      <x v="14"/>
    </i>
    <i r="1">
      <x v="247"/>
      <x v="14"/>
    </i>
    <i r="1">
      <x v="252"/>
      <x v="14"/>
    </i>
    <i r="1">
      <x v="266"/>
      <x v="14"/>
    </i>
    <i r="1">
      <x v="267"/>
      <x v="17"/>
    </i>
    <i>
      <x v="4"/>
      <x v="29"/>
      <x v="14"/>
    </i>
    <i r="1">
      <x v="38"/>
      <x v="18"/>
    </i>
    <i r="1">
      <x v="81"/>
      <x v="18"/>
    </i>
    <i r="1">
      <x v="113"/>
      <x v="18"/>
    </i>
    <i r="1">
      <x v="156"/>
      <x v="18"/>
    </i>
    <i r="1">
      <x v="160"/>
      <x v="14"/>
    </i>
    <i r="1">
      <x v="167"/>
      <x v="18"/>
    </i>
    <i r="1">
      <x v="178"/>
      <x v="14"/>
    </i>
    <i r="1">
      <x v="183"/>
      <x v="17"/>
    </i>
    <i r="1">
      <x v="241"/>
      <x v="18"/>
    </i>
    <i>
      <x v="5"/>
      <x/>
      <x v="14"/>
    </i>
    <i r="1">
      <x v="1"/>
      <x v="14"/>
    </i>
    <i r="1">
      <x v="44"/>
      <x v="13"/>
    </i>
    <i r="1">
      <x v="60"/>
      <x v="14"/>
    </i>
    <i r="1">
      <x v="80"/>
      <x v="14"/>
    </i>
    <i r="1">
      <x v="99"/>
      <x v="14"/>
    </i>
    <i r="1">
      <x v="154"/>
      <x v="14"/>
    </i>
    <i r="1">
      <x v="189"/>
      <x v="14"/>
    </i>
    <i r="1">
      <x v="195"/>
      <x v="18"/>
    </i>
    <i r="1">
      <x v="250"/>
      <x v="14"/>
    </i>
    <i>
      <x v="6"/>
      <x v="98"/>
      <x v="14"/>
    </i>
    <i r="1">
      <x v="105"/>
      <x v="18"/>
    </i>
    <i r="1">
      <x v="127"/>
      <x v="14"/>
    </i>
    <i r="1">
      <x v="145"/>
      <x v="14"/>
    </i>
    <i r="1">
      <x v="169"/>
      <x v="14"/>
    </i>
    <i r="1">
      <x v="188"/>
      <x v="14"/>
    </i>
    <i r="1">
      <x v="209"/>
      <x v="18"/>
    </i>
    <i r="1">
      <x v="227"/>
      <x v="13"/>
    </i>
    <i r="1">
      <x v="229"/>
      <x v="16"/>
    </i>
    <i r="1">
      <x v="256"/>
      <x v="14"/>
    </i>
    <i>
      <x v="7"/>
      <x v="78"/>
      <x v="13"/>
    </i>
    <i r="1">
      <x v="86"/>
      <x v="14"/>
    </i>
    <i r="1">
      <x v="90"/>
      <x v="14"/>
    </i>
    <i r="1">
      <x v="104"/>
      <x v="14"/>
    </i>
    <i r="1">
      <x v="107"/>
      <x v="14"/>
    </i>
    <i r="1">
      <x v="161"/>
      <x v="14"/>
    </i>
    <i r="1">
      <x v="180"/>
      <x v="14"/>
    </i>
    <i r="1">
      <x v="228"/>
      <x v="16"/>
    </i>
    <i r="1">
      <x v="239"/>
      <x v="14"/>
    </i>
    <i r="1">
      <x v="244"/>
      <x v="14"/>
    </i>
    <i>
      <x v="8"/>
      <x v="23"/>
      <x v="18"/>
    </i>
    <i r="1">
      <x v="116"/>
      <x v="18"/>
    </i>
    <i r="1">
      <x v="126"/>
      <x v="18"/>
    </i>
    <i r="1">
      <x v="133"/>
      <x v="14"/>
    </i>
    <i r="1">
      <x v="138"/>
      <x v="18"/>
    </i>
    <i r="1">
      <x v="143"/>
      <x v="18"/>
    </i>
    <i r="1">
      <x v="147"/>
      <x v="18"/>
    </i>
    <i r="1">
      <x v="168"/>
      <x v="14"/>
    </i>
    <i r="1">
      <x v="217"/>
      <x v="18"/>
    </i>
    <i r="1">
      <x v="234"/>
      <x v="18"/>
    </i>
    <i>
      <x v="9"/>
      <x v="17"/>
      <x v="14"/>
    </i>
    <i r="1">
      <x v="42"/>
      <x v="14"/>
    </i>
    <i r="1">
      <x v="52"/>
      <x v="18"/>
    </i>
    <i r="1">
      <x v="53"/>
      <x v="18"/>
    </i>
    <i r="1">
      <x v="58"/>
      <x v="18"/>
    </i>
    <i r="1">
      <x v="62"/>
      <x v="18"/>
    </i>
    <i r="1">
      <x v="65"/>
      <x v="18"/>
    </i>
    <i r="1">
      <x v="76"/>
      <x v="14"/>
    </i>
    <i r="1">
      <x v="140"/>
      <x v="14"/>
    </i>
    <i r="1">
      <x v="219"/>
      <x v="18"/>
    </i>
    <i>
      <x v="10"/>
      <x v="2"/>
      <x v="14"/>
    </i>
    <i r="1">
      <x v="12"/>
      <x v="16"/>
    </i>
    <i r="1">
      <x v="79"/>
      <x v="14"/>
    </i>
    <i r="1">
      <x v="91"/>
      <x v="18"/>
    </i>
    <i r="1">
      <x v="109"/>
      <x v="14"/>
    </i>
    <i r="1">
      <x v="170"/>
      <x v="14"/>
    </i>
    <i r="1">
      <x v="172"/>
      <x v="14"/>
    </i>
    <i r="1">
      <x v="174"/>
      <x v="14"/>
    </i>
    <i r="1">
      <x v="231"/>
      <x v="14"/>
    </i>
    <i r="1">
      <x v="259"/>
      <x v="14"/>
    </i>
    <i>
      <x v="11"/>
      <x v="33"/>
      <x v="17"/>
    </i>
    <i r="1">
      <x v="48"/>
      <x v="14"/>
    </i>
    <i r="1">
      <x v="75"/>
      <x v="14"/>
    </i>
    <i r="1">
      <x v="95"/>
      <x v="14"/>
    </i>
    <i r="1">
      <x v="137"/>
      <x v="14"/>
    </i>
    <i r="1">
      <x v="153"/>
      <x v="14"/>
    </i>
    <i r="1">
      <x v="171"/>
      <x v="14"/>
    </i>
    <i r="1">
      <x v="223"/>
      <x v="14"/>
    </i>
    <i r="1">
      <x v="224"/>
      <x v="14"/>
    </i>
    <i r="1">
      <x v="225"/>
      <x v="18"/>
    </i>
    <i>
      <x v="12"/>
      <x v="27"/>
      <x v="18"/>
    </i>
    <i r="1">
      <x v="45"/>
      <x v="14"/>
    </i>
    <i r="1">
      <x v="54"/>
      <x v="18"/>
    </i>
    <i r="1">
      <x v="55"/>
      <x v="17"/>
    </i>
    <i r="1">
      <x v="57"/>
      <x v="18"/>
    </i>
    <i r="1">
      <x v="68"/>
      <x v="14"/>
    </i>
    <i r="1">
      <x v="118"/>
      <x v="14"/>
    </i>
    <i r="1">
      <x v="221"/>
      <x v="18"/>
    </i>
    <i r="1">
      <x v="226"/>
      <x v="14"/>
    </i>
    <i r="1">
      <x v="262"/>
      <x v="14"/>
    </i>
    <i>
      <x v="13"/>
      <x v="15"/>
      <x v="18"/>
    </i>
    <i r="1">
      <x v="22"/>
      <x v="18"/>
    </i>
    <i r="1">
      <x v="36"/>
      <x v="18"/>
    </i>
    <i r="1">
      <x v="64"/>
      <x v="18"/>
    </i>
    <i r="1">
      <x v="70"/>
      <x v="18"/>
    </i>
    <i r="1">
      <x v="136"/>
      <x v="14"/>
    </i>
    <i r="1">
      <x v="144"/>
      <x v="14"/>
    </i>
    <i r="1">
      <x v="162"/>
      <x v="14"/>
    </i>
    <i r="1">
      <x v="194"/>
      <x v="14"/>
    </i>
    <i r="1">
      <x v="238"/>
      <x v="14"/>
    </i>
    <i>
      <x v="14"/>
      <x v="47"/>
      <x v="14"/>
    </i>
    <i r="1">
      <x v="84"/>
      <x v="14"/>
    </i>
    <i r="1">
      <x v="85"/>
      <x v="14"/>
    </i>
    <i r="1">
      <x v="89"/>
      <x v="14"/>
    </i>
    <i r="1">
      <x v="115"/>
      <x v="14"/>
    </i>
    <i r="1">
      <x v="155"/>
      <x v="14"/>
    </i>
    <i r="1">
      <x v="190"/>
      <x v="14"/>
    </i>
    <i r="1">
      <x v="191"/>
      <x v="13"/>
    </i>
    <i r="1">
      <x v="246"/>
      <x v="14"/>
    </i>
    <i r="1">
      <x v="253"/>
      <x v="14"/>
    </i>
    <i>
      <x v="15"/>
      <x v="7"/>
      <x v="14"/>
    </i>
    <i r="1">
      <x v="87"/>
      <x v="18"/>
    </i>
    <i r="1">
      <x v="94"/>
      <x v="17"/>
    </i>
    <i r="1">
      <x v="97"/>
      <x v="16"/>
    </i>
    <i r="1">
      <x v="132"/>
      <x v="14"/>
    </i>
    <i r="1">
      <x v="135"/>
      <x v="14"/>
    </i>
    <i r="1">
      <x v="164"/>
      <x v="14"/>
    </i>
    <i r="1">
      <x v="208"/>
      <x v="14"/>
    </i>
    <i r="1">
      <x v="242"/>
      <x v="18"/>
    </i>
    <i r="1">
      <x v="258"/>
      <x v="13"/>
    </i>
    <i>
      <x v="16"/>
      <x v="16"/>
      <x v="14"/>
    </i>
    <i r="1">
      <x v="18"/>
      <x v="14"/>
    </i>
    <i r="1">
      <x v="49"/>
      <x v="14"/>
    </i>
    <i r="1">
      <x v="56"/>
      <x v="14"/>
    </i>
    <i r="1">
      <x v="61"/>
      <x v="16"/>
    </i>
    <i r="1">
      <x v="125"/>
      <x v="17"/>
    </i>
    <i r="1">
      <x v="173"/>
      <x v="14"/>
    </i>
    <i r="1">
      <x v="193"/>
      <x v="14"/>
    </i>
    <i r="1">
      <x v="204"/>
      <x v="14"/>
    </i>
    <i r="1">
      <x v="260"/>
      <x v="14"/>
    </i>
    <i>
      <x v="17"/>
      <x v="21"/>
      <x v="14"/>
    </i>
    <i r="1">
      <x v="139"/>
      <x v="14"/>
    </i>
    <i r="1">
      <x v="146"/>
      <x v="14"/>
    </i>
    <i r="1">
      <x v="187"/>
      <x v="14"/>
    </i>
    <i r="1">
      <x v="198"/>
      <x v="14"/>
    </i>
    <i r="1">
      <x v="200"/>
      <x v="14"/>
    </i>
    <i r="1">
      <x v="201"/>
      <x v="16"/>
    </i>
    <i r="1">
      <x v="211"/>
      <x v="14"/>
    </i>
    <i r="1">
      <x v="220"/>
      <x v="14"/>
    </i>
    <i r="1">
      <x v="265"/>
      <x v="14"/>
    </i>
    <i>
      <x v="18"/>
      <x v="6"/>
      <x v="14"/>
    </i>
    <i r="1">
      <x v="9"/>
      <x v="16"/>
    </i>
    <i r="1">
      <x v="28"/>
      <x v="14"/>
    </i>
    <i r="1">
      <x v="59"/>
      <x v="14"/>
    </i>
    <i r="1">
      <x v="74"/>
      <x v="14"/>
    </i>
    <i r="1">
      <x v="149"/>
      <x v="14"/>
    </i>
    <i r="1">
      <x v="196"/>
      <x v="14"/>
    </i>
    <i r="1">
      <x v="230"/>
      <x v="14"/>
    </i>
    <i r="1">
      <x v="232"/>
      <x v="14"/>
    </i>
    <i r="1">
      <x v="243"/>
      <x v="14"/>
    </i>
    <i>
      <x v="19"/>
      <x v="19"/>
      <x v="18"/>
    </i>
    <i r="1">
      <x v="35"/>
      <x v="18"/>
    </i>
    <i r="1">
      <x v="69"/>
      <x v="14"/>
    </i>
    <i r="1">
      <x v="102"/>
      <x v="14"/>
    </i>
    <i r="1">
      <x v="123"/>
      <x v="14"/>
    </i>
    <i r="1">
      <x v="124"/>
      <x v="18"/>
    </i>
    <i r="1">
      <x v="182"/>
      <x v="14"/>
    </i>
    <i r="1">
      <x v="222"/>
      <x v="14"/>
    </i>
    <i r="1">
      <x v="261"/>
      <x v="14"/>
    </i>
    <i r="1">
      <x v="264"/>
      <x v="14"/>
    </i>
    <i>
      <x v="20"/>
      <x v="4"/>
      <x v="18"/>
    </i>
    <i r="1">
      <x v="5"/>
      <x v="18"/>
    </i>
    <i r="1">
      <x v="8"/>
      <x v="14"/>
    </i>
    <i r="1">
      <x v="24"/>
      <x v="14"/>
    </i>
    <i r="1">
      <x v="41"/>
      <x v="14"/>
    </i>
    <i r="1">
      <x v="66"/>
      <x v="14"/>
    </i>
    <i r="1">
      <x v="121"/>
      <x v="16"/>
    </i>
    <i r="1">
      <x v="181"/>
      <x v="14"/>
    </i>
    <i r="1">
      <x v="205"/>
      <x v="18"/>
    </i>
    <i r="1">
      <x v="255"/>
      <x v="14"/>
    </i>
    <i>
      <x v="21"/>
      <x v="3"/>
      <x v="14"/>
    </i>
    <i r="1">
      <x v="63"/>
      <x v="14"/>
    </i>
    <i r="1">
      <x v="106"/>
      <x v="14"/>
    </i>
    <i r="1">
      <x v="108"/>
      <x v="14"/>
    </i>
    <i r="1">
      <x v="110"/>
      <x v="14"/>
    </i>
    <i r="1">
      <x v="117"/>
      <x v="16"/>
    </i>
    <i r="1">
      <x v="148"/>
      <x v="17"/>
    </i>
    <i r="1">
      <x v="165"/>
      <x v="14"/>
    </i>
    <i r="1">
      <x v="166"/>
      <x v="14"/>
    </i>
    <i r="1">
      <x v="218"/>
      <x v="16"/>
    </i>
    <i>
      <x v="22"/>
      <x v="25"/>
      <x v="14"/>
    </i>
    <i r="1">
      <x v="32"/>
      <x v="16"/>
    </i>
    <i r="1">
      <x v="40"/>
      <x v="14"/>
    </i>
    <i r="1">
      <x v="43"/>
      <x v="14"/>
    </i>
    <i r="1">
      <x v="46"/>
      <x v="14"/>
    </i>
    <i r="1">
      <x v="67"/>
      <x v="14"/>
    </i>
    <i r="1">
      <x v="82"/>
      <x v="14"/>
    </i>
    <i r="1">
      <x v="157"/>
      <x v="18"/>
    </i>
    <i r="1">
      <x v="176"/>
      <x v="18"/>
    </i>
    <i r="1">
      <x v="233"/>
      <x v="14"/>
    </i>
    <i>
      <x v="23"/>
      <x v="13"/>
      <x v="14"/>
    </i>
    <i r="1">
      <x v="26"/>
      <x v="16"/>
    </i>
    <i r="1">
      <x v="101"/>
      <x v="14"/>
    </i>
    <i r="1">
      <x v="134"/>
      <x v="18"/>
    </i>
    <i r="1">
      <x v="150"/>
      <x v="14"/>
    </i>
    <i r="1">
      <x v="179"/>
      <x v="18"/>
    </i>
    <i r="1">
      <x v="184"/>
      <x v="14"/>
    </i>
    <i r="1">
      <x v="236"/>
      <x v="14"/>
    </i>
    <i r="1">
      <x v="237"/>
      <x v="14"/>
    </i>
    <i r="1">
      <x v="269"/>
      <x v="14"/>
    </i>
    <i>
      <x v="24"/>
      <x v="37"/>
      <x v="14"/>
    </i>
    <i r="1">
      <x v="92"/>
      <x v="18"/>
    </i>
    <i r="1">
      <x v="100"/>
      <x v="14"/>
    </i>
    <i r="1">
      <x v="103"/>
      <x v="14"/>
    </i>
    <i r="1">
      <x v="122"/>
      <x v="17"/>
    </i>
    <i r="1">
      <x v="131"/>
      <x v="14"/>
    </i>
    <i r="1">
      <x v="152"/>
      <x v="14"/>
    </i>
    <i r="1">
      <x v="185"/>
      <x v="18"/>
    </i>
    <i r="1">
      <x v="235"/>
      <x v="18"/>
    </i>
    <i r="1">
      <x v="251"/>
      <x v="14"/>
    </i>
    <i>
      <x v="25"/>
      <x v="14"/>
      <x v="14"/>
    </i>
    <i r="1">
      <x v="20"/>
      <x v="18"/>
    </i>
    <i r="1">
      <x v="111"/>
      <x v="18"/>
    </i>
    <i r="1">
      <x v="128"/>
      <x v="16"/>
    </i>
    <i r="1">
      <x v="129"/>
      <x v="14"/>
    </i>
    <i r="1">
      <x v="141"/>
      <x v="18"/>
    </i>
    <i r="1">
      <x v="163"/>
      <x v="18"/>
    </i>
    <i r="1">
      <x v="206"/>
      <x v="14"/>
    </i>
    <i r="1">
      <x v="245"/>
      <x v="14"/>
    </i>
    <i r="1">
      <x v="268"/>
      <x v="14"/>
    </i>
    <i>
      <x v="26"/>
      <x v="72"/>
      <x v="16"/>
    </i>
    <i r="1">
      <x v="77"/>
      <x v="14"/>
    </i>
    <i r="1">
      <x v="88"/>
      <x v="14"/>
    </i>
    <i r="1">
      <x v="119"/>
      <x v="14"/>
    </i>
    <i r="1">
      <x v="130"/>
      <x v="16"/>
    </i>
    <i r="1">
      <x v="151"/>
      <x v="14"/>
    </i>
    <i r="1">
      <x v="158"/>
      <x v="14"/>
    </i>
    <i r="1">
      <x v="216"/>
      <x v="13"/>
    </i>
    <i r="1">
      <x v="240"/>
      <x v="14"/>
    </i>
    <i r="1">
      <x v="249"/>
      <x v="14"/>
    </i>
  </rowItems>
  <colFields count="1">
    <field x="-2"/>
  </colFields>
  <colItems count="2">
    <i>
      <x/>
    </i>
    <i i="1">
      <x v="1"/>
    </i>
  </colItems>
  <dataFields count="2">
    <dataField name=" POPULATION" fld="1" baseField="0" baseItem="0" numFmtId="165"/>
    <dataField name=" %TOTAL POPULATION" fld="3" baseField="0" baseItem="0" numFmtId="10"/>
  </dataFields>
  <formats count="2">
    <format dxfId="11">
      <pivotArea outline="0" fieldPosition="0">
        <references count="1">
          <reference field="4294967294" count="1" selected="0">
            <x v="0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" xr10:uid="{EDA41494-DA7F-47ED-8F1C-29CA6C473421}" sourceName="COUNTRY">
  <pivotTables>
    <pivotTable tabId="7" name="PivotTable3"/>
  </pivotTables>
  <data>
    <tabular pivotCacheId="2074185852">
      <items count="27">
        <i x="0" s="1"/>
        <i x="1" s="1"/>
        <i x="2" s="1"/>
        <i x="3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4" s="1"/>
        <i x="22" s="1"/>
        <i x="23" s="1"/>
        <i x="24" s="1"/>
        <i x="25" s="1"/>
        <i x="2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_TOTAL_POP_CATEGORY" xr10:uid="{2FE62EE5-3A3E-4D81-AA23-AEC0F4C2CFA3}" sourceName="%TOTAL POP CATEGORY">
  <pivotTables>
    <pivotTable tabId="7" name="PivotTable3"/>
  </pivotTables>
  <data>
    <tabular pivotCacheId="2074185852">
      <items count="19">
        <i x="0" s="1"/>
        <i x="4" s="1"/>
        <i x="3" s="1"/>
        <i x="1" s="1"/>
        <i x="2" s="1"/>
        <i x="8" s="1" nd="1"/>
        <i x="7" s="1" nd="1"/>
        <i x="9" s="1" nd="1"/>
        <i x="12" s="1" nd="1"/>
        <i x="14" s="1" nd="1"/>
        <i x="10" s="1" nd="1"/>
        <i x="11" s="1" nd="1"/>
        <i x="13" s="1" nd="1"/>
        <i x="16" s="1" nd="1"/>
        <i x="6" s="1" nd="1"/>
        <i x="18" s="1" nd="1"/>
        <i x="15" s="1" nd="1"/>
        <i x="5" s="1" nd="1"/>
        <i x="17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" xr10:uid="{DC84410F-4223-41CD-B32E-A26CBC20E6B3}" cache="Slicer_COUNTRY" caption="COUNTRY" rowHeight="228600"/>
  <slicer name="%TOTAL POP CATEGORY" xr10:uid="{6E4D3AA9-A753-4575-8BBB-B582BA536E47}" cache="Slicer__TOTAL_POP_CATEGORY" caption="%TOTAL POP 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17CB8-B30E-4434-8DF3-9B421BE25FDA}" name="Table1" displayName="Table1" ref="A1:G271" totalsRowShown="0" headerRowDxfId="10">
  <autoFilter ref="A1:G271" xr:uid="{5E817CB8-B30E-4434-8DF3-9B421BE25FDA}"/>
  <tableColumns count="7">
    <tableColumn id="1" xr3:uid="{1C097592-663E-4B2C-BDCD-9D2E06259893}" name="CITY"/>
    <tableColumn id="2" xr3:uid="{0B3C2063-E653-4358-8A9D-33EC75EE1480}" name="POPULATION" dataDxfId="9"/>
    <tableColumn id="3" xr3:uid="{6D2AB658-13D7-4005-8204-8504FF83AF31}" name="COUNTRY" dataDxfId="8"/>
    <tableColumn id="4" xr3:uid="{A828329F-7338-482F-909C-7F7486E4C660}" name="%TOTAL POPULATION" dataDxfId="7">
      <calculatedColumnFormula>Table1[[#This Row],[POPULATION]]/VLOOKUP(Table1[[#This Row],[COUNTRY]],EU_Countries!$A$2:$B$28,2,FALSE)</calculatedColumnFormula>
    </tableColumn>
    <tableColumn id="5" xr3:uid="{450C3DE5-4930-4C6A-B320-B5AD28BEE8EC}" name="%TOTAL POP CATEGORY" dataDxfId="6">
      <calculatedColumnFormula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calculatedColumnFormula>
    </tableColumn>
    <tableColumn id="6" xr3:uid="{C2A7DF78-8563-44D3-BF2E-B99F720AA844}" name="EU RANK" dataDxfId="5">
      <calculatedColumnFormula>_xlfn.RANK.EQ(Table1[[#This Row],[POPULATION]],Table1[POPULATION])</calculatedColumnFormula>
    </tableColumn>
    <tableColumn id="7" xr3:uid="{1044FB7A-A75E-4EAC-BD5A-89BBE2EE6B2F}" name="SHOW IN PIVOT" dataDxfId="4">
      <calculatedColumnFormula>IF(Table1[[#This Row],[EU RANK]]&lt;='Pivot Tables'!$K$2,"Show","Don't Show")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2431-C91F-4FEE-8259-2A1B72586A6E}">
  <dimension ref="A1:O271"/>
  <sheetViews>
    <sheetView tabSelected="1" workbookViewId="0">
      <selection activeCell="K2" sqref="K2"/>
    </sheetView>
  </sheetViews>
  <sheetFormatPr defaultRowHeight="15"/>
  <cols>
    <col min="1" max="1" width="24.85546875" bestFit="1" customWidth="1"/>
    <col min="2" max="2" width="14.7109375" bestFit="1" customWidth="1"/>
    <col min="3" max="3" width="17" bestFit="1" customWidth="1"/>
    <col min="4" max="4" width="22.28515625" bestFit="1" customWidth="1"/>
    <col min="5" max="5" width="24.5703125" bestFit="1" customWidth="1"/>
    <col min="7" max="7" width="17" style="18" bestFit="1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 t="s">
        <v>6</v>
      </c>
      <c r="K1" t="s">
        <v>7</v>
      </c>
    </row>
    <row r="2" spans="1:14">
      <c r="A2" t="s">
        <v>8</v>
      </c>
      <c r="B2" s="2">
        <v>1982097</v>
      </c>
      <c r="C2" t="s">
        <v>9</v>
      </c>
      <c r="D2" s="4">
        <f>Table1[[#This Row],[POPULATION]]/VLOOKUP(Table1[[#This Row],[COUNTRY]],EU_Countries!$A$2:$B$28,2,FALSE)</f>
        <v>0.21748844086853303</v>
      </c>
      <c r="E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1 (&gt;20%)</v>
      </c>
      <c r="F2">
        <f>_xlfn.RANK.EQ(Table1[[#This Row],[POPULATION]],Table1[POPULATION])</f>
        <v>6</v>
      </c>
      <c r="G2" s="18" t="str">
        <f>IF(Table1[[#This Row],[EU RANK]]&lt;='Pivot Tables'!$K$2,"Show","Don't Show")</f>
        <v>Show</v>
      </c>
      <c r="M2" s="10"/>
      <c r="N2" s="10"/>
    </row>
    <row r="3" spans="1:14">
      <c r="A3" t="s">
        <v>10</v>
      </c>
      <c r="B3" s="2">
        <v>298479</v>
      </c>
      <c r="C3" t="s">
        <v>9</v>
      </c>
      <c r="D3" s="4">
        <f>Table1[[#This Row],[POPULATION]]/VLOOKUP(Table1[[#This Row],[COUNTRY]],EU_Countries!$A$2:$B$28,2,FALSE)</f>
        <v>3.2751037079415825E-2</v>
      </c>
      <c r="E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3">
        <f>_xlfn.RANK.EQ(Table1[[#This Row],[POPULATION]],Table1[POPULATION])</f>
        <v>77</v>
      </c>
      <c r="G3" s="18" t="str">
        <f>IF(Table1[[#This Row],[EU RANK]]&lt;='Pivot Tables'!$K$2,"Show","Don't Show")</f>
        <v>Don't Show</v>
      </c>
      <c r="M3" s="10"/>
      <c r="N3" s="11"/>
    </row>
    <row r="4" spans="1:14">
      <c r="A4" t="s">
        <v>11</v>
      </c>
      <c r="B4" s="2">
        <v>210118</v>
      </c>
      <c r="C4" t="s">
        <v>9</v>
      </c>
      <c r="D4" s="4">
        <f>Table1[[#This Row],[POPULATION]]/VLOOKUP(Table1[[#This Row],[COUNTRY]],EU_Countries!$A$2:$B$28,2,FALSE)</f>
        <v>2.3055499412195479E-2</v>
      </c>
      <c r="E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4">
        <f>_xlfn.RANK.EQ(Table1[[#This Row],[POPULATION]],Table1[POPULATION])</f>
        <v>102</v>
      </c>
      <c r="G4" s="18" t="str">
        <f>IF(Table1[[#This Row],[EU RANK]]&lt;='Pivot Tables'!$K$2,"Show","Don't Show")</f>
        <v>Don't Show</v>
      </c>
      <c r="M4" s="10"/>
      <c r="N4" s="10"/>
    </row>
    <row r="5" spans="1:14">
      <c r="A5" t="s">
        <v>12</v>
      </c>
      <c r="B5" s="2">
        <v>155619</v>
      </c>
      <c r="C5" t="s">
        <v>9</v>
      </c>
      <c r="D5" s="4">
        <f>Table1[[#This Row],[POPULATION]]/VLOOKUP(Table1[[#This Row],[COUNTRY]],EU_Countries!$A$2:$B$28,2,FALSE)</f>
        <v>1.7075518342200325E-2</v>
      </c>
      <c r="E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5">
        <f>_xlfn.RANK.EQ(Table1[[#This Row],[POPULATION]],Table1[POPULATION])</f>
        <v>129</v>
      </c>
      <c r="G5" s="18" t="str">
        <f>IF(Table1[[#This Row],[EU RANK]]&lt;='Pivot Tables'!$K$2,"Show","Don't Show")</f>
        <v>Don't Show</v>
      </c>
      <c r="M5" s="10"/>
      <c r="N5" s="10"/>
    </row>
    <row r="6" spans="1:14">
      <c r="A6" t="s">
        <v>13</v>
      </c>
      <c r="B6" s="2">
        <v>131358</v>
      </c>
      <c r="C6" t="s">
        <v>9</v>
      </c>
      <c r="D6" s="4">
        <f>Table1[[#This Row],[POPULATION]]/VLOOKUP(Table1[[#This Row],[COUNTRY]],EU_Countries!$A$2:$B$28,2,FALSE)</f>
        <v>1.4413445263076812E-2</v>
      </c>
      <c r="E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6">
        <f>_xlfn.RANK.EQ(Table1[[#This Row],[POPULATION]],Table1[POPULATION])</f>
        <v>138</v>
      </c>
      <c r="G6" s="18" t="str">
        <f>IF(Table1[[#This Row],[EU RANK]]&lt;='Pivot Tables'!$K$2,"Show","Don't Show")</f>
        <v>Don't Show</v>
      </c>
      <c r="M6" s="11"/>
      <c r="N6" s="10"/>
    </row>
    <row r="7" spans="1:14">
      <c r="A7" t="s">
        <v>14</v>
      </c>
      <c r="B7" s="2">
        <v>104332</v>
      </c>
      <c r="C7" t="s">
        <v>9</v>
      </c>
      <c r="D7" s="4">
        <f>Table1[[#This Row],[POPULATION]]/VLOOKUP(Table1[[#This Row],[COUNTRY]],EU_Countries!$A$2:$B$28,2,FALSE)</f>
        <v>1.1447978586666439E-2</v>
      </c>
      <c r="E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7">
        <f>_xlfn.RANK.EQ(Table1[[#This Row],[POPULATION]],Table1[POPULATION])</f>
        <v>155</v>
      </c>
      <c r="G7" s="18" t="str">
        <f>IF(Table1[[#This Row],[EU RANK]]&lt;='Pivot Tables'!$K$2,"Show","Don't Show")</f>
        <v>Don't Show</v>
      </c>
    </row>
    <row r="8" spans="1:14">
      <c r="A8" t="s">
        <v>15</v>
      </c>
      <c r="B8" s="2">
        <v>65135</v>
      </c>
      <c r="C8" t="s">
        <v>9</v>
      </c>
      <c r="D8" s="4">
        <f>Table1[[#This Row],[POPULATION]]/VLOOKUP(Table1[[#This Row],[COUNTRY]],EU_Countries!$A$2:$B$28,2,FALSE)</f>
        <v>7.1470314500107204E-3</v>
      </c>
      <c r="E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8">
        <f>_xlfn.RANK.EQ(Table1[[#This Row],[POPULATION]],Table1[POPULATION])</f>
        <v>195</v>
      </c>
      <c r="G8" s="18" t="str">
        <f>IF(Table1[[#This Row],[EU RANK]]&lt;='Pivot Tables'!$K$2,"Show","Don't Show")</f>
        <v>Don't Show</v>
      </c>
    </row>
    <row r="9" spans="1:14">
      <c r="A9" t="s">
        <v>16</v>
      </c>
      <c r="B9" s="2">
        <v>64385</v>
      </c>
      <c r="C9" t="s">
        <v>9</v>
      </c>
      <c r="D9" s="4">
        <f>Table1[[#This Row],[POPULATION]]/VLOOKUP(Table1[[#This Row],[COUNTRY]],EU_Countries!$A$2:$B$28,2,FALSE)</f>
        <v>7.0647366225368886E-3</v>
      </c>
      <c r="E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9">
        <f>_xlfn.RANK.EQ(Table1[[#This Row],[POPULATION]],Table1[POPULATION])</f>
        <v>197</v>
      </c>
      <c r="G9" s="18" t="str">
        <f>IF(Table1[[#This Row],[EU RANK]]&lt;='Pivot Tables'!$K$2,"Show","Don't Show")</f>
        <v>Don't Show</v>
      </c>
    </row>
    <row r="10" spans="1:14">
      <c r="A10" t="s">
        <v>17</v>
      </c>
      <c r="B10" s="2">
        <v>57639</v>
      </c>
      <c r="C10" t="s">
        <v>9</v>
      </c>
      <c r="D10" s="4">
        <f>Table1[[#This Row],[POPULATION]]/VLOOKUP(Table1[[#This Row],[COUNTRY]],EU_Countries!$A$2:$B$28,2,FALSE)</f>
        <v>6.3245220810189285E-3</v>
      </c>
      <c r="E1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0">
        <f>_xlfn.RANK.EQ(Table1[[#This Row],[POPULATION]],Table1[POPULATION])</f>
        <v>203</v>
      </c>
      <c r="G10" s="18" t="str">
        <f>IF(Table1[[#This Row],[EU RANK]]&lt;='Pivot Tables'!$K$2,"Show","Don't Show")</f>
        <v>Don't Show</v>
      </c>
    </row>
    <row r="11" spans="1:14">
      <c r="A11" t="s">
        <v>18</v>
      </c>
      <c r="B11" s="2">
        <v>51222</v>
      </c>
      <c r="C11" t="s">
        <v>9</v>
      </c>
      <c r="D11" s="4">
        <f>Table1[[#This Row],[POPULATION]]/VLOOKUP(Table1[[#This Row],[COUNTRY]],EU_Countries!$A$2:$B$28,2,FALSE)</f>
        <v>5.6204075371528231E-3</v>
      </c>
      <c r="E1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1">
        <f>_xlfn.RANK.EQ(Table1[[#This Row],[POPULATION]],Table1[POPULATION])</f>
        <v>215</v>
      </c>
      <c r="G11" s="18" t="str">
        <f>IF(Table1[[#This Row],[EU RANK]]&lt;='Pivot Tables'!$K$2,"Show","Don't Show")</f>
        <v>Don't Show</v>
      </c>
    </row>
    <row r="12" spans="1:14">
      <c r="A12" t="s">
        <v>19</v>
      </c>
      <c r="B12" s="2">
        <v>1019022</v>
      </c>
      <c r="C12" s="2" t="s">
        <v>20</v>
      </c>
      <c r="D12" s="4">
        <f>Table1[[#This Row],[POPULATION]]/VLOOKUP(Table1[[#This Row],[COUNTRY]],EU_Countries!$A$2:$B$28,2,FALSE)</f>
        <v>8.6661825388611211E-2</v>
      </c>
      <c r="E1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12">
        <f>_xlfn.RANK.EQ(Table1[[#This Row],[POPULATION]],Table1[POPULATION])</f>
        <v>20</v>
      </c>
      <c r="G12" s="18" t="str">
        <f>IF(Table1[[#This Row],[EU RANK]]&lt;='Pivot Tables'!$K$2,"Show","Don't Show")</f>
        <v>Don't Show</v>
      </c>
    </row>
    <row r="13" spans="1:14">
      <c r="A13" t="s">
        <v>21</v>
      </c>
      <c r="B13" s="2">
        <v>529247</v>
      </c>
      <c r="C13" s="2" t="s">
        <v>20</v>
      </c>
      <c r="D13" s="4">
        <f>Table1[[#This Row],[POPULATION]]/VLOOKUP(Table1[[#This Row],[COUNTRY]],EU_Countries!$A$2:$B$28,2,FALSE)</f>
        <v>4.5009343371827416E-2</v>
      </c>
      <c r="E1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3">
        <f>_xlfn.RANK.EQ(Table1[[#This Row],[POPULATION]],Table1[POPULATION])</f>
        <v>50</v>
      </c>
      <c r="G13" s="18" t="str">
        <f>IF(Table1[[#This Row],[EU RANK]]&lt;='Pivot Tables'!$K$2,"Show","Don't Show")</f>
        <v>Don't Show</v>
      </c>
    </row>
    <row r="14" spans="1:14">
      <c r="A14" t="s">
        <v>22</v>
      </c>
      <c r="B14" s="2">
        <v>265086</v>
      </c>
      <c r="C14" s="2" t="s">
        <v>20</v>
      </c>
      <c r="D14" s="4">
        <f>Table1[[#This Row],[POPULATION]]/VLOOKUP(Table1[[#This Row],[COUNTRY]],EU_Countries!$A$2:$B$28,2,FALSE)</f>
        <v>2.2544004589660865E-2</v>
      </c>
      <c r="E1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4">
        <f>_xlfn.RANK.EQ(Table1[[#This Row],[POPULATION]],Table1[POPULATION])</f>
        <v>87</v>
      </c>
      <c r="G14" s="18" t="str">
        <f>IF(Table1[[#This Row],[EU RANK]]&lt;='Pivot Tables'!$K$2,"Show","Don't Show")</f>
        <v>Don't Show</v>
      </c>
    </row>
    <row r="15" spans="1:14">
      <c r="A15" t="s">
        <v>23</v>
      </c>
      <c r="B15" s="2">
        <v>200132</v>
      </c>
      <c r="C15" s="2" t="s">
        <v>20</v>
      </c>
      <c r="D15" s="4">
        <f>Table1[[#This Row],[POPULATION]]/VLOOKUP(Table1[[#This Row],[COUNTRY]],EU_Countries!$A$2:$B$28,2,FALSE)</f>
        <v>1.7020049065352406E-2</v>
      </c>
      <c r="E1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5">
        <f>_xlfn.RANK.EQ(Table1[[#This Row],[POPULATION]],Table1[POPULATION])</f>
        <v>107</v>
      </c>
      <c r="G15" s="18" t="str">
        <f>IF(Table1[[#This Row],[EU RANK]]&lt;='Pivot Tables'!$K$2,"Show","Don't Show")</f>
        <v>Don't Show</v>
      </c>
    </row>
    <row r="16" spans="1:14">
      <c r="A16" t="s">
        <v>24</v>
      </c>
      <c r="B16" s="2">
        <v>195278</v>
      </c>
      <c r="C16" s="2" t="s">
        <v>20</v>
      </c>
      <c r="D16" s="4">
        <f>Table1[[#This Row],[POPULATION]]/VLOOKUP(Table1[[#This Row],[COUNTRY]],EU_Countries!$A$2:$B$28,2,FALSE)</f>
        <v>1.6607244925268758E-2</v>
      </c>
      <c r="E1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6">
        <f>_xlfn.RANK.EQ(Table1[[#This Row],[POPULATION]],Table1[POPULATION])</f>
        <v>109</v>
      </c>
      <c r="G16" s="18" t="str">
        <f>IF(Table1[[#This Row],[EU RANK]]&lt;='Pivot Tables'!$K$2,"Show","Don't Show")</f>
        <v>Don't Show</v>
      </c>
    </row>
    <row r="17" spans="1:10">
      <c r="A17" t="s">
        <v>25</v>
      </c>
      <c r="B17" s="2">
        <v>160553</v>
      </c>
      <c r="C17" s="2" t="s">
        <v>20</v>
      </c>
      <c r="D17" s="4">
        <f>Table1[[#This Row],[POPULATION]]/VLOOKUP(Table1[[#This Row],[COUNTRY]],EU_Countries!$A$2:$B$28,2,FALSE)</f>
        <v>1.3654087989874308E-2</v>
      </c>
      <c r="E1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7">
        <f>_xlfn.RANK.EQ(Table1[[#This Row],[POPULATION]],Table1[POPULATION])</f>
        <v>127</v>
      </c>
      <c r="G17" s="18" t="str">
        <f>IF(Table1[[#This Row],[EU RANK]]&lt;='Pivot Tables'!$K$2,"Show","Don't Show")</f>
        <v>Don't Show</v>
      </c>
    </row>
    <row r="18" spans="1:10">
      <c r="A18" t="s">
        <v>26</v>
      </c>
      <c r="B18" s="2">
        <v>132761</v>
      </c>
      <c r="C18" s="2" t="s">
        <v>20</v>
      </c>
      <c r="D18" s="4">
        <f>Table1[[#This Row],[POPULATION]]/VLOOKUP(Table1[[#This Row],[COUNTRY]],EU_Countries!$A$2:$B$28,2,FALSE)</f>
        <v>1.1290541912164226E-2</v>
      </c>
      <c r="E1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8">
        <f>_xlfn.RANK.EQ(Table1[[#This Row],[POPULATION]],Table1[POPULATION])</f>
        <v>137</v>
      </c>
      <c r="G18" s="18" t="str">
        <f>IF(Table1[[#This Row],[EU RANK]]&lt;='Pivot Tables'!$K$2,"Show","Don't Show")</f>
        <v>Don't Show</v>
      </c>
    </row>
    <row r="19" spans="1:10">
      <c r="A19" t="s">
        <v>27</v>
      </c>
      <c r="B19" s="2">
        <v>118509</v>
      </c>
      <c r="C19" s="2" t="s">
        <v>20</v>
      </c>
      <c r="D19" s="4">
        <f>Table1[[#This Row],[POPULATION]]/VLOOKUP(Table1[[#This Row],[COUNTRY]],EU_Countries!$A$2:$B$28,2,FALSE)</f>
        <v>1.0078493167938402E-2</v>
      </c>
      <c r="E1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9">
        <f>_xlfn.RANK.EQ(Table1[[#This Row],[POPULATION]],Table1[POPULATION])</f>
        <v>146</v>
      </c>
      <c r="G19" s="18" t="str">
        <f>IF(Table1[[#This Row],[EU RANK]]&lt;='Pivot Tables'!$K$2,"Show","Don't Show")</f>
        <v>Don't Show</v>
      </c>
    </row>
    <row r="20" spans="1:10">
      <c r="A20" t="s">
        <v>28</v>
      </c>
      <c r="B20" s="2">
        <v>110939</v>
      </c>
      <c r="C20" s="2" t="s">
        <v>20</v>
      </c>
      <c r="D20" s="4">
        <f>Table1[[#This Row],[POPULATION]]/VLOOKUP(Table1[[#This Row],[COUNTRY]],EU_Countries!$A$2:$B$28,2,FALSE)</f>
        <v>9.4347092082282223E-3</v>
      </c>
      <c r="E2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0">
        <f>_xlfn.RANK.EQ(Table1[[#This Row],[POPULATION]],Table1[POPULATION])</f>
        <v>148</v>
      </c>
      <c r="G20" s="18" t="str">
        <f>IF(Table1[[#This Row],[EU RANK]]&lt;='Pivot Tables'!$K$2,"Show","Don't Show")</f>
        <v>Don't Show</v>
      </c>
    </row>
    <row r="21" spans="1:10">
      <c r="A21" t="s">
        <v>29</v>
      </c>
      <c r="B21" s="2">
        <v>101032</v>
      </c>
      <c r="C21" s="2" t="s">
        <v>20</v>
      </c>
      <c r="D21" s="4">
        <f>Table1[[#This Row],[POPULATION]]/VLOOKUP(Table1[[#This Row],[COUNTRY]],EU_Countries!$A$2:$B$28,2,FALSE)</f>
        <v>8.5921771489351241E-3</v>
      </c>
      <c r="E2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1">
        <f>_xlfn.RANK.EQ(Table1[[#This Row],[POPULATION]],Table1[POPULATION])</f>
        <v>158</v>
      </c>
      <c r="G21" s="18" t="str">
        <f>IF(Table1[[#This Row],[EU RANK]]&lt;='Pivot Tables'!$K$2,"Show","Don't Show")</f>
        <v>Don't Show</v>
      </c>
    </row>
    <row r="22" spans="1:10">
      <c r="A22" t="s">
        <v>30</v>
      </c>
      <c r="B22" s="2">
        <v>1205548</v>
      </c>
      <c r="C22" t="s">
        <v>31</v>
      </c>
      <c r="D22" s="4">
        <f>Table1[[#This Row],[POPULATION]]/VLOOKUP(Table1[[#This Row],[COUNTRY]],EU_Countries!$A$2:$B$28,2,FALSE)</f>
        <v>0.17954236763093934</v>
      </c>
      <c r="E2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2 (10-20%)</v>
      </c>
      <c r="F22" s="2">
        <f>_xlfn.RANK.EQ(Table1[[#This Row],[POPULATION]],Table1[POPULATION])</f>
        <v>17</v>
      </c>
      <c r="G22" s="18" t="str">
        <f>IF(Table1[[#This Row],[EU RANK]]&lt;='Pivot Tables'!$K$2,"Show","Don't Show")</f>
        <v>Don't Show</v>
      </c>
      <c r="H22" s="2"/>
      <c r="I22" s="2"/>
      <c r="J22" s="2"/>
    </row>
    <row r="23" spans="1:10">
      <c r="A23" t="s">
        <v>32</v>
      </c>
      <c r="B23" s="2">
        <v>329489</v>
      </c>
      <c r="C23" t="s">
        <v>31</v>
      </c>
      <c r="D23" s="4">
        <f>Table1[[#This Row],[POPULATION]]/VLOOKUP(Table1[[#This Row],[COUNTRY]],EU_Countries!$A$2:$B$28,2,FALSE)</f>
        <v>4.9070825191821953E-2</v>
      </c>
      <c r="E2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3" s="2">
        <f>_xlfn.RANK.EQ(Table1[[#This Row],[POPULATION]],Table1[POPULATION])</f>
        <v>67</v>
      </c>
      <c r="G23" s="18" t="str">
        <f>IF(Table1[[#This Row],[EU RANK]]&lt;='Pivot Tables'!$K$2,"Show","Don't Show")</f>
        <v>Don't Show</v>
      </c>
      <c r="H23" s="2"/>
      <c r="I23" s="2"/>
      <c r="J23" s="2"/>
    </row>
    <row r="24" spans="1:10">
      <c r="A24" t="s">
        <v>33</v>
      </c>
      <c r="B24" s="2">
        <v>318737</v>
      </c>
      <c r="C24" t="s">
        <v>31</v>
      </c>
      <c r="D24" s="4">
        <f>Table1[[#This Row],[POPULATION]]/VLOOKUP(Table1[[#This Row],[COUNTRY]],EU_Countries!$A$2:$B$28,2,FALSE)</f>
        <v>4.746952890435114E-2</v>
      </c>
      <c r="E2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4" s="2">
        <f>_xlfn.RANK.EQ(Table1[[#This Row],[POPULATION]],Table1[POPULATION])</f>
        <v>71</v>
      </c>
      <c r="G24" s="18" t="str">
        <f>IF(Table1[[#This Row],[EU RANK]]&lt;='Pivot Tables'!$K$2,"Show","Don't Show")</f>
        <v>Don't Show</v>
      </c>
      <c r="H24" s="2"/>
      <c r="I24" s="2"/>
      <c r="J24" s="2"/>
    </row>
    <row r="25" spans="1:10">
      <c r="A25" t="s">
        <v>34</v>
      </c>
      <c r="B25" s="2">
        <v>189014</v>
      </c>
      <c r="C25" t="s">
        <v>31</v>
      </c>
      <c r="D25" s="4">
        <f>Table1[[#This Row],[POPULATION]]/VLOOKUP(Table1[[#This Row],[COUNTRY]],EU_Countries!$A$2:$B$28,2,FALSE)</f>
        <v>2.8149871324405471E-2</v>
      </c>
      <c r="E2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5" s="2">
        <f>_xlfn.RANK.EQ(Table1[[#This Row],[POPULATION]],Table1[POPULATION])</f>
        <v>111</v>
      </c>
      <c r="G25" s="18" t="str">
        <f>IF(Table1[[#This Row],[EU RANK]]&lt;='Pivot Tables'!$K$2,"Show","Don't Show")</f>
        <v>Don't Show</v>
      </c>
      <c r="H25" s="2"/>
      <c r="I25" s="2"/>
      <c r="J25" s="2"/>
    </row>
    <row r="26" spans="1:10">
      <c r="A26" t="s">
        <v>35</v>
      </c>
      <c r="B26" s="2">
        <v>121249</v>
      </c>
      <c r="C26" t="s">
        <v>31</v>
      </c>
      <c r="D26" s="4">
        <f>Table1[[#This Row],[POPULATION]]/VLOOKUP(Table1[[#This Row],[COUNTRY]],EU_Countries!$A$2:$B$28,2,FALSE)</f>
        <v>1.8057624028975837E-2</v>
      </c>
      <c r="E2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6" s="2">
        <f>_xlfn.RANK.EQ(Table1[[#This Row],[POPULATION]],Table1[POPULATION])</f>
        <v>142</v>
      </c>
      <c r="G26" s="18" t="str">
        <f>IF(Table1[[#This Row],[EU RANK]]&lt;='Pivot Tables'!$K$2,"Show","Don't Show")</f>
        <v>Don't Show</v>
      </c>
      <c r="H26" s="2"/>
      <c r="I26" s="2"/>
      <c r="J26" s="2"/>
    </row>
    <row r="27" spans="1:10">
      <c r="A27" t="s">
        <v>36</v>
      </c>
      <c r="B27" s="2">
        <v>121168</v>
      </c>
      <c r="C27" t="s">
        <v>31</v>
      </c>
      <c r="D27" s="4">
        <f>Table1[[#This Row],[POPULATION]]/VLOOKUP(Table1[[#This Row],[COUNTRY]],EU_Countries!$A$2:$B$28,2,FALSE)</f>
        <v>1.8045560691988753E-2</v>
      </c>
      <c r="E2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7" s="2">
        <f>_xlfn.RANK.EQ(Table1[[#This Row],[POPULATION]],Table1[POPULATION])</f>
        <v>143</v>
      </c>
      <c r="G27" s="18" t="str">
        <f>IF(Table1[[#This Row],[EU RANK]]&lt;='Pivot Tables'!$K$2,"Show","Don't Show")</f>
        <v>Don't Show</v>
      </c>
      <c r="H27" s="2"/>
      <c r="I27" s="2"/>
      <c r="J27" s="2"/>
    </row>
    <row r="28" spans="1:10">
      <c r="A28" t="s">
        <v>37</v>
      </c>
      <c r="B28" s="2">
        <v>88565</v>
      </c>
      <c r="C28" t="s">
        <v>31</v>
      </c>
      <c r="D28" s="4">
        <f>Table1[[#This Row],[POPULATION]]/VLOOKUP(Table1[[#This Row],[COUNTRY]],EU_Countries!$A$2:$B$28,2,FALSE)</f>
        <v>1.3189993089643998E-2</v>
      </c>
      <c r="E2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8" s="2">
        <f>_xlfn.RANK.EQ(Table1[[#This Row],[POPULATION]],Table1[POPULATION])</f>
        <v>171</v>
      </c>
      <c r="G28" s="18" t="str">
        <f>IF(Table1[[#This Row],[EU RANK]]&lt;='Pivot Tables'!$K$2,"Show","Don't Show")</f>
        <v>Don't Show</v>
      </c>
      <c r="H28" s="2"/>
      <c r="I28" s="2"/>
      <c r="J28" s="2"/>
    </row>
    <row r="29" spans="1:10">
      <c r="A29" t="s">
        <v>38</v>
      </c>
      <c r="B29" s="2">
        <v>78232</v>
      </c>
      <c r="C29" t="s">
        <v>31</v>
      </c>
      <c r="D29" s="4">
        <f>Table1[[#This Row],[POPULATION]]/VLOOKUP(Table1[[#This Row],[COUNTRY]],EU_Countries!$A$2:$B$28,2,FALSE)</f>
        <v>1.1651098508316256E-2</v>
      </c>
      <c r="E2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9" s="2">
        <f>_xlfn.RANK.EQ(Table1[[#This Row],[POPULATION]],Table1[POPULATION])</f>
        <v>180</v>
      </c>
      <c r="G29" s="18" t="str">
        <f>IF(Table1[[#This Row],[EU RANK]]&lt;='Pivot Tables'!$K$2,"Show","Don't Show")</f>
        <v>Don't Show</v>
      </c>
      <c r="H29" s="2"/>
      <c r="I29" s="2"/>
      <c r="J29" s="2"/>
    </row>
    <row r="30" spans="1:10">
      <c r="A30" t="s">
        <v>39</v>
      </c>
      <c r="B30" s="2">
        <v>69434</v>
      </c>
      <c r="C30" t="s">
        <v>31</v>
      </c>
      <c r="D30" s="4">
        <f>Table1[[#This Row],[POPULATION]]/VLOOKUP(Table1[[#This Row],[COUNTRY]],EU_Countries!$A$2:$B$28,2,FALSE)</f>
        <v>1.0340811609398084E-2</v>
      </c>
      <c r="E3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30" s="2">
        <f>_xlfn.RANK.EQ(Table1[[#This Row],[POPULATION]],Table1[POPULATION])</f>
        <v>190</v>
      </c>
      <c r="G30" s="18" t="str">
        <f>IF(Table1[[#This Row],[EU RANK]]&lt;='Pivot Tables'!$K$2,"Show","Don't Show")</f>
        <v>Don't Show</v>
      </c>
      <c r="H30" s="2"/>
      <c r="I30" s="2"/>
      <c r="J30" s="2"/>
    </row>
    <row r="31" spans="1:10">
      <c r="A31" t="s">
        <v>40</v>
      </c>
      <c r="B31" s="2">
        <v>66641</v>
      </c>
      <c r="C31" t="s">
        <v>31</v>
      </c>
      <c r="D31" s="4">
        <f>Table1[[#This Row],[POPULATION]]/VLOOKUP(Table1[[#This Row],[COUNTRY]],EU_Countries!$A$2:$B$28,2,FALSE)</f>
        <v>9.924849878473049E-3</v>
      </c>
      <c r="E3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31" s="2">
        <f>_xlfn.RANK.EQ(Table1[[#This Row],[POPULATION]],Table1[POPULATION])</f>
        <v>194</v>
      </c>
      <c r="G31" s="18" t="str">
        <f>IF(Table1[[#This Row],[EU RANK]]&lt;='Pivot Tables'!$K$2,"Show","Don't Show")</f>
        <v>Don't Show</v>
      </c>
      <c r="H31" s="2"/>
      <c r="I31" s="2"/>
      <c r="J31" s="2"/>
    </row>
    <row r="32" spans="1:10">
      <c r="A32" t="s">
        <v>41</v>
      </c>
      <c r="B32" s="2">
        <v>767131</v>
      </c>
      <c r="C32" s="2" t="s">
        <v>42</v>
      </c>
      <c r="D32" s="4">
        <f>Table1[[#This Row],[POPULATION]]/VLOOKUP(Table1[[#This Row],[COUNTRY]],EU_Countries!$A$2:$B$28,2,FALSE)</f>
        <v>0.19935007899879423</v>
      </c>
      <c r="E3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2 (10-20%)</v>
      </c>
      <c r="F32">
        <f>_xlfn.RANK.EQ(Table1[[#This Row],[POPULATION]],Table1[POPULATION])</f>
        <v>28</v>
      </c>
      <c r="G32" s="18" t="str">
        <f>IF(Table1[[#This Row],[EU RANK]]&lt;='Pivot Tables'!$K$2,"Show","Don't Show")</f>
        <v>Don't Show</v>
      </c>
    </row>
    <row r="33" spans="1:7">
      <c r="A33" t="s">
        <v>43</v>
      </c>
      <c r="B33" s="2">
        <v>160577</v>
      </c>
      <c r="C33" s="2" t="s">
        <v>42</v>
      </c>
      <c r="D33" s="4">
        <f>Table1[[#This Row],[POPULATION]]/VLOOKUP(Table1[[#This Row],[COUNTRY]],EU_Countries!$A$2:$B$28,2,FALSE)</f>
        <v>4.1728254542430669E-2</v>
      </c>
      <c r="E3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33">
        <f>_xlfn.RANK.EQ(Table1[[#This Row],[POPULATION]],Table1[POPULATION])</f>
        <v>126</v>
      </c>
      <c r="G33" s="18" t="str">
        <f>IF(Table1[[#This Row],[EU RANK]]&lt;='Pivot Tables'!$K$2,"Show","Don't Show")</f>
        <v>Don't Show</v>
      </c>
    </row>
    <row r="34" spans="1:7">
      <c r="A34" t="s">
        <v>44</v>
      </c>
      <c r="B34" s="2">
        <v>107964</v>
      </c>
      <c r="C34" s="2" t="s">
        <v>42</v>
      </c>
      <c r="D34" s="4">
        <f>Table1[[#This Row],[POPULATION]]/VLOOKUP(Table1[[#This Row],[COUNTRY]],EU_Countries!$A$2:$B$28,2,FALSE)</f>
        <v>2.8056005987277036E-2</v>
      </c>
      <c r="E3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34">
        <f>_xlfn.RANK.EQ(Table1[[#This Row],[POPULATION]],Table1[POPULATION])</f>
        <v>151</v>
      </c>
      <c r="G34" s="18" t="str">
        <f>IF(Table1[[#This Row],[EU RANK]]&lt;='Pivot Tables'!$K$2,"Show","Don't Show")</f>
        <v>Don't Show</v>
      </c>
    </row>
    <row r="35" spans="1:7">
      <c r="A35" t="s">
        <v>45</v>
      </c>
      <c r="B35" s="2">
        <v>96313</v>
      </c>
      <c r="C35" s="2" t="s">
        <v>42</v>
      </c>
      <c r="D35" s="4">
        <f>Table1[[#This Row],[POPULATION]]/VLOOKUP(Table1[[#This Row],[COUNTRY]],EU_Countries!$A$2:$B$28,2,FALSE)</f>
        <v>2.5028325225562347E-2</v>
      </c>
      <c r="E3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35">
        <f>_xlfn.RANK.EQ(Table1[[#This Row],[POPULATION]],Table1[POPULATION])</f>
        <v>165</v>
      </c>
      <c r="G35" s="18" t="str">
        <f>IF(Table1[[#This Row],[EU RANK]]&lt;='Pivot Tables'!$K$2,"Show","Don't Show")</f>
        <v>Don't Show</v>
      </c>
    </row>
    <row r="36" spans="1:7">
      <c r="A36" t="s">
        <v>46</v>
      </c>
      <c r="B36" s="2">
        <v>70779</v>
      </c>
      <c r="C36" s="2" t="s">
        <v>42</v>
      </c>
      <c r="D36" s="4">
        <f>Table1[[#This Row],[POPULATION]]/VLOOKUP(Table1[[#This Row],[COUNTRY]],EU_Countries!$A$2:$B$28,2,FALSE)</f>
        <v>1.8392946239241613E-2</v>
      </c>
      <c r="E3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36">
        <f>_xlfn.RANK.EQ(Table1[[#This Row],[POPULATION]],Table1[POPULATION])</f>
        <v>189</v>
      </c>
      <c r="G36" s="18" t="str">
        <f>IF(Table1[[#This Row],[EU RANK]]&lt;='Pivot Tables'!$K$2,"Show","Don't Show")</f>
        <v>Don't Show</v>
      </c>
    </row>
    <row r="37" spans="1:7">
      <c r="A37" t="s">
        <v>47</v>
      </c>
      <c r="B37" s="2">
        <v>61075</v>
      </c>
      <c r="C37" s="2" t="s">
        <v>42</v>
      </c>
      <c r="D37" s="4">
        <f>Table1[[#This Row],[POPULATION]]/VLOOKUP(Table1[[#This Row],[COUNTRY]],EU_Countries!$A$2:$B$28,2,FALSE)</f>
        <v>1.5871221570828657E-2</v>
      </c>
      <c r="E3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37">
        <f>_xlfn.RANK.EQ(Table1[[#This Row],[POPULATION]],Table1[POPULATION])</f>
        <v>202</v>
      </c>
      <c r="G37" s="18" t="str">
        <f>IF(Table1[[#This Row],[EU RANK]]&lt;='Pivot Tables'!$K$2,"Show","Don't Show")</f>
        <v>Don't Show</v>
      </c>
    </row>
    <row r="38" spans="1:7">
      <c r="A38" t="s">
        <v>48</v>
      </c>
      <c r="B38" s="2">
        <v>52220</v>
      </c>
      <c r="C38" s="2" t="s">
        <v>42</v>
      </c>
      <c r="D38" s="4">
        <f>Table1[[#This Row],[POPULATION]]/VLOOKUP(Table1[[#This Row],[COUNTRY]],EU_Countries!$A$2:$B$28,2,FALSE)</f>
        <v>1.3570121824456364E-2</v>
      </c>
      <c r="E3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38">
        <f>_xlfn.RANK.EQ(Table1[[#This Row],[POPULATION]],Table1[POPULATION])</f>
        <v>211</v>
      </c>
      <c r="G38" s="18" t="str">
        <f>IF(Table1[[#This Row],[EU RANK]]&lt;='Pivot Tables'!$K$2,"Show","Don't Show")</f>
        <v>Don't Show</v>
      </c>
    </row>
    <row r="39" spans="1:7">
      <c r="A39" t="s">
        <v>49</v>
      </c>
      <c r="B39" s="2">
        <v>49891</v>
      </c>
      <c r="C39" s="2" t="s">
        <v>42</v>
      </c>
      <c r="D39" s="4">
        <f>Table1[[#This Row],[POPULATION]]/VLOOKUP(Table1[[#This Row],[COUNTRY]],EU_Countries!$A$2:$B$28,2,FALSE)</f>
        <v>1.2964897509459066E-2</v>
      </c>
      <c r="E3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39">
        <f>_xlfn.RANK.EQ(Table1[[#This Row],[POPULATION]],Table1[POPULATION])</f>
        <v>216</v>
      </c>
      <c r="G39" s="18" t="str">
        <f>IF(Table1[[#This Row],[EU RANK]]&lt;='Pivot Tables'!$K$2,"Show","Don't Show")</f>
        <v>Don't Show</v>
      </c>
    </row>
    <row r="40" spans="1:7">
      <c r="A40" t="s">
        <v>50</v>
      </c>
      <c r="B40" s="2">
        <v>49377</v>
      </c>
      <c r="C40" s="2" t="s">
        <v>42</v>
      </c>
      <c r="D40" s="4">
        <f>Table1[[#This Row],[POPULATION]]/VLOOKUP(Table1[[#This Row],[COUNTRY]],EU_Countries!$A$2:$B$28,2,FALSE)</f>
        <v>1.2831327179743047E-2</v>
      </c>
      <c r="E4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40">
        <f>_xlfn.RANK.EQ(Table1[[#This Row],[POPULATION]],Table1[POPULATION])</f>
        <v>217</v>
      </c>
      <c r="G40" s="18" t="str">
        <f>IF(Table1[[#This Row],[EU RANK]]&lt;='Pivot Tables'!$K$2,"Show","Don't Show")</f>
        <v>Don't Show</v>
      </c>
    </row>
    <row r="41" spans="1:7">
      <c r="A41" t="s">
        <v>51</v>
      </c>
      <c r="B41" s="2">
        <v>43782</v>
      </c>
      <c r="C41" s="2" t="s">
        <v>42</v>
      </c>
      <c r="D41" s="4">
        <f>Table1[[#This Row],[POPULATION]]/VLOOKUP(Table1[[#This Row],[COUNTRY]],EU_Countries!$A$2:$B$28,2,FALSE)</f>
        <v>1.1377385555694151E-2</v>
      </c>
      <c r="E4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41">
        <f>_xlfn.RANK.EQ(Table1[[#This Row],[POPULATION]],Table1[POPULATION])</f>
        <v>218</v>
      </c>
      <c r="G41" s="18" t="str">
        <f>IF(Table1[[#This Row],[EU RANK]]&lt;='Pivot Tables'!$K$2,"Show","Don't Show")</f>
        <v>Don't Show</v>
      </c>
    </row>
    <row r="42" spans="1:7">
      <c r="A42" t="s">
        <v>52</v>
      </c>
      <c r="B42" s="2">
        <v>173175</v>
      </c>
      <c r="C42" t="s">
        <v>53</v>
      </c>
      <c r="D42" s="4">
        <f>Table1[[#This Row],[POPULATION]]/VLOOKUP(Table1[[#This Row],[COUNTRY]],EU_Countries!$A$2:$B$28,2,FALSE)</f>
        <v>0.12633557881282856</v>
      </c>
      <c r="E4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2 (10-20%)</v>
      </c>
      <c r="F42">
        <f>_xlfn.RANK.EQ(Table1[[#This Row],[POPULATION]],Table1[POPULATION])</f>
        <v>119</v>
      </c>
      <c r="G42" s="18" t="str">
        <f>IF(Table1[[#This Row],[EU RANK]]&lt;='Pivot Tables'!$K$2,"Show","Don't Show")</f>
        <v>Don't Show</v>
      </c>
    </row>
    <row r="43" spans="1:7">
      <c r="A43" t="s">
        <v>54</v>
      </c>
      <c r="B43" s="2">
        <v>124054</v>
      </c>
      <c r="C43" t="s">
        <v>53</v>
      </c>
      <c r="D43" s="4">
        <f>Table1[[#This Row],[POPULATION]]/VLOOKUP(Table1[[#This Row],[COUNTRY]],EU_Countries!$A$2:$B$28,2,FALSE)</f>
        <v>9.0500556627958043E-2</v>
      </c>
      <c r="E4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43">
        <f>_xlfn.RANK.EQ(Table1[[#This Row],[POPULATION]],Table1[POPULATION])</f>
        <v>141</v>
      </c>
      <c r="G43" s="18" t="str">
        <f>IF(Table1[[#This Row],[EU RANK]]&lt;='Pivot Tables'!$K$2,"Show","Don't Show")</f>
        <v>Don't Show</v>
      </c>
    </row>
    <row r="44" spans="1:7">
      <c r="A44" t="s">
        <v>55</v>
      </c>
      <c r="B44" s="2">
        <v>71123</v>
      </c>
      <c r="C44" t="s">
        <v>53</v>
      </c>
      <c r="D44" s="4">
        <f>Table1[[#This Row],[POPULATION]]/VLOOKUP(Table1[[#This Row],[COUNTRY]],EU_Countries!$A$2:$B$28,2,FALSE)</f>
        <v>5.1886042280379997E-2</v>
      </c>
      <c r="E4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44">
        <f>_xlfn.RANK.EQ(Table1[[#This Row],[POPULATION]],Table1[POPULATION])</f>
        <v>188</v>
      </c>
      <c r="G44" s="18" t="str">
        <f>IF(Table1[[#This Row],[EU RANK]]&lt;='Pivot Tables'!$K$2,"Show","Don't Show")</f>
        <v>Don't Show</v>
      </c>
    </row>
    <row r="45" spans="1:7">
      <c r="A45" t="s">
        <v>56</v>
      </c>
      <c r="B45" s="2">
        <v>68194</v>
      </c>
      <c r="C45" t="s">
        <v>53</v>
      </c>
      <c r="D45" s="4">
        <f>Table1[[#This Row],[POPULATION]]/VLOOKUP(Table1[[#This Row],[COUNTRY]],EU_Countries!$A$2:$B$28,2,FALSE)</f>
        <v>4.9749262084954705E-2</v>
      </c>
      <c r="E4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45">
        <f>_xlfn.RANK.EQ(Table1[[#This Row],[POPULATION]],Table1[POPULATION])</f>
        <v>191</v>
      </c>
      <c r="G45" s="18" t="str">
        <f>IF(Table1[[#This Row],[EU RANK]]&lt;='Pivot Tables'!$K$2,"Show","Don't Show")</f>
        <v>Don't Show</v>
      </c>
    </row>
    <row r="46" spans="1:7">
      <c r="A46" t="s">
        <v>57</v>
      </c>
      <c r="B46" s="2">
        <v>53273</v>
      </c>
      <c r="C46" t="s">
        <v>53</v>
      </c>
      <c r="D46" s="4">
        <f>Table1[[#This Row],[POPULATION]]/VLOOKUP(Table1[[#This Row],[COUNTRY]],EU_Countries!$A$2:$B$28,2,FALSE)</f>
        <v>3.8864012069269906E-2</v>
      </c>
      <c r="E4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46">
        <f>_xlfn.RANK.EQ(Table1[[#This Row],[POPULATION]],Table1[POPULATION])</f>
        <v>209</v>
      </c>
      <c r="G46" s="18" t="str">
        <f>IF(Table1[[#This Row],[EU RANK]]&lt;='Pivot Tables'!$K$2,"Show","Don't Show")</f>
        <v>Don't Show</v>
      </c>
    </row>
    <row r="47" spans="1:7">
      <c r="A47" t="s">
        <v>58</v>
      </c>
      <c r="B47" s="2">
        <v>42936</v>
      </c>
      <c r="C47" t="s">
        <v>53</v>
      </c>
      <c r="D47" s="4">
        <f>Table1[[#This Row],[POPULATION]]/VLOOKUP(Table1[[#This Row],[COUNTRY]],EU_Countries!$A$2:$B$28,2,FALSE)</f>
        <v>3.1322906954858419E-2</v>
      </c>
      <c r="E4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47">
        <f>_xlfn.RANK.EQ(Table1[[#This Row],[POPULATION]],Table1[POPULATION])</f>
        <v>219</v>
      </c>
      <c r="G47" s="18" t="str">
        <f>IF(Table1[[#This Row],[EU RANK]]&lt;='Pivot Tables'!$K$2,"Show","Don't Show")</f>
        <v>Don't Show</v>
      </c>
    </row>
    <row r="48" spans="1:7">
      <c r="A48" t="s">
        <v>59</v>
      </c>
      <c r="B48" s="2">
        <v>42526</v>
      </c>
      <c r="C48" t="s">
        <v>53</v>
      </c>
      <c r="D48" s="4">
        <f>Table1[[#This Row],[POPULATION]]/VLOOKUP(Table1[[#This Row],[COUNTRY]],EU_Countries!$A$2:$B$28,2,FALSE)</f>
        <v>3.1023801499029002E-2</v>
      </c>
      <c r="E4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48">
        <f>_xlfn.RANK.EQ(Table1[[#This Row],[POPULATION]],Table1[POPULATION])</f>
        <v>221</v>
      </c>
      <c r="G48" s="18" t="str">
        <f>IF(Table1[[#This Row],[EU RANK]]&lt;='Pivot Tables'!$K$2,"Show","Don't Show")</f>
        <v>Don't Show</v>
      </c>
    </row>
    <row r="49" spans="1:15">
      <c r="A49" t="s">
        <v>60</v>
      </c>
      <c r="B49" s="2">
        <v>37297</v>
      </c>
      <c r="C49" t="s">
        <v>53</v>
      </c>
      <c r="D49" s="4">
        <f>Table1[[#This Row],[POPULATION]]/VLOOKUP(Table1[[#This Row],[COUNTRY]],EU_Countries!$A$2:$B$28,2,FALSE)</f>
        <v>2.7209112648950869E-2</v>
      </c>
      <c r="E4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49">
        <f>_xlfn.RANK.EQ(Table1[[#This Row],[POPULATION]],Table1[POPULATION])</f>
        <v>227</v>
      </c>
      <c r="G49" s="18" t="str">
        <f>IF(Table1[[#This Row],[EU RANK]]&lt;='Pivot Tables'!$K$2,"Show","Don't Show")</f>
        <v>Don't Show</v>
      </c>
    </row>
    <row r="50" spans="1:15">
      <c r="A50" t="s">
        <v>61</v>
      </c>
      <c r="B50" s="2">
        <v>33207</v>
      </c>
      <c r="C50" t="s">
        <v>53</v>
      </c>
      <c r="D50" s="4">
        <f>Table1[[#This Row],[POPULATION]]/VLOOKUP(Table1[[#This Row],[COUNTRY]],EU_Countries!$A$2:$B$28,2,FALSE)</f>
        <v>2.4225353345676905E-2</v>
      </c>
      <c r="E5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50">
        <f>_xlfn.RANK.EQ(Table1[[#This Row],[POPULATION]],Table1[POPULATION])</f>
        <v>232</v>
      </c>
      <c r="G50" s="18" t="str">
        <f>IF(Table1[[#This Row],[EU RANK]]&lt;='Pivot Tables'!$K$2,"Show","Don't Show")</f>
        <v>Don't Show</v>
      </c>
    </row>
    <row r="51" spans="1:15">
      <c r="A51" t="s">
        <v>62</v>
      </c>
      <c r="B51" s="2">
        <v>31709</v>
      </c>
      <c r="C51" t="s">
        <v>53</v>
      </c>
      <c r="D51" s="4">
        <f>Table1[[#This Row],[POPULATION]]/VLOOKUP(Table1[[#This Row],[COUNTRY]],EU_Countries!$A$2:$B$28,2,FALSE)</f>
        <v>2.3132524143646489E-2</v>
      </c>
      <c r="E5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51">
        <f>_xlfn.RANK.EQ(Table1[[#This Row],[POPULATION]],Table1[POPULATION])</f>
        <v>236</v>
      </c>
      <c r="G51" s="18" t="str">
        <f>IF(Table1[[#This Row],[EU RANK]]&lt;='Pivot Tables'!$K$2,"Show","Don't Show")</f>
        <v>Don't Show</v>
      </c>
    </row>
    <row r="52" spans="1:15">
      <c r="A52" t="s">
        <v>63</v>
      </c>
      <c r="B52" s="2">
        <v>1391508</v>
      </c>
      <c r="C52" t="s">
        <v>64</v>
      </c>
      <c r="D52" s="4">
        <f>Table1[[#This Row],[POPULATION]]/VLOOKUP(Table1[[#This Row],[COUNTRY]],EU_Countries!$A$2:$B$28,2,FALSE)</f>
        <v>0.13116002005421878</v>
      </c>
      <c r="E5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2 (10-20%)</v>
      </c>
      <c r="F52">
        <f>_xlfn.RANK.EQ(Table1[[#This Row],[POPULATION]],Table1[POPULATION])</f>
        <v>12</v>
      </c>
      <c r="G52" s="18" t="str">
        <f>IF(Table1[[#This Row],[EU RANK]]&lt;='Pivot Tables'!$K$2,"Show","Don't Show")</f>
        <v>Don't Show</v>
      </c>
    </row>
    <row r="53" spans="1:15">
      <c r="A53" t="s">
        <v>65</v>
      </c>
      <c r="B53" s="2">
        <v>377028</v>
      </c>
      <c r="C53" t="s">
        <v>64</v>
      </c>
      <c r="D53" s="4">
        <f>Table1[[#This Row],[POPULATION]]/VLOOKUP(Table1[[#This Row],[COUNTRY]],EU_Countries!$A$2:$B$28,2,FALSE)</f>
        <v>3.5537704447981613E-2</v>
      </c>
      <c r="E5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53">
        <f>_xlfn.RANK.EQ(Table1[[#This Row],[POPULATION]],Table1[POPULATION])</f>
        <v>61</v>
      </c>
      <c r="G53" s="18" t="str">
        <f>IF(Table1[[#This Row],[EU RANK]]&lt;='Pivot Tables'!$K$2,"Show","Don't Show")</f>
        <v>Don't Show</v>
      </c>
    </row>
    <row r="54" spans="1:15">
      <c r="A54" t="s">
        <v>66</v>
      </c>
      <c r="B54" s="2">
        <v>314590</v>
      </c>
      <c r="C54" t="s">
        <v>64</v>
      </c>
      <c r="D54" s="4">
        <f>Table1[[#This Row],[POPULATION]]/VLOOKUP(Table1[[#This Row],[COUNTRY]],EU_Countries!$A$2:$B$28,2,FALSE)</f>
        <v>2.965245669364221E-2</v>
      </c>
      <c r="E5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54">
        <f>_xlfn.RANK.EQ(Table1[[#This Row],[POPULATION]],Table1[POPULATION])</f>
        <v>73</v>
      </c>
      <c r="G54" s="18" t="str">
        <f>IF(Table1[[#This Row],[EU RANK]]&lt;='Pivot Tables'!$K$2,"Show","Don't Show")</f>
        <v>Don't Show</v>
      </c>
    </row>
    <row r="55" spans="1:15">
      <c r="A55" t="s">
        <v>67</v>
      </c>
      <c r="B55" s="2">
        <v>177936</v>
      </c>
      <c r="C55" t="s">
        <v>64</v>
      </c>
      <c r="D55" s="4">
        <f>Table1[[#This Row],[POPULATION]]/VLOOKUP(Table1[[#This Row],[COUNTRY]],EU_Countries!$A$2:$B$28,2,FALSE)</f>
        <v>1.6771796733017326E-2</v>
      </c>
      <c r="E5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55">
        <f>_xlfn.RANK.EQ(Table1[[#This Row],[POPULATION]],Table1[POPULATION])</f>
        <v>118</v>
      </c>
      <c r="G55" s="18" t="str">
        <f>IF(Table1[[#This Row],[EU RANK]]&lt;='Pivot Tables'!$K$2,"Show","Don't Show")</f>
        <v>Don't Show</v>
      </c>
    </row>
    <row r="56" spans="1:15">
      <c r="A56" t="s">
        <v>68</v>
      </c>
      <c r="B56" s="2">
        <v>105229</v>
      </c>
      <c r="C56" t="s">
        <v>64</v>
      </c>
      <c r="D56" s="4">
        <f>Table1[[#This Row],[POPULATION]]/VLOOKUP(Table1[[#This Row],[COUNTRY]],EU_Countries!$A$2:$B$28,2,FALSE)</f>
        <v>9.9186190451548886E-3</v>
      </c>
      <c r="E5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56">
        <f>_xlfn.RANK.EQ(Table1[[#This Row],[POPULATION]],Table1[POPULATION])</f>
        <v>154</v>
      </c>
      <c r="G56" s="18" t="str">
        <f>IF(Table1[[#This Row],[EU RANK]]&lt;='Pivot Tables'!$K$2,"Show","Don't Show")</f>
        <v>Don't Show</v>
      </c>
    </row>
    <row r="57" spans="1:15">
      <c r="A57" t="s">
        <v>69</v>
      </c>
      <c r="B57" s="2">
        <v>102134</v>
      </c>
      <c r="C57" t="s">
        <v>64</v>
      </c>
      <c r="D57" s="4">
        <f>Table1[[#This Row],[POPULATION]]/VLOOKUP(Table1[[#This Row],[COUNTRY]],EU_Countries!$A$2:$B$28,2,FALSE)</f>
        <v>9.6268921833130537E-3</v>
      </c>
      <c r="E5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57">
        <f>_xlfn.RANK.EQ(Table1[[#This Row],[POPULATION]],Table1[POPULATION])</f>
        <v>156</v>
      </c>
      <c r="G57" s="18" t="str">
        <f>IF(Table1[[#This Row],[EU RANK]]&lt;='Pivot Tables'!$K$2,"Show","Don't Show")</f>
        <v>Don't Show</v>
      </c>
    </row>
    <row r="58" spans="1:15">
      <c r="A58" t="s">
        <v>70</v>
      </c>
      <c r="B58" s="2">
        <v>100884</v>
      </c>
      <c r="C58" t="s">
        <v>64</v>
      </c>
      <c r="D58" s="4">
        <f>Table1[[#This Row],[POPULATION]]/VLOOKUP(Table1[[#This Row],[COUNTRY]],EU_Countries!$A$2:$B$28,2,FALSE)</f>
        <v>9.5090703489665949E-3</v>
      </c>
      <c r="E5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58">
        <f>_xlfn.RANK.EQ(Table1[[#This Row],[POPULATION]],Table1[POPULATION])</f>
        <v>159</v>
      </c>
      <c r="G58" s="18" t="str">
        <f>IF(Table1[[#This Row],[EU RANK]]&lt;='Pivot Tables'!$K$2,"Show","Don't Show")</f>
        <v>Don't Show</v>
      </c>
    </row>
    <row r="59" spans="1:15">
      <c r="A59" t="s">
        <v>71</v>
      </c>
      <c r="B59" s="2">
        <v>100090</v>
      </c>
      <c r="C59" t="s">
        <v>64</v>
      </c>
      <c r="D59" s="4">
        <f>Table1[[#This Row],[POPULATION]]/VLOOKUP(Table1[[#This Row],[COUNTRY]],EU_Countries!$A$2:$B$28,2,FALSE)</f>
        <v>9.4342299197897224E-3</v>
      </c>
      <c r="E5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59">
        <f>_xlfn.RANK.EQ(Table1[[#This Row],[POPULATION]],Table1[POPULATION])</f>
        <v>161</v>
      </c>
      <c r="G59" s="18" t="str">
        <f>IF(Table1[[#This Row],[EU RANK]]&lt;='Pivot Tables'!$K$2,"Show","Don't Show")</f>
        <v>Don't Show</v>
      </c>
    </row>
    <row r="60" spans="1:15">
      <c r="A60" t="s">
        <v>72</v>
      </c>
      <c r="B60" s="2">
        <v>95709</v>
      </c>
      <c r="C60" t="s">
        <v>64</v>
      </c>
      <c r="D60" s="4">
        <f>Table1[[#This Row],[POPULATION]]/VLOOKUP(Table1[[#This Row],[COUNTRY]],EU_Countries!$A$2:$B$28,2,FALSE)</f>
        <v>9.0212879547722502E-3</v>
      </c>
      <c r="E6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60">
        <f>_xlfn.RANK.EQ(Table1[[#This Row],[POPULATION]],Table1[POPULATION])</f>
        <v>166</v>
      </c>
      <c r="G60" s="18" t="str">
        <f>IF(Table1[[#This Row],[EU RANK]]&lt;='Pivot Tables'!$K$2,"Show","Don't Show")</f>
        <v>Don't Show</v>
      </c>
    </row>
    <row r="61" spans="1:15">
      <c r="A61" t="s">
        <v>73</v>
      </c>
      <c r="B61" s="2">
        <v>90755</v>
      </c>
      <c r="C61" t="s">
        <v>64</v>
      </c>
      <c r="D61" s="4">
        <f>Table1[[#This Row],[POPULATION]]/VLOOKUP(Table1[[#This Row],[COUNTRY]],EU_Countries!$A$2:$B$28,2,FALSE)</f>
        <v>8.5543364608903615E-3</v>
      </c>
      <c r="E6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61">
        <f>_xlfn.RANK.EQ(Table1[[#This Row],[POPULATION]],Table1[POPULATION])</f>
        <v>170</v>
      </c>
      <c r="G61" s="18" t="str">
        <f>IF(Table1[[#This Row],[EU RANK]]&lt;='Pivot Tables'!$K$2,"Show","Don't Show")</f>
        <v>Don't Show</v>
      </c>
    </row>
    <row r="62" spans="1:15">
      <c r="A62" t="s">
        <v>74</v>
      </c>
      <c r="B62" s="2">
        <v>1363296</v>
      </c>
      <c r="C62" s="2" t="s">
        <v>75</v>
      </c>
      <c r="D62" s="4">
        <f>Table1[[#This Row],[POPULATION]]/VLOOKUP(Table1[[#This Row],[COUNTRY]],EU_Countries!$A$2:$B$28,2,FALSE)</f>
        <v>0.22712110123320139</v>
      </c>
      <c r="E6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1 (&gt;20%)</v>
      </c>
      <c r="F62" s="2">
        <f>_xlfn.RANK.EQ(Table1[[#This Row],[POPULATION]],Table1[POPULATION])</f>
        <v>13</v>
      </c>
      <c r="G62" s="18" t="str">
        <f>IF(Table1[[#This Row],[EU RANK]]&lt;='Pivot Tables'!$K$2,"Show","Don't Show")</f>
        <v>Don't Show</v>
      </c>
      <c r="H62" s="2"/>
      <c r="I62" s="2"/>
      <c r="J62" s="2"/>
      <c r="K62" s="2"/>
      <c r="M62" s="2"/>
      <c r="N62" s="2"/>
      <c r="O62" s="4"/>
    </row>
    <row r="63" spans="1:15">
      <c r="A63" t="s">
        <v>76</v>
      </c>
      <c r="B63" s="2">
        <v>290598</v>
      </c>
      <c r="C63" s="7" t="s">
        <v>75</v>
      </c>
      <c r="D63" s="4">
        <f>Table1[[#This Row],[POPULATION]]/VLOOKUP(Table1[[#This Row],[COUNTRY]],EU_Countries!$A$2:$B$28,2,FALSE)</f>
        <v>4.8412771530295592E-2</v>
      </c>
      <c r="E6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63" s="2">
        <f>_xlfn.RANK.EQ(Table1[[#This Row],[POPULATION]],Table1[POPULATION])</f>
        <v>81</v>
      </c>
      <c r="G63" s="18" t="str">
        <f>IF(Table1[[#This Row],[EU RANK]]&lt;='Pivot Tables'!$K$2,"Show","Don't Show")</f>
        <v>Don't Show</v>
      </c>
      <c r="H63" s="2"/>
      <c r="I63" s="2"/>
      <c r="J63" s="2"/>
      <c r="K63" s="2"/>
      <c r="M63" s="2"/>
      <c r="N63" s="2"/>
      <c r="O63" s="4"/>
    </row>
    <row r="64" spans="1:15">
      <c r="A64" t="s">
        <v>77</v>
      </c>
      <c r="B64" s="2">
        <v>182387</v>
      </c>
      <c r="C64" s="2" t="s">
        <v>75</v>
      </c>
      <c r="D64" s="4">
        <f>Table1[[#This Row],[POPULATION]]/VLOOKUP(Table1[[#This Row],[COUNTRY]],EU_Countries!$A$2:$B$28,2,FALSE)</f>
        <v>3.0385137410085486E-2</v>
      </c>
      <c r="E6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64" s="2">
        <f>_xlfn.RANK.EQ(Table1[[#This Row],[POPULATION]],Table1[POPULATION])</f>
        <v>116</v>
      </c>
      <c r="G64" s="18" t="str">
        <f>IF(Table1[[#This Row],[EU RANK]]&lt;='Pivot Tables'!$K$2,"Show","Don't Show")</f>
        <v>Don't Show</v>
      </c>
      <c r="H64" s="2"/>
      <c r="I64" s="2"/>
      <c r="J64" s="2"/>
      <c r="K64" s="2"/>
      <c r="M64" s="2"/>
      <c r="N64" s="2"/>
      <c r="O64" s="4"/>
    </row>
    <row r="65" spans="1:15">
      <c r="A65" t="s">
        <v>78</v>
      </c>
      <c r="B65" s="2">
        <v>120914</v>
      </c>
      <c r="C65" s="2" t="s">
        <v>75</v>
      </c>
      <c r="D65" s="4">
        <f>Table1[[#This Row],[POPULATION]]/VLOOKUP(Table1[[#This Row],[COUNTRY]],EU_Countries!$A$2:$B$28,2,FALSE)</f>
        <v>2.0143916533541736E-2</v>
      </c>
      <c r="E6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65" s="2">
        <f>_xlfn.RANK.EQ(Table1[[#This Row],[POPULATION]],Table1[POPULATION])</f>
        <v>144</v>
      </c>
      <c r="G65" s="18" t="str">
        <f>IF(Table1[[#This Row],[EU RANK]]&lt;='Pivot Tables'!$K$2,"Show","Don't Show")</f>
        <v>Don't Show</v>
      </c>
      <c r="H65" s="2"/>
      <c r="I65" s="2"/>
      <c r="J65" s="2"/>
      <c r="K65" s="2"/>
      <c r="M65" s="2"/>
      <c r="N65" s="2"/>
      <c r="O65" s="4"/>
    </row>
    <row r="66" spans="1:15">
      <c r="A66" t="s">
        <v>79</v>
      </c>
      <c r="B66" s="2">
        <v>71921</v>
      </c>
      <c r="C66" s="2" t="s">
        <v>75</v>
      </c>
      <c r="D66" s="4">
        <f>Table1[[#This Row],[POPULATION]]/VLOOKUP(Table1[[#This Row],[COUNTRY]],EU_Countries!$A$2:$B$28,2,FALSE)</f>
        <v>1.1981826926649149E-2</v>
      </c>
      <c r="E6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66" s="2">
        <f>_xlfn.RANK.EQ(Table1[[#This Row],[POPULATION]],Table1[POPULATION])</f>
        <v>187</v>
      </c>
      <c r="G66" s="18" t="str">
        <f>IF(Table1[[#This Row],[EU RANK]]&lt;='Pivot Tables'!$K$2,"Show","Don't Show")</f>
        <v>Don't Show</v>
      </c>
      <c r="H66" s="2"/>
      <c r="I66" s="2"/>
      <c r="J66" s="2"/>
      <c r="K66" s="2"/>
      <c r="M66" s="2"/>
      <c r="N66" s="2"/>
      <c r="O66" s="4"/>
    </row>
    <row r="67" spans="1:15">
      <c r="A67" t="s">
        <v>80</v>
      </c>
      <c r="B67" s="2">
        <v>64057</v>
      </c>
      <c r="C67" s="2" t="s">
        <v>75</v>
      </c>
      <c r="D67" s="4">
        <f>Table1[[#This Row],[POPULATION]]/VLOOKUP(Table1[[#This Row],[COUNTRY]],EU_Countries!$A$2:$B$28,2,FALSE)</f>
        <v>1.0671707671477935E-2</v>
      </c>
      <c r="E6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67" s="2">
        <f>_xlfn.RANK.EQ(Table1[[#This Row],[POPULATION]],Table1[POPULATION])</f>
        <v>198</v>
      </c>
      <c r="G67" s="18" t="str">
        <f>IF(Table1[[#This Row],[EU RANK]]&lt;='Pivot Tables'!$K$2,"Show","Don't Show")</f>
        <v>Don't Show</v>
      </c>
      <c r="H67" s="2"/>
      <c r="I67" s="2"/>
      <c r="J67" s="2"/>
      <c r="K67" s="2"/>
      <c r="M67" s="2"/>
      <c r="N67" s="2"/>
      <c r="O67" s="4"/>
    </row>
    <row r="68" spans="1:15">
      <c r="A68" t="s">
        <v>81</v>
      </c>
      <c r="B68" s="2">
        <v>63162</v>
      </c>
      <c r="C68" s="2" t="s">
        <v>75</v>
      </c>
      <c r="D68" s="4">
        <f>Table1[[#This Row],[POPULATION]]/VLOOKUP(Table1[[#This Row],[COUNTRY]],EU_Countries!$A$2:$B$28,2,FALSE)</f>
        <v>1.0522603305585482E-2</v>
      </c>
      <c r="E6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68" s="2">
        <f>_xlfn.RANK.EQ(Table1[[#This Row],[POPULATION]],Table1[POPULATION])</f>
        <v>199</v>
      </c>
      <c r="G68" s="18" t="str">
        <f>IF(Table1[[#This Row],[EU RANK]]&lt;='Pivot Tables'!$K$2,"Show","Don't Show")</f>
        <v>Don't Show</v>
      </c>
      <c r="H68" s="2"/>
      <c r="I68" s="2"/>
      <c r="J68" s="2"/>
      <c r="K68" s="2"/>
      <c r="M68" s="2"/>
      <c r="N68" s="2"/>
      <c r="O68" s="4"/>
    </row>
    <row r="69" spans="1:15">
      <c r="A69" t="s">
        <v>82</v>
      </c>
      <c r="B69" s="2">
        <v>62338</v>
      </c>
      <c r="C69" s="2" t="s">
        <v>75</v>
      </c>
      <c r="D69" s="4">
        <f>Table1[[#This Row],[POPULATION]]/VLOOKUP(Table1[[#This Row],[COUNTRY]],EU_Countries!$A$2:$B$28,2,FALSE)</f>
        <v>1.0385327330730309E-2</v>
      </c>
      <c r="E6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69" s="2">
        <f>_xlfn.RANK.EQ(Table1[[#This Row],[POPULATION]],Table1[POPULATION])</f>
        <v>200</v>
      </c>
      <c r="G69" s="18" t="str">
        <f>IF(Table1[[#This Row],[EU RANK]]&lt;='Pivot Tables'!$K$2,"Show","Don't Show")</f>
        <v>Don't Show</v>
      </c>
      <c r="H69" s="2"/>
      <c r="I69" s="2"/>
      <c r="J69" s="2"/>
      <c r="K69" s="2"/>
      <c r="M69" s="2"/>
      <c r="N69" s="2"/>
      <c r="O69" s="4"/>
    </row>
    <row r="70" spans="1:15">
      <c r="A70" t="s">
        <v>83</v>
      </c>
      <c r="B70" s="2">
        <v>61310</v>
      </c>
      <c r="C70" s="2" t="s">
        <v>75</v>
      </c>
      <c r="D70" s="4">
        <f>Table1[[#This Row],[POPULATION]]/VLOOKUP(Table1[[#This Row],[COUNTRY]],EU_Countries!$A$2:$B$28,2,FALSE)</f>
        <v>1.0214065556275069E-2</v>
      </c>
      <c r="E7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70" s="2">
        <f>_xlfn.RANK.EQ(Table1[[#This Row],[POPULATION]],Table1[POPULATION])</f>
        <v>201</v>
      </c>
      <c r="G70" s="18" t="str">
        <f>IF(Table1[[#This Row],[EU RANK]]&lt;='Pivot Tables'!$K$2,"Show","Don't Show")</f>
        <v>Don't Show</v>
      </c>
      <c r="H70" s="2"/>
      <c r="I70" s="2"/>
      <c r="J70" s="2"/>
      <c r="K70" s="2"/>
      <c r="M70" s="2"/>
      <c r="N70" s="2"/>
      <c r="O70" s="4"/>
    </row>
    <row r="71" spans="1:15">
      <c r="A71" t="s">
        <v>84</v>
      </c>
      <c r="B71" s="2">
        <v>52580</v>
      </c>
      <c r="C71" s="2" t="s">
        <v>75</v>
      </c>
      <c r="D71" s="4">
        <f>Table1[[#This Row],[POPULATION]]/VLOOKUP(Table1[[#This Row],[COUNTRY]],EU_Countries!$A$2:$B$28,2,FALSE)</f>
        <v>8.7596732498604335E-3</v>
      </c>
      <c r="E7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71" s="2">
        <f>_xlfn.RANK.EQ(Table1[[#This Row],[POPULATION]],Table1[POPULATION])</f>
        <v>210</v>
      </c>
      <c r="G71" s="18" t="str">
        <f>IF(Table1[[#This Row],[EU RANK]]&lt;='Pivot Tables'!$K$2,"Show","Don't Show")</f>
        <v>Don't Show</v>
      </c>
      <c r="H71" s="2"/>
      <c r="I71" s="2"/>
      <c r="J71" s="2"/>
      <c r="K71" s="2"/>
      <c r="M71" s="2"/>
      <c r="N71" s="2"/>
      <c r="O71" s="4"/>
    </row>
    <row r="72" spans="1:15">
      <c r="A72" t="s">
        <v>85</v>
      </c>
      <c r="B72" s="2">
        <v>430805</v>
      </c>
      <c r="C72" t="s">
        <v>86</v>
      </c>
      <c r="D72" s="4">
        <f>Table1[[#This Row],[POPULATION]]/VLOOKUP(Table1[[#This Row],[COUNTRY]],EU_Countries!$A$2:$B$28,2,FALSE)</f>
        <v>0.32048411286147033</v>
      </c>
      <c r="E7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1 (&gt;20%)</v>
      </c>
      <c r="F72">
        <f>_xlfn.RANK.EQ(Table1[[#This Row],[POPULATION]],Table1[POPULATION])</f>
        <v>56</v>
      </c>
      <c r="G72" s="18" t="str">
        <f>IF(Table1[[#This Row],[EU RANK]]&lt;='Pivot Tables'!$K$2,"Show","Don't Show")</f>
        <v>Don't Show</v>
      </c>
    </row>
    <row r="73" spans="1:15">
      <c r="A73" t="s">
        <v>87</v>
      </c>
      <c r="B73" s="2">
        <v>93715</v>
      </c>
      <c r="C73" t="s">
        <v>86</v>
      </c>
      <c r="D73" s="4">
        <f>Table1[[#This Row],[POPULATION]]/VLOOKUP(Table1[[#This Row],[COUNTRY]],EU_Countries!$A$2:$B$28,2,FALSE)</f>
        <v>6.9716388242505756E-2</v>
      </c>
      <c r="E7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73">
        <f>_xlfn.RANK.EQ(Table1[[#This Row],[POPULATION]],Table1[POPULATION])</f>
        <v>168</v>
      </c>
      <c r="G73" s="18" t="str">
        <f>IF(Table1[[#This Row],[EU RANK]]&lt;='Pivot Tables'!$K$2,"Show","Don't Show")</f>
        <v>Don't Show</v>
      </c>
    </row>
    <row r="74" spans="1:15">
      <c r="A74" t="s">
        <v>88</v>
      </c>
      <c r="B74" s="2">
        <v>56103</v>
      </c>
      <c r="C74" t="s">
        <v>86</v>
      </c>
      <c r="D74" s="4">
        <f>Table1[[#This Row],[POPULATION]]/VLOOKUP(Table1[[#This Row],[COUNTRY]],EU_Countries!$A$2:$B$28,2,FALSE)</f>
        <v>4.1736099125746148E-2</v>
      </c>
      <c r="E7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74">
        <f>_xlfn.RANK.EQ(Table1[[#This Row],[POPULATION]],Table1[POPULATION])</f>
        <v>204</v>
      </c>
      <c r="G74" s="18" t="str">
        <f>IF(Table1[[#This Row],[EU RANK]]&lt;='Pivot Tables'!$K$2,"Show","Don't Show")</f>
        <v>Don't Show</v>
      </c>
    </row>
    <row r="75" spans="1:15">
      <c r="A75" t="s">
        <v>89</v>
      </c>
      <c r="B75" s="2">
        <v>39375</v>
      </c>
      <c r="C75" t="s">
        <v>86</v>
      </c>
      <c r="D75" s="4">
        <f>Table1[[#This Row],[POPULATION]]/VLOOKUP(Table1[[#This Row],[COUNTRY]],EU_Countries!$A$2:$B$28,2,FALSE)</f>
        <v>2.9291818674157435E-2</v>
      </c>
      <c r="E7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75">
        <f>_xlfn.RANK.EQ(Table1[[#This Row],[POPULATION]],Table1[POPULATION])</f>
        <v>223</v>
      </c>
      <c r="G75" s="18" t="str">
        <f>IF(Table1[[#This Row],[EU RANK]]&lt;='Pivot Tables'!$K$2,"Show","Don't Show")</f>
        <v>Don't Show</v>
      </c>
    </row>
    <row r="76" spans="1:15">
      <c r="A76" t="s">
        <v>90</v>
      </c>
      <c r="B76" s="2">
        <v>34394</v>
      </c>
      <c r="C76" t="s">
        <v>86</v>
      </c>
      <c r="D76" s="4">
        <f>Table1[[#This Row],[POPULATION]]/VLOOKUP(Table1[[#This Row],[COUNTRY]],EU_Countries!$A$2:$B$28,2,FALSE)</f>
        <v>2.5586357116926244E-2</v>
      </c>
      <c r="E7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76">
        <f>_xlfn.RANK.EQ(Table1[[#This Row],[POPULATION]],Table1[POPULATION])</f>
        <v>230</v>
      </c>
      <c r="G76" s="18" t="str">
        <f>IF(Table1[[#This Row],[EU RANK]]&lt;='Pivot Tables'!$K$2,"Show","Don't Show")</f>
        <v>Don't Show</v>
      </c>
    </row>
    <row r="77" spans="1:15">
      <c r="A77" t="s">
        <v>91</v>
      </c>
      <c r="B77" s="2">
        <v>17525</v>
      </c>
      <c r="C77" t="s">
        <v>86</v>
      </c>
      <c r="D77" s="4">
        <f>Table1[[#This Row],[POPULATION]]/VLOOKUP(Table1[[#This Row],[COUNTRY]],EU_Countries!$A$2:$B$28,2,FALSE)</f>
        <v>1.3037184057513881E-2</v>
      </c>
      <c r="E7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77">
        <f>_xlfn.RANK.EQ(Table1[[#This Row],[POPULATION]],Table1[POPULATION])</f>
        <v>251</v>
      </c>
      <c r="G77" s="18" t="str">
        <f>IF(Table1[[#This Row],[EU RANK]]&lt;='Pivot Tables'!$K$2,"Show","Don't Show")</f>
        <v>Don't Show</v>
      </c>
    </row>
    <row r="78" spans="1:15">
      <c r="A78" t="s">
        <v>92</v>
      </c>
      <c r="B78" s="2">
        <v>15413</v>
      </c>
      <c r="C78" t="s">
        <v>86</v>
      </c>
      <c r="D78" s="4">
        <f>Table1[[#This Row],[POPULATION]]/VLOOKUP(Table1[[#This Row],[COUNTRY]],EU_Countries!$A$2:$B$28,2,FALSE)</f>
        <v>1.1466026697772408E-2</v>
      </c>
      <c r="E7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78">
        <f>_xlfn.RANK.EQ(Table1[[#This Row],[POPULATION]],Table1[POPULATION])</f>
        <v>254</v>
      </c>
      <c r="G78" s="18" t="str">
        <f>IF(Table1[[#This Row],[EU RANK]]&lt;='Pivot Tables'!$K$2,"Show","Don't Show")</f>
        <v>Don't Show</v>
      </c>
    </row>
    <row r="79" spans="1:15">
      <c r="A79" t="s">
        <v>93</v>
      </c>
      <c r="B79" s="2">
        <v>15189</v>
      </c>
      <c r="C79" t="s">
        <v>86</v>
      </c>
      <c r="D79" s="4">
        <f>Table1[[#This Row],[POPULATION]]/VLOOKUP(Table1[[#This Row],[COUNTRY]],EU_Countries!$A$2:$B$28,2,FALSE)</f>
        <v>1.1299388795981646E-2</v>
      </c>
      <c r="E7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79">
        <f>_xlfn.RANK.EQ(Table1[[#This Row],[POPULATION]],Table1[POPULATION])</f>
        <v>255</v>
      </c>
      <c r="G79" s="18" t="str">
        <f>IF(Table1[[#This Row],[EU RANK]]&lt;='Pivot Tables'!$K$2,"Show","Don't Show")</f>
        <v>Don't Show</v>
      </c>
    </row>
    <row r="80" spans="1:15">
      <c r="A80" t="s">
        <v>94</v>
      </c>
      <c r="B80" s="2">
        <v>13276</v>
      </c>
      <c r="C80" t="s">
        <v>86</v>
      </c>
      <c r="D80" s="4">
        <f>Table1[[#This Row],[POPULATION]]/VLOOKUP(Table1[[#This Row],[COUNTRY]],EU_Countries!$A$2:$B$28,2,FALSE)</f>
        <v>9.876271357920359E-3</v>
      </c>
      <c r="E8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80">
        <f>_xlfn.RANK.EQ(Table1[[#This Row],[POPULATION]],Table1[POPULATION])</f>
        <v>262</v>
      </c>
      <c r="G80" s="18" t="str">
        <f>IF(Table1[[#This Row],[EU RANK]]&lt;='Pivot Tables'!$K$2,"Show","Don't Show")</f>
        <v>Don't Show</v>
      </c>
    </row>
    <row r="81" spans="1:7">
      <c r="A81" t="s">
        <v>95</v>
      </c>
      <c r="B81" s="2">
        <v>12989</v>
      </c>
      <c r="C81" t="s">
        <v>86</v>
      </c>
      <c r="D81" s="4">
        <f>Table1[[#This Row],[POPULATION]]/VLOOKUP(Table1[[#This Row],[COUNTRY]],EU_Countries!$A$2:$B$28,2,FALSE)</f>
        <v>9.6627665462509452E-3</v>
      </c>
      <c r="E8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81">
        <f>_xlfn.RANK.EQ(Table1[[#This Row],[POPULATION]],Table1[POPULATION])</f>
        <v>263</v>
      </c>
      <c r="G81" s="18" t="str">
        <f>IF(Table1[[#This Row],[EU RANK]]&lt;='Pivot Tables'!$K$2,"Show","Don't Show")</f>
        <v>Don't Show</v>
      </c>
    </row>
    <row r="82" spans="1:7">
      <c r="A82" t="s">
        <v>96</v>
      </c>
      <c r="B82" s="2">
        <v>1305893</v>
      </c>
      <c r="C82" s="2" t="s">
        <v>97</v>
      </c>
      <c r="D82" s="4">
        <f>Table1[[#This Row],[POPULATION]]/VLOOKUP(Table1[[#This Row],[COUNTRY]],EU_Countries!$A$2:$B$28,2,FALSE)</f>
        <v>0.23222774267698013</v>
      </c>
      <c r="E8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1 (&gt;20%)</v>
      </c>
      <c r="F82">
        <f>_xlfn.RANK.EQ(Table1[[#This Row],[POPULATION]],Table1[POPULATION])</f>
        <v>15</v>
      </c>
      <c r="G82" s="18" t="str">
        <f>IF(Table1[[#This Row],[EU RANK]]&lt;='Pivot Tables'!$K$2,"Show","Don't Show")</f>
        <v>Don't Show</v>
      </c>
    </row>
    <row r="83" spans="1:7">
      <c r="A83" t="s">
        <v>98</v>
      </c>
      <c r="B83" s="2">
        <v>341696</v>
      </c>
      <c r="C83" s="2" t="s">
        <v>97</v>
      </c>
      <c r="D83" s="4">
        <f>Table1[[#This Row],[POPULATION]]/VLOOKUP(Table1[[#This Row],[COUNTRY]],EU_Countries!$A$2:$B$28,2,FALSE)</f>
        <v>6.0764006516424704E-2</v>
      </c>
      <c r="E8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83">
        <f>_xlfn.RANK.EQ(Table1[[#This Row],[POPULATION]],Table1[POPULATION])</f>
        <v>66</v>
      </c>
      <c r="G83" s="18" t="str">
        <f>IF(Table1[[#This Row],[EU RANK]]&lt;='Pivot Tables'!$K$2,"Show","Don't Show")</f>
        <v>Don't Show</v>
      </c>
    </row>
    <row r="84" spans="1:7">
      <c r="A84" t="s">
        <v>99</v>
      </c>
      <c r="B84" s="2">
        <v>277677</v>
      </c>
      <c r="C84" s="2" t="s">
        <v>97</v>
      </c>
      <c r="D84" s="4">
        <f>Table1[[#This Row],[POPULATION]]/VLOOKUP(Table1[[#This Row],[COUNTRY]],EU_Countries!$A$2:$B$28,2,FALSE)</f>
        <v>4.9379468994255896E-2</v>
      </c>
      <c r="E8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84">
        <f>_xlfn.RANK.EQ(Table1[[#This Row],[POPULATION]],Table1[POPULATION])</f>
        <v>84</v>
      </c>
      <c r="G84" s="18" t="str">
        <f>IF(Table1[[#This Row],[EU RANK]]&lt;='Pivot Tables'!$K$2,"Show","Don't Show")</f>
        <v>Don't Show</v>
      </c>
    </row>
    <row r="85" spans="1:7">
      <c r="A85" t="s">
        <v>100</v>
      </c>
      <c r="B85" s="2">
        <v>205137</v>
      </c>
      <c r="C85" s="2" t="s">
        <v>97</v>
      </c>
      <c r="D85" s="4">
        <f>Table1[[#This Row],[POPULATION]]/VLOOKUP(Table1[[#This Row],[COUNTRY]],EU_Countries!$A$2:$B$28,2,FALSE)</f>
        <v>3.6479636884130376E-2</v>
      </c>
      <c r="E8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85">
        <f>_xlfn.RANK.EQ(Table1[[#This Row],[POPULATION]],Table1[POPULATION])</f>
        <v>105</v>
      </c>
      <c r="G85" s="18" t="str">
        <f>IF(Table1[[#This Row],[EU RANK]]&lt;='Pivot Tables'!$K$2,"Show","Don't Show")</f>
        <v>Don't Show</v>
      </c>
    </row>
    <row r="86" spans="1:7">
      <c r="A86" t="s">
        <v>101</v>
      </c>
      <c r="B86" s="2">
        <v>128911</v>
      </c>
      <c r="C86" s="2" t="s">
        <v>97</v>
      </c>
      <c r="D86" s="4">
        <f>Table1[[#This Row],[POPULATION]]/VLOOKUP(Table1[[#This Row],[COUNTRY]],EU_Countries!$A$2:$B$28,2,FALSE)</f>
        <v>2.2924321162784537E-2</v>
      </c>
      <c r="E8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86">
        <f>_xlfn.RANK.EQ(Table1[[#This Row],[POPULATION]],Table1[POPULATION])</f>
        <v>140</v>
      </c>
      <c r="G86" s="18" t="str">
        <f>IF(Table1[[#This Row],[EU RANK]]&lt;='Pivot Tables'!$K$2,"Show","Don't Show")</f>
        <v>Don't Show</v>
      </c>
    </row>
    <row r="87" spans="1:7">
      <c r="A87" t="s">
        <v>102</v>
      </c>
      <c r="B87" s="2">
        <v>119469</v>
      </c>
      <c r="C87" s="2" t="s">
        <v>97</v>
      </c>
      <c r="D87" s="4">
        <f>Table1[[#This Row],[POPULATION]]/VLOOKUP(Table1[[#This Row],[COUNTRY]],EU_Countries!$A$2:$B$28,2,FALSE)</f>
        <v>2.1245244587325407E-2</v>
      </c>
      <c r="E8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87">
        <f>_xlfn.RANK.EQ(Table1[[#This Row],[POPULATION]],Table1[POPULATION])</f>
        <v>145</v>
      </c>
      <c r="G87" s="18" t="str">
        <f>IF(Table1[[#This Row],[EU RANK]]&lt;='Pivot Tables'!$K$2,"Show","Don't Show")</f>
        <v>Don't Show</v>
      </c>
    </row>
    <row r="88" spans="1:7">
      <c r="A88" t="s">
        <v>103</v>
      </c>
      <c r="B88" s="2">
        <v>91243</v>
      </c>
      <c r="C88" s="2" t="s">
        <v>97</v>
      </c>
      <c r="D88" s="4">
        <f>Table1[[#This Row],[POPULATION]]/VLOOKUP(Table1[[#This Row],[COUNTRY]],EU_Countries!$A$2:$B$28,2,FALSE)</f>
        <v>1.6225797921480319E-2</v>
      </c>
      <c r="E8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88">
        <f>_xlfn.RANK.EQ(Table1[[#This Row],[POPULATION]],Table1[POPULATION])</f>
        <v>169</v>
      </c>
      <c r="G88" s="18" t="str">
        <f>IF(Table1[[#This Row],[EU RANK]]&lt;='Pivot Tables'!$K$2,"Show","Don't Show")</f>
        <v>Don't Show</v>
      </c>
    </row>
    <row r="89" spans="1:7">
      <c r="A89" t="s">
        <v>104</v>
      </c>
      <c r="B89" s="2">
        <v>83479</v>
      </c>
      <c r="C89" s="2" t="s">
        <v>97</v>
      </c>
      <c r="D89" s="4">
        <f>Table1[[#This Row],[POPULATION]]/VLOOKUP(Table1[[#This Row],[COUNTRY]],EU_Countries!$A$2:$B$28,2,FALSE)</f>
        <v>1.4845121101753072E-2</v>
      </c>
      <c r="E8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89">
        <f>_xlfn.RANK.EQ(Table1[[#This Row],[POPULATION]],Table1[POPULATION])</f>
        <v>175</v>
      </c>
      <c r="G89" s="18" t="str">
        <f>IF(Table1[[#This Row],[EU RANK]]&lt;='Pivot Tables'!$K$2,"Show","Don't Show")</f>
        <v>Don't Show</v>
      </c>
    </row>
    <row r="90" spans="1:7">
      <c r="A90" t="s">
        <v>105</v>
      </c>
      <c r="B90" s="2">
        <v>72621</v>
      </c>
      <c r="C90" s="2" t="s">
        <v>97</v>
      </c>
      <c r="D90" s="4">
        <f>Table1[[#This Row],[POPULATION]]/VLOOKUP(Table1[[#This Row],[COUNTRY]],EU_Countries!$A$2:$B$28,2,FALSE)</f>
        <v>1.2914236389156673E-2</v>
      </c>
      <c r="E9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90">
        <f>_xlfn.RANK.EQ(Table1[[#This Row],[POPULATION]],Table1[POPULATION])</f>
        <v>186</v>
      </c>
      <c r="G90" s="18" t="str">
        <f>IF(Table1[[#This Row],[EU RANK]]&lt;='Pivot Tables'!$K$2,"Show","Don't Show")</f>
        <v>Don't Show</v>
      </c>
    </row>
    <row r="91" spans="1:7">
      <c r="A91" t="s">
        <v>106</v>
      </c>
      <c r="B91" s="2">
        <v>67789</v>
      </c>
      <c r="C91" s="2" t="s">
        <v>97</v>
      </c>
      <c r="D91" s="4">
        <f>Table1[[#This Row],[POPULATION]]/VLOOKUP(Table1[[#This Row],[COUNTRY]],EU_Countries!$A$2:$B$28,2,FALSE)</f>
        <v>1.2054958904236263E-2</v>
      </c>
      <c r="E9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91">
        <f>_xlfn.RANK.EQ(Table1[[#This Row],[POPULATION]],Table1[POPULATION])</f>
        <v>192</v>
      </c>
      <c r="G91" s="18" t="str">
        <f>IF(Table1[[#This Row],[EU RANK]]&lt;='Pivot Tables'!$K$2,"Show","Don't Show")</f>
        <v>Don't Show</v>
      </c>
    </row>
    <row r="92" spans="1:7">
      <c r="A92" t="s">
        <v>107</v>
      </c>
      <c r="B92" s="2">
        <v>2165423</v>
      </c>
      <c r="C92" t="s">
        <v>108</v>
      </c>
      <c r="D92" s="4">
        <f>Table1[[#This Row],[POPULATION]]/VLOOKUP(Table1[[#This Row],[COUNTRY]],EU_Countries!$A$2:$B$28,2,FALSE)</f>
        <v>3.248907545061272E-2</v>
      </c>
      <c r="E9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92" s="2">
        <f>_xlfn.RANK.EQ(Table1[[#This Row],[POPULATION]],Table1[POPULATION])</f>
        <v>5</v>
      </c>
      <c r="G92" s="18" t="str">
        <f>IF(Table1[[#This Row],[EU RANK]]&lt;='Pivot Tables'!$K$2,"Show","Don't Show")</f>
        <v>Show</v>
      </c>
    </row>
    <row r="93" spans="1:7">
      <c r="A93" t="s">
        <v>109</v>
      </c>
      <c r="B93" s="2">
        <v>870731</v>
      </c>
      <c r="C93" t="s">
        <v>108</v>
      </c>
      <c r="D93" s="4">
        <f>Table1[[#This Row],[POPULATION]]/VLOOKUP(Table1[[#This Row],[COUNTRY]],EU_Countries!$A$2:$B$28,2,FALSE)</f>
        <v>1.3064073465640414E-2</v>
      </c>
      <c r="E9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93" s="2">
        <f>_xlfn.RANK.EQ(Table1[[#This Row],[POPULATION]],Table1[POPULATION])</f>
        <v>24</v>
      </c>
      <c r="G93" s="18" t="str">
        <f>IF(Table1[[#This Row],[EU RANK]]&lt;='Pivot Tables'!$K$2,"Show","Don't Show")</f>
        <v>Don't Show</v>
      </c>
    </row>
    <row r="94" spans="1:7">
      <c r="A94" t="s">
        <v>110</v>
      </c>
      <c r="B94" s="2">
        <v>522969</v>
      </c>
      <c r="C94" t="s">
        <v>108</v>
      </c>
      <c r="D94" s="4">
        <f>Table1[[#This Row],[POPULATION]]/VLOOKUP(Table1[[#This Row],[COUNTRY]],EU_Countries!$A$2:$B$28,2,FALSE)</f>
        <v>7.8464019728854278E-3</v>
      </c>
      <c r="E9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94" s="2">
        <f>_xlfn.RANK.EQ(Table1[[#This Row],[POPULATION]],Table1[POPULATION])</f>
        <v>51</v>
      </c>
      <c r="G94" s="18" t="str">
        <f>IF(Table1[[#This Row],[EU RANK]]&lt;='Pivot Tables'!$K$2,"Show","Don't Show")</f>
        <v>Don't Show</v>
      </c>
    </row>
    <row r="95" spans="1:7">
      <c r="A95" t="s">
        <v>111</v>
      </c>
      <c r="B95" s="2">
        <v>493465</v>
      </c>
      <c r="C95" t="s">
        <v>108</v>
      </c>
      <c r="D95" s="4">
        <f>Table1[[#This Row],[POPULATION]]/VLOOKUP(Table1[[#This Row],[COUNTRY]],EU_Countries!$A$2:$B$28,2,FALSE)</f>
        <v>7.4037366450973342E-3</v>
      </c>
      <c r="E9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95" s="2">
        <f>_xlfn.RANK.EQ(Table1[[#This Row],[POPULATION]],Table1[POPULATION])</f>
        <v>52</v>
      </c>
      <c r="G95" s="18" t="str">
        <f>IF(Table1[[#This Row],[EU RANK]]&lt;='Pivot Tables'!$K$2,"Show","Don't Show")</f>
        <v>Don't Show</v>
      </c>
    </row>
    <row r="96" spans="1:7">
      <c r="A96" t="s">
        <v>112</v>
      </c>
      <c r="B96" s="2">
        <v>342669</v>
      </c>
      <c r="C96" t="s">
        <v>108</v>
      </c>
      <c r="D96" s="4">
        <f>Table1[[#This Row],[POPULATION]]/VLOOKUP(Table1[[#This Row],[COUNTRY]],EU_Countries!$A$2:$B$28,2,FALSE)</f>
        <v>5.1412583110025199E-3</v>
      </c>
      <c r="E9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96" s="2">
        <f>_xlfn.RANK.EQ(Table1[[#This Row],[POPULATION]],Table1[POPULATION])</f>
        <v>65</v>
      </c>
      <c r="G96" s="18" t="str">
        <f>IF(Table1[[#This Row],[EU RANK]]&lt;='Pivot Tables'!$K$2,"Show","Don't Show")</f>
        <v>Don't Show</v>
      </c>
    </row>
    <row r="97" spans="1:7">
      <c r="A97" t="s">
        <v>113</v>
      </c>
      <c r="B97" s="2">
        <v>318808</v>
      </c>
      <c r="C97" t="s">
        <v>108</v>
      </c>
      <c r="D97" s="4">
        <f>Table1[[#This Row],[POPULATION]]/VLOOKUP(Table1[[#This Row],[COUNTRY]],EU_Countries!$A$2:$B$28,2,FALSE)</f>
        <v>4.7832581284390809E-3</v>
      </c>
      <c r="E9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97" s="2">
        <f>_xlfn.RANK.EQ(Table1[[#This Row],[POPULATION]],Table1[POPULATION])</f>
        <v>70</v>
      </c>
      <c r="G97" s="18" t="str">
        <f>IF(Table1[[#This Row],[EU RANK]]&lt;='Pivot Tables'!$K$2,"Show","Don't Show")</f>
        <v>Don't Show</v>
      </c>
    </row>
    <row r="98" spans="1:7">
      <c r="A98" t="s">
        <v>114</v>
      </c>
      <c r="B98" s="2">
        <v>295542</v>
      </c>
      <c r="C98" t="s">
        <v>108</v>
      </c>
      <c r="D98" s="4">
        <f>Table1[[#This Row],[POPULATION]]/VLOOKUP(Table1[[#This Row],[COUNTRY]],EU_Countries!$A$2:$B$28,2,FALSE)</f>
        <v>4.4341850699955547E-3</v>
      </c>
      <c r="E9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98" s="2">
        <f>_xlfn.RANK.EQ(Table1[[#This Row],[POPULATION]],Table1[POPULATION])</f>
        <v>78</v>
      </c>
      <c r="G98" s="18" t="str">
        <f>IF(Table1[[#This Row],[EU RANK]]&lt;='Pivot Tables'!$K$2,"Show","Don't Show")</f>
        <v>Don't Show</v>
      </c>
    </row>
    <row r="99" spans="1:7">
      <c r="A99" t="s">
        <v>115</v>
      </c>
      <c r="B99" s="2">
        <v>287228</v>
      </c>
      <c r="C99" t="s">
        <v>108</v>
      </c>
      <c r="D99" s="4">
        <f>Table1[[#This Row],[POPULATION]]/VLOOKUP(Table1[[#This Row],[COUNTRY]],EU_Countries!$A$2:$B$28,2,FALSE)</f>
        <v>4.3094453894359621E-3</v>
      </c>
      <c r="E9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99" s="2">
        <f>_xlfn.RANK.EQ(Table1[[#This Row],[POPULATION]],Table1[POPULATION])</f>
        <v>82</v>
      </c>
      <c r="G99" s="18" t="str">
        <f>IF(Table1[[#This Row],[EU RANK]]&lt;='Pivot Tables'!$K$2,"Show","Don't Show")</f>
        <v>Don't Show</v>
      </c>
    </row>
    <row r="100" spans="1:7">
      <c r="A100" t="s">
        <v>116</v>
      </c>
      <c r="B100" s="2">
        <v>260958</v>
      </c>
      <c r="C100" t="s">
        <v>108</v>
      </c>
      <c r="D100" s="4">
        <f>Table1[[#This Row],[POPULATION]]/VLOOKUP(Table1[[#This Row],[COUNTRY]],EU_Countries!$A$2:$B$28,2,FALSE)</f>
        <v>3.9153016068643369E-3</v>
      </c>
      <c r="E10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00" s="2">
        <f>_xlfn.RANK.EQ(Table1[[#This Row],[POPULATION]],Table1[POPULATION])</f>
        <v>89</v>
      </c>
      <c r="G100" s="18" t="str">
        <f>IF(Table1[[#This Row],[EU RANK]]&lt;='Pivot Tables'!$K$2,"Show","Don't Show")</f>
        <v>Don't Show</v>
      </c>
    </row>
    <row r="101" spans="1:7">
      <c r="A101" t="s">
        <v>117</v>
      </c>
      <c r="B101" s="2">
        <v>234475</v>
      </c>
      <c r="C101" t="s">
        <v>108</v>
      </c>
      <c r="D101" s="4">
        <f>Table1[[#This Row],[POPULATION]]/VLOOKUP(Table1[[#This Row],[COUNTRY]],EU_Countries!$A$2:$B$28,2,FALSE)</f>
        <v>3.5179620638934829E-3</v>
      </c>
      <c r="E10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01" s="2">
        <f>_xlfn.RANK.EQ(Table1[[#This Row],[POPULATION]],Table1[POPULATION])</f>
        <v>96</v>
      </c>
      <c r="G101" s="18" t="str">
        <f>IF(Table1[[#This Row],[EU RANK]]&lt;='Pivot Tables'!$K$2,"Show","Don't Show")</f>
        <v>Don't Show</v>
      </c>
    </row>
    <row r="102" spans="1:7">
      <c r="A102" t="s">
        <v>118</v>
      </c>
      <c r="B102" s="2">
        <v>3426354</v>
      </c>
      <c r="C102" s="2" t="s">
        <v>119</v>
      </c>
      <c r="D102" s="4">
        <f>Table1[[#This Row],[POPULATION]]/VLOOKUP(Table1[[#This Row],[COUNTRY]],EU_Countries!$A$2:$B$28,2,FALSE)</f>
        <v>4.0753505126222007E-2</v>
      </c>
      <c r="E10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02">
        <f>_xlfn.RANK.EQ(Table1[[#This Row],[POPULATION]],Table1[POPULATION])</f>
        <v>1</v>
      </c>
      <c r="G102" s="18" t="str">
        <f>IF(Table1[[#This Row],[EU RANK]]&lt;='Pivot Tables'!$K$2,"Show","Don't Show")</f>
        <v>Show</v>
      </c>
    </row>
    <row r="103" spans="1:7">
      <c r="A103" t="s">
        <v>120</v>
      </c>
      <c r="B103" s="2">
        <v>1845229</v>
      </c>
      <c r="C103" s="2" t="s">
        <v>119</v>
      </c>
      <c r="D103" s="4">
        <f>Table1[[#This Row],[POPULATION]]/VLOOKUP(Table1[[#This Row],[COUNTRY]],EU_Countries!$A$2:$B$28,2,FALSE)</f>
        <v>2.1947396419212235E-2</v>
      </c>
      <c r="E10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03">
        <f>_xlfn.RANK.EQ(Table1[[#This Row],[POPULATION]],Table1[POPULATION])</f>
        <v>8</v>
      </c>
      <c r="G103" s="18" t="str">
        <f>IF(Table1[[#This Row],[EU RANK]]&lt;='Pivot Tables'!$K$2,"Show","Don't Show")</f>
        <v>Show</v>
      </c>
    </row>
    <row r="104" spans="1:7">
      <c r="A104" t="s">
        <v>121</v>
      </c>
      <c r="B104" s="2">
        <v>1260391</v>
      </c>
      <c r="C104" s="2" t="s">
        <v>119</v>
      </c>
      <c r="D104" s="4">
        <f>Table1[[#This Row],[POPULATION]]/VLOOKUP(Table1[[#This Row],[COUNTRY]],EU_Countries!$A$2:$B$28,2,FALSE)</f>
        <v>1.4991256326562896E-2</v>
      </c>
      <c r="E10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04">
        <f>_xlfn.RANK.EQ(Table1[[#This Row],[POPULATION]],Table1[POPULATION])</f>
        <v>16</v>
      </c>
      <c r="G104" s="18" t="str">
        <f>IF(Table1[[#This Row],[EU RANK]]&lt;='Pivot Tables'!$K$2,"Show","Don't Show")</f>
        <v>Don't Show</v>
      </c>
    </row>
    <row r="105" spans="1:7">
      <c r="A105" t="s">
        <v>122</v>
      </c>
      <c r="B105" s="2">
        <v>963395</v>
      </c>
      <c r="C105" s="2" t="s">
        <v>119</v>
      </c>
      <c r="D105" s="4">
        <f>Table1[[#This Row],[POPULATION]]/VLOOKUP(Table1[[#This Row],[COUNTRY]],EU_Countries!$A$2:$B$28,2,FALSE)</f>
        <v>1.1458746840249622E-2</v>
      </c>
      <c r="E10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05">
        <f>_xlfn.RANK.EQ(Table1[[#This Row],[POPULATION]],Table1[POPULATION])</f>
        <v>21</v>
      </c>
      <c r="G105" s="18" t="str">
        <f>IF(Table1[[#This Row],[EU RANK]]&lt;='Pivot Tables'!$K$2,"Show","Don't Show")</f>
        <v>Don't Show</v>
      </c>
    </row>
    <row r="106" spans="1:7">
      <c r="A106" t="s">
        <v>123</v>
      </c>
      <c r="B106" s="2">
        <v>650000</v>
      </c>
      <c r="C106" s="2" t="s">
        <v>119</v>
      </c>
      <c r="D106" s="4">
        <f>Table1[[#This Row],[POPULATION]]/VLOOKUP(Table1[[#This Row],[COUNTRY]],EU_Countries!$A$2:$B$28,2,FALSE)</f>
        <v>7.731185491062601E-3</v>
      </c>
      <c r="E10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06">
        <f>_xlfn.RANK.EQ(Table1[[#This Row],[POPULATION]],Table1[POPULATION])</f>
        <v>34</v>
      </c>
      <c r="G106" s="18" t="str">
        <f>IF(Table1[[#This Row],[EU RANK]]&lt;='Pivot Tables'!$K$2,"Show","Don't Show")</f>
        <v>Don't Show</v>
      </c>
    </row>
    <row r="107" spans="1:7">
      <c r="A107" t="s">
        <v>124</v>
      </c>
      <c r="B107" s="2">
        <v>630305</v>
      </c>
      <c r="C107" s="2" t="s">
        <v>119</v>
      </c>
      <c r="D107" s="4">
        <f>Table1[[#This Row],[POPULATION]]/VLOOKUP(Table1[[#This Row],[COUNTRY]],EU_Countries!$A$2:$B$28,2,FALSE)</f>
        <v>7.4969305706834039E-3</v>
      </c>
      <c r="E10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07">
        <f>_xlfn.RANK.EQ(Table1[[#This Row],[POPULATION]],Table1[POPULATION])</f>
        <v>38</v>
      </c>
      <c r="G107" s="18" t="str">
        <f>IF(Table1[[#This Row],[EU RANK]]&lt;='Pivot Tables'!$K$2,"Show","Don't Show")</f>
        <v>Don't Show</v>
      </c>
    </row>
    <row r="108" spans="1:7">
      <c r="A108" t="s">
        <v>125</v>
      </c>
      <c r="B108" s="2">
        <v>620523</v>
      </c>
      <c r="C108" s="2" t="s">
        <v>119</v>
      </c>
      <c r="D108" s="4">
        <f>Table1[[#This Row],[POPULATION]]/VLOOKUP(Table1[[#This Row],[COUNTRY]],EU_Countries!$A$2:$B$28,2,FALSE)</f>
        <v>7.3805821761086746E-3</v>
      </c>
      <c r="E10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08">
        <f>_xlfn.RANK.EQ(Table1[[#This Row],[POPULATION]],Table1[POPULATION])</f>
        <v>39</v>
      </c>
      <c r="G108" s="18" t="str">
        <f>IF(Table1[[#This Row],[EU RANK]]&lt;='Pivot Tables'!$K$2,"Show","Don't Show")</f>
        <v>Don't Show</v>
      </c>
    </row>
    <row r="109" spans="1:7">
      <c r="A109" t="s">
        <v>126</v>
      </c>
      <c r="B109" s="2">
        <v>593085</v>
      </c>
      <c r="C109" s="2" t="s">
        <v>119</v>
      </c>
      <c r="D109" s="4">
        <f>Table1[[#This Row],[POPULATION]]/VLOOKUP(Table1[[#This Row],[COUNTRY]],EU_Countries!$A$2:$B$28,2,FALSE)</f>
        <v>7.0542309953336348E-3</v>
      </c>
      <c r="E10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09">
        <f>_xlfn.RANK.EQ(Table1[[#This Row],[POPULATION]],Table1[POPULATION])</f>
        <v>41</v>
      </c>
      <c r="G109" s="18" t="str">
        <f>IF(Table1[[#This Row],[EU RANK]]&lt;='Pivot Tables'!$K$2,"Show","Don't Show")</f>
        <v>Don't Show</v>
      </c>
    </row>
    <row r="110" spans="1:7">
      <c r="A110" t="s">
        <v>127</v>
      </c>
      <c r="B110" s="2">
        <v>588462</v>
      </c>
      <c r="C110" s="2" t="s">
        <v>119</v>
      </c>
      <c r="D110" s="4">
        <f>Table1[[#This Row],[POPULATION]]/VLOOKUP(Table1[[#This Row],[COUNTRY]],EU_Countries!$A$2:$B$28,2,FALSE)</f>
        <v>6.999244425294893E-3</v>
      </c>
      <c r="E11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10">
        <f>_xlfn.RANK.EQ(Table1[[#This Row],[POPULATION]],Table1[POPULATION])</f>
        <v>43</v>
      </c>
      <c r="G110" s="18" t="str">
        <f>IF(Table1[[#This Row],[EU RANK]]&lt;='Pivot Tables'!$K$2,"Show","Don't Show")</f>
        <v>Don't Show</v>
      </c>
    </row>
    <row r="111" spans="1:7">
      <c r="A111" t="s">
        <v>128</v>
      </c>
      <c r="B111" s="2">
        <v>556227</v>
      </c>
      <c r="C111" s="2" t="s">
        <v>119</v>
      </c>
      <c r="D111" s="4">
        <f>Table1[[#This Row],[POPULATION]]/VLOOKUP(Table1[[#This Row],[COUNTRY]],EU_Countries!$A$2:$B$28,2,FALSE)</f>
        <v>6.6158370955958111E-3</v>
      </c>
      <c r="E11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11">
        <f>_xlfn.RANK.EQ(Table1[[#This Row],[POPULATION]],Table1[POPULATION])</f>
        <v>47</v>
      </c>
      <c r="G111" s="18" t="str">
        <f>IF(Table1[[#This Row],[EU RANK]]&lt;='Pivot Tables'!$K$2,"Show","Don't Show")</f>
        <v>Don't Show</v>
      </c>
    </row>
    <row r="112" spans="1:7">
      <c r="A112" t="s">
        <v>129</v>
      </c>
      <c r="B112" s="2">
        <v>643452</v>
      </c>
      <c r="C112" s="2" t="s">
        <v>130</v>
      </c>
      <c r="D112" s="4">
        <f>Table1[[#This Row],[POPULATION]]/VLOOKUP(Table1[[#This Row],[COUNTRY]],EU_Countries!$A$2:$B$28,2,FALSE)</f>
        <v>6.4741130859886725E-2</v>
      </c>
      <c r="E11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112" s="2">
        <f>_xlfn.RANK.EQ(Table1[[#This Row],[POPULATION]],Table1[POPULATION])</f>
        <v>36</v>
      </c>
      <c r="G112" s="18" t="str">
        <f>IF(Table1[[#This Row],[EU RANK]]&lt;='Pivot Tables'!$K$2,"Show","Don't Show")</f>
        <v>Don't Show</v>
      </c>
    </row>
    <row r="113" spans="1:7">
      <c r="A113" t="s">
        <v>131</v>
      </c>
      <c r="B113" s="2">
        <v>309617</v>
      </c>
      <c r="C113" s="2" t="s">
        <v>130</v>
      </c>
      <c r="D113" s="4">
        <f>Table1[[#This Row],[POPULATION]]/VLOOKUP(Table1[[#This Row],[COUNTRY]],EU_Countries!$A$2:$B$28,2,FALSE)</f>
        <v>3.1152214482891571E-2</v>
      </c>
      <c r="E11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13" s="2">
        <f>_xlfn.RANK.EQ(Table1[[#This Row],[POPULATION]],Table1[POPULATION])</f>
        <v>74</v>
      </c>
      <c r="G113" s="18" t="str">
        <f>IF(Table1[[#This Row],[EU RANK]]&lt;='Pivot Tables'!$K$2,"Show","Don't Show")</f>
        <v>Don't Show</v>
      </c>
    </row>
    <row r="114" spans="1:7">
      <c r="A114" t="s">
        <v>132</v>
      </c>
      <c r="B114" s="2">
        <v>170755</v>
      </c>
      <c r="C114" s="2" t="s">
        <v>130</v>
      </c>
      <c r="D114" s="4">
        <f>Table1[[#This Row],[POPULATION]]/VLOOKUP(Table1[[#This Row],[COUNTRY]],EU_Countries!$A$2:$B$28,2,FALSE)</f>
        <v>1.71805694907778E-2</v>
      </c>
      <c r="E11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14" s="2">
        <f>_xlfn.RANK.EQ(Table1[[#This Row],[POPULATION]],Table1[POPULATION])</f>
        <v>121</v>
      </c>
      <c r="G114" s="18" t="str">
        <f>IF(Table1[[#This Row],[EU RANK]]&lt;='Pivot Tables'!$K$2,"Show","Don't Show")</f>
        <v>Don't Show</v>
      </c>
    </row>
    <row r="115" spans="1:7">
      <c r="A115" t="s">
        <v>133</v>
      </c>
      <c r="B115" s="2">
        <v>168151</v>
      </c>
      <c r="C115" s="2" t="s">
        <v>130</v>
      </c>
      <c r="D115" s="4">
        <f>Table1[[#This Row],[POPULATION]]/VLOOKUP(Table1[[#This Row],[COUNTRY]],EU_Countries!$A$2:$B$28,2,FALSE)</f>
        <v>1.691856718950413E-2</v>
      </c>
      <c r="E11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15" s="2">
        <f>_xlfn.RANK.EQ(Table1[[#This Row],[POPULATION]],Table1[POPULATION])</f>
        <v>123</v>
      </c>
      <c r="G115" s="18" t="str">
        <f>IF(Table1[[#This Row],[EU RANK]]&lt;='Pivot Tables'!$K$2,"Show","Don't Show")</f>
        <v>Don't Show</v>
      </c>
    </row>
    <row r="116" spans="1:7">
      <c r="A116" t="s">
        <v>134</v>
      </c>
      <c r="B116" s="2">
        <v>149501</v>
      </c>
      <c r="C116" s="2" t="s">
        <v>130</v>
      </c>
      <c r="D116" s="4">
        <f>Table1[[#This Row],[POPULATION]]/VLOOKUP(Table1[[#This Row],[COUNTRY]],EU_Countries!$A$2:$B$28,2,FALSE)</f>
        <v>1.5042091414253006E-2</v>
      </c>
      <c r="E11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16" s="2">
        <f>_xlfn.RANK.EQ(Table1[[#This Row],[POPULATION]],Table1[POPULATION])</f>
        <v>131</v>
      </c>
      <c r="G116" s="18" t="str">
        <f>IF(Table1[[#This Row],[EU RANK]]&lt;='Pivot Tables'!$K$2,"Show","Don't Show")</f>
        <v>Don't Show</v>
      </c>
    </row>
    <row r="117" spans="1:7">
      <c r="A117" t="s">
        <v>135</v>
      </c>
      <c r="B117" s="2">
        <v>146595</v>
      </c>
      <c r="C117" s="2" t="s">
        <v>130</v>
      </c>
      <c r="D117" s="4">
        <f>Table1[[#This Row],[POPULATION]]/VLOOKUP(Table1[[#This Row],[COUNTRY]],EU_Countries!$A$2:$B$28,2,FALSE)</f>
        <v>1.4749703285412268E-2</v>
      </c>
      <c r="E11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17" s="2">
        <f>_xlfn.RANK.EQ(Table1[[#This Row],[POPULATION]],Table1[POPULATION])</f>
        <v>132</v>
      </c>
      <c r="G117" s="18" t="str">
        <f>IF(Table1[[#This Row],[EU RANK]]&lt;='Pivot Tables'!$K$2,"Show","Don't Show")</f>
        <v>Don't Show</v>
      </c>
    </row>
    <row r="118" spans="1:7">
      <c r="A118" t="s">
        <v>136</v>
      </c>
      <c r="B118" s="2">
        <v>139670</v>
      </c>
      <c r="C118" s="2" t="s">
        <v>130</v>
      </c>
      <c r="D118" s="4">
        <f>Table1[[#This Row],[POPULATION]]/VLOOKUP(Table1[[#This Row],[COUNTRY]],EU_Countries!$A$2:$B$28,2,FALSE)</f>
        <v>1.4052942173154141E-2</v>
      </c>
      <c r="E11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18" s="2">
        <f>_xlfn.RANK.EQ(Table1[[#This Row],[POPULATION]],Table1[POPULATION])</f>
        <v>135</v>
      </c>
      <c r="G118" s="18" t="str">
        <f>IF(Table1[[#This Row],[EU RANK]]&lt;='Pivot Tables'!$K$2,"Show","Don't Show")</f>
        <v>Don't Show</v>
      </c>
    </row>
    <row r="119" spans="1:7">
      <c r="A119" t="s">
        <v>137</v>
      </c>
      <c r="B119" s="2">
        <v>133630</v>
      </c>
      <c r="C119" s="2" t="s">
        <v>130</v>
      </c>
      <c r="D119" s="4">
        <f>Table1[[#This Row],[POPULATION]]/VLOOKUP(Table1[[#This Row],[COUNTRY]],EU_Countries!$A$2:$B$28,2,FALSE)</f>
        <v>1.3445225621812757E-2</v>
      </c>
      <c r="E11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19" s="2">
        <f>_xlfn.RANK.EQ(Table1[[#This Row],[POPULATION]],Table1[POPULATION])</f>
        <v>136</v>
      </c>
      <c r="G119" s="18" t="str">
        <f>IF(Table1[[#This Row],[EU RANK]]&lt;='Pivot Tables'!$K$2,"Show","Don't Show")</f>
        <v>Don't Show</v>
      </c>
    </row>
    <row r="120" spans="1:7">
      <c r="A120" t="s">
        <v>138</v>
      </c>
      <c r="B120" s="2">
        <v>100857</v>
      </c>
      <c r="C120" s="2" t="s">
        <v>130</v>
      </c>
      <c r="D120" s="4">
        <f>Table1[[#This Row],[POPULATION]]/VLOOKUP(Table1[[#This Row],[COUNTRY]],EU_Countries!$A$2:$B$28,2,FALSE)</f>
        <v>1.0147759638847335E-2</v>
      </c>
      <c r="E12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20" s="2">
        <f>_xlfn.RANK.EQ(Table1[[#This Row],[POPULATION]],Table1[POPULATION])</f>
        <v>160</v>
      </c>
      <c r="G120" s="18" t="str">
        <f>IF(Table1[[#This Row],[EU RANK]]&lt;='Pivot Tables'!$K$2,"Show","Don't Show")</f>
        <v>Don't Show</v>
      </c>
    </row>
    <row r="121" spans="1:7">
      <c r="A121" t="s">
        <v>139</v>
      </c>
      <c r="B121" s="2">
        <v>97616</v>
      </c>
      <c r="C121" s="2" t="s">
        <v>130</v>
      </c>
      <c r="D121" s="4">
        <f>Table1[[#This Row],[POPULATION]]/VLOOKUP(Table1[[#This Row],[COUNTRY]],EU_Countries!$A$2:$B$28,2,FALSE)</f>
        <v>9.8216653767782252E-3</v>
      </c>
      <c r="E12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21" s="2">
        <f>_xlfn.RANK.EQ(Table1[[#This Row],[POPULATION]],Table1[POPULATION])</f>
        <v>163</v>
      </c>
      <c r="G121" s="18" t="str">
        <f>IF(Table1[[#This Row],[EU RANK]]&lt;='Pivot Tables'!$K$2,"Show","Don't Show")</f>
        <v>Don't Show</v>
      </c>
    </row>
    <row r="122" spans="1:7">
      <c r="A122" t="s">
        <v>140</v>
      </c>
      <c r="B122" s="2">
        <v>1741041</v>
      </c>
      <c r="C122" s="2" t="s">
        <v>141</v>
      </c>
      <c r="D122" s="4">
        <f>Table1[[#This Row],[POPULATION]]/VLOOKUP(Table1[[#This Row],[COUNTRY]],EU_Countries!$A$2:$B$28,2,FALSE)</f>
        <v>0.18075053203875674</v>
      </c>
      <c r="E12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2 (10-20%)</v>
      </c>
      <c r="F122">
        <f>_xlfn.RANK.EQ(Table1[[#This Row],[POPULATION]],Table1[POPULATION])</f>
        <v>9</v>
      </c>
      <c r="G122" s="18" t="str">
        <f>IF(Table1[[#This Row],[EU RANK]]&lt;='Pivot Tables'!$K$2,"Show","Don't Show")</f>
        <v>Show</v>
      </c>
    </row>
    <row r="123" spans="1:7">
      <c r="A123" t="s">
        <v>142</v>
      </c>
      <c r="B123" s="2">
        <v>202402</v>
      </c>
      <c r="C123" s="2" t="s">
        <v>141</v>
      </c>
      <c r="D123" s="4">
        <f>Table1[[#This Row],[POPULATION]]/VLOOKUP(Table1[[#This Row],[COUNTRY]],EU_Countries!$A$2:$B$28,2,FALSE)</f>
        <v>2.1012870567498662E-2</v>
      </c>
      <c r="E12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23">
        <f>_xlfn.RANK.EQ(Table1[[#This Row],[POPULATION]],Table1[POPULATION])</f>
        <v>106</v>
      </c>
      <c r="G123" s="18" t="str">
        <f>IF(Table1[[#This Row],[EU RANK]]&lt;='Pivot Tables'!$K$2,"Show","Don't Show")</f>
        <v>Don't Show</v>
      </c>
    </row>
    <row r="124" spans="1:7">
      <c r="A124" t="s">
        <v>143</v>
      </c>
      <c r="B124" s="2">
        <v>160766</v>
      </c>
      <c r="C124" s="2" t="s">
        <v>141</v>
      </c>
      <c r="D124" s="4">
        <f>Table1[[#This Row],[POPULATION]]/VLOOKUP(Table1[[#This Row],[COUNTRY]],EU_Countries!$A$2:$B$28,2,FALSE)</f>
        <v>1.6690324945674895E-2</v>
      </c>
      <c r="E12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24">
        <f>_xlfn.RANK.EQ(Table1[[#This Row],[POPULATION]],Table1[POPULATION])</f>
        <v>125</v>
      </c>
      <c r="G124" s="18" t="str">
        <f>IF(Table1[[#This Row],[EU RANK]]&lt;='Pivot Tables'!$K$2,"Show","Don't Show")</f>
        <v>Don't Show</v>
      </c>
    </row>
    <row r="125" spans="1:7">
      <c r="A125" t="s">
        <v>144</v>
      </c>
      <c r="B125" s="2">
        <v>154521</v>
      </c>
      <c r="C125" s="2" t="s">
        <v>141</v>
      </c>
      <c r="D125" s="4">
        <f>Table1[[#This Row],[POPULATION]]/VLOOKUP(Table1[[#This Row],[COUNTRY]],EU_Countries!$A$2:$B$28,2,FALSE)</f>
        <v>1.6041984629403174E-2</v>
      </c>
      <c r="E12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25">
        <f>_xlfn.RANK.EQ(Table1[[#This Row],[POPULATION]],Table1[POPULATION])</f>
        <v>130</v>
      </c>
      <c r="G125" s="18" t="str">
        <f>IF(Table1[[#This Row],[EU RANK]]&lt;='Pivot Tables'!$K$2,"Show","Don't Show")</f>
        <v>Don't Show</v>
      </c>
    </row>
    <row r="126" spans="1:7">
      <c r="A126" t="s">
        <v>145</v>
      </c>
      <c r="B126" s="2">
        <v>145347</v>
      </c>
      <c r="C126" s="2" t="s">
        <v>141</v>
      </c>
      <c r="D126" s="4">
        <f>Table1[[#This Row],[POPULATION]]/VLOOKUP(Table1[[#This Row],[COUNTRY]],EU_Countries!$A$2:$B$28,2,FALSE)</f>
        <v>1.5089562842137074E-2</v>
      </c>
      <c r="E12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26">
        <f>_xlfn.RANK.EQ(Table1[[#This Row],[POPULATION]],Table1[POPULATION])</f>
        <v>134</v>
      </c>
      <c r="G126" s="18" t="str">
        <f>IF(Table1[[#This Row],[EU RANK]]&lt;='Pivot Tables'!$K$2,"Show","Don't Show")</f>
        <v>Don't Show</v>
      </c>
    </row>
    <row r="127" spans="1:7">
      <c r="A127" t="s">
        <v>146</v>
      </c>
      <c r="B127" s="2">
        <v>129301</v>
      </c>
      <c r="C127" s="2" t="s">
        <v>141</v>
      </c>
      <c r="D127" s="4">
        <f>Table1[[#This Row],[POPULATION]]/VLOOKUP(Table1[[#This Row],[COUNTRY]],EU_Countries!$A$2:$B$28,2,FALSE)</f>
        <v>1.3423707163210565E-2</v>
      </c>
      <c r="E12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27">
        <f>_xlfn.RANK.EQ(Table1[[#This Row],[POPULATION]],Table1[POPULATION])</f>
        <v>139</v>
      </c>
      <c r="G127" s="18" t="str">
        <f>IF(Table1[[#This Row],[EU RANK]]&lt;='Pivot Tables'!$K$2,"Show","Don't Show")</f>
        <v>Don't Show</v>
      </c>
    </row>
    <row r="128" spans="1:7">
      <c r="A128" t="s">
        <v>147</v>
      </c>
      <c r="B128" s="2">
        <v>117689</v>
      </c>
      <c r="C128" s="2" t="s">
        <v>141</v>
      </c>
      <c r="D128" s="4">
        <f>Table1[[#This Row],[POPULATION]]/VLOOKUP(Table1[[#This Row],[COUNTRY]],EU_Countries!$A$2:$B$28,2,FALSE)</f>
        <v>1.2218178299712208E-2</v>
      </c>
      <c r="E12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28">
        <f>_xlfn.RANK.EQ(Table1[[#This Row],[POPULATION]],Table1[POPULATION])</f>
        <v>147</v>
      </c>
      <c r="G128" s="18" t="str">
        <f>IF(Table1[[#This Row],[EU RANK]]&lt;='Pivot Tables'!$K$2,"Show","Don't Show")</f>
        <v>Don't Show</v>
      </c>
    </row>
    <row r="129" spans="1:7">
      <c r="A129" t="s">
        <v>148</v>
      </c>
      <c r="B129" s="2">
        <v>109847</v>
      </c>
      <c r="C129" s="2" t="s">
        <v>141</v>
      </c>
      <c r="D129" s="4">
        <f>Table1[[#This Row],[POPULATION]]/VLOOKUP(Table1[[#This Row],[COUNTRY]],EU_Countries!$A$2:$B$28,2,FALSE)</f>
        <v>1.1404041428582848E-2</v>
      </c>
      <c r="E12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29">
        <f>_xlfn.RANK.EQ(Table1[[#This Row],[POPULATION]],Table1[POPULATION])</f>
        <v>150</v>
      </c>
      <c r="G129" s="18" t="str">
        <f>IF(Table1[[#This Row],[EU RANK]]&lt;='Pivot Tables'!$K$2,"Show","Don't Show")</f>
        <v>Don't Show</v>
      </c>
    </row>
    <row r="130" spans="1:7">
      <c r="A130" t="s">
        <v>149</v>
      </c>
      <c r="B130" s="2">
        <v>101600</v>
      </c>
      <c r="C130" s="2" t="s">
        <v>141</v>
      </c>
      <c r="D130" s="4">
        <f>Table1[[#This Row],[POPULATION]]/VLOOKUP(Table1[[#This Row],[COUNTRY]],EU_Countries!$A$2:$B$28,2,FALSE)</f>
        <v>1.054785846808759E-2</v>
      </c>
      <c r="E13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30">
        <f>_xlfn.RANK.EQ(Table1[[#This Row],[POPULATION]],Table1[POPULATION])</f>
        <v>157</v>
      </c>
      <c r="G130" s="18" t="str">
        <f>IF(Table1[[#This Row],[EU RANK]]&lt;='Pivot Tables'!$K$2,"Show","Don't Show")</f>
        <v>Don't Show</v>
      </c>
    </row>
    <row r="131" spans="1:7">
      <c r="A131" t="s">
        <v>150</v>
      </c>
      <c r="B131" s="2">
        <v>78025</v>
      </c>
      <c r="C131" s="2" t="s">
        <v>141</v>
      </c>
      <c r="D131" s="4">
        <f>Table1[[#This Row],[POPULATION]]/VLOOKUP(Table1[[#This Row],[COUNTRY]],EU_Countries!$A$2:$B$28,2,FALSE)</f>
        <v>8.1003607969737604E-3</v>
      </c>
      <c r="E13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31">
        <f>_xlfn.RANK.EQ(Table1[[#This Row],[POPULATION]],Table1[POPULATION])</f>
        <v>183</v>
      </c>
      <c r="G131" s="18" t="str">
        <f>IF(Table1[[#This Row],[EU RANK]]&lt;='Pivot Tables'!$K$2,"Show","Don't Show")</f>
        <v>Don't Show</v>
      </c>
    </row>
    <row r="132" spans="1:7">
      <c r="A132" t="s">
        <v>151</v>
      </c>
      <c r="B132" s="2">
        <v>1024027</v>
      </c>
      <c r="C132" s="2" t="s">
        <v>152</v>
      </c>
      <c r="D132" s="4">
        <f>Table1[[#This Row],[POPULATION]]/VLOOKUP(Table1[[#This Row],[COUNTRY]],EU_Countries!$A$2:$B$28,2,FALSE)</f>
        <v>0.19292002187625223</v>
      </c>
      <c r="E13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2 (10-20%)</v>
      </c>
      <c r="F132">
        <f>_xlfn.RANK.EQ(Table1[[#This Row],[POPULATION]],Table1[POPULATION])</f>
        <v>18</v>
      </c>
      <c r="G132" s="18" t="str">
        <f>IF(Table1[[#This Row],[EU RANK]]&lt;='Pivot Tables'!$K$2,"Show","Don't Show")</f>
        <v>Don't Show</v>
      </c>
    </row>
    <row r="133" spans="1:7">
      <c r="A133" t="s">
        <v>153</v>
      </c>
      <c r="B133" s="2">
        <v>190384</v>
      </c>
      <c r="C133" s="2" t="s">
        <v>152</v>
      </c>
      <c r="D133" s="4">
        <f>Table1[[#This Row],[POPULATION]]/VLOOKUP(Table1[[#This Row],[COUNTRY]],EU_Countries!$A$2:$B$28,2,FALSE)</f>
        <v>3.5867106477552257E-2</v>
      </c>
      <c r="E13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33">
        <f>_xlfn.RANK.EQ(Table1[[#This Row],[POPULATION]],Table1[POPULATION])</f>
        <v>110</v>
      </c>
      <c r="G133" s="18" t="str">
        <f>IF(Table1[[#This Row],[EU RANK]]&lt;='Pivot Tables'!$K$2,"Show","Don't Show")</f>
        <v>Don't Show</v>
      </c>
    </row>
    <row r="134" spans="1:7">
      <c r="A134" t="s">
        <v>154</v>
      </c>
      <c r="B134" s="2">
        <v>94192</v>
      </c>
      <c r="C134" s="2" t="s">
        <v>152</v>
      </c>
      <c r="D134" s="4">
        <f>Table1[[#This Row],[POPULATION]]/VLOOKUP(Table1[[#This Row],[COUNTRY]],EU_Countries!$A$2:$B$28,2,FALSE)</f>
        <v>1.7745159747319113E-2</v>
      </c>
      <c r="E13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34">
        <f>_xlfn.RANK.EQ(Table1[[#This Row],[POPULATION]],Table1[POPULATION])</f>
        <v>167</v>
      </c>
      <c r="G134" s="18" t="str">
        <f>IF(Table1[[#This Row],[EU RANK]]&lt;='Pivot Tables'!$K$2,"Show","Don't Show")</f>
        <v>Don't Show</v>
      </c>
    </row>
    <row r="135" spans="1:7">
      <c r="A135" t="s">
        <v>155</v>
      </c>
      <c r="B135" s="2">
        <v>83456</v>
      </c>
      <c r="C135" s="2" t="s">
        <v>152</v>
      </c>
      <c r="D135" s="4">
        <f>Table1[[#This Row],[POPULATION]]/VLOOKUP(Table1[[#This Row],[COUNTRY]],EU_Countries!$A$2:$B$28,2,FALSE)</f>
        <v>1.5722567223036606E-2</v>
      </c>
      <c r="E13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35">
        <f>_xlfn.RANK.EQ(Table1[[#This Row],[POPULATION]],Table1[POPULATION])</f>
        <v>176</v>
      </c>
      <c r="G135" s="18" t="str">
        <f>IF(Table1[[#This Row],[EU RANK]]&lt;='Pivot Tables'!$K$2,"Show","Don't Show")</f>
        <v>Don't Show</v>
      </c>
    </row>
    <row r="136" spans="1:7">
      <c r="A136" t="s">
        <v>156</v>
      </c>
      <c r="B136" s="2">
        <v>80339</v>
      </c>
      <c r="C136" s="2" t="s">
        <v>152</v>
      </c>
      <c r="D136" s="4">
        <f>Table1[[#This Row],[POPULATION]]/VLOOKUP(Table1[[#This Row],[COUNTRY]],EU_Countries!$A$2:$B$28,2,FALSE)</f>
        <v>1.5135344710165092E-2</v>
      </c>
      <c r="E13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36">
        <f>_xlfn.RANK.EQ(Table1[[#This Row],[POPULATION]],Table1[POPULATION])</f>
        <v>179</v>
      </c>
      <c r="G136" s="18" t="str">
        <f>IF(Table1[[#This Row],[EU RANK]]&lt;='Pivot Tables'!$K$2,"Show","Don't Show")</f>
        <v>Don't Show</v>
      </c>
    </row>
    <row r="137" spans="1:7">
      <c r="A137" t="s">
        <v>157</v>
      </c>
      <c r="B137" s="2">
        <v>53504</v>
      </c>
      <c r="C137" s="2" t="s">
        <v>152</v>
      </c>
      <c r="D137" s="4">
        <f>Table1[[#This Row],[POPULATION]]/VLOOKUP(Table1[[#This Row],[COUNTRY]],EU_Countries!$A$2:$B$28,2,FALSE)</f>
        <v>1.0079805366916106E-2</v>
      </c>
      <c r="E13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37">
        <f>_xlfn.RANK.EQ(Table1[[#This Row],[POPULATION]],Table1[POPULATION])</f>
        <v>208</v>
      </c>
      <c r="G137" s="18" t="str">
        <f>IF(Table1[[#This Row],[EU RANK]]&lt;='Pivot Tables'!$K$2,"Show","Don't Show")</f>
        <v>Don't Show</v>
      </c>
    </row>
    <row r="138" spans="1:7">
      <c r="A138" t="s">
        <v>158</v>
      </c>
      <c r="B138" s="2">
        <v>42738</v>
      </c>
      <c r="C138" s="2" t="s">
        <v>152</v>
      </c>
      <c r="D138" s="4">
        <f>Table1[[#This Row],[POPULATION]]/VLOOKUP(Table1[[#This Row],[COUNTRY]],EU_Countries!$A$2:$B$28,2,FALSE)</f>
        <v>8.0515610378898879E-3</v>
      </c>
      <c r="E13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38">
        <f>_xlfn.RANK.EQ(Table1[[#This Row],[POPULATION]],Table1[POPULATION])</f>
        <v>220</v>
      </c>
      <c r="G138" s="18" t="str">
        <f>IF(Table1[[#This Row],[EU RANK]]&lt;='Pivot Tables'!$K$2,"Show","Don't Show")</f>
        <v>Don't Show</v>
      </c>
    </row>
    <row r="139" spans="1:7">
      <c r="A139" t="s">
        <v>159</v>
      </c>
      <c r="B139" s="2">
        <v>40956</v>
      </c>
      <c r="C139" s="2" t="s">
        <v>152</v>
      </c>
      <c r="D139" s="4">
        <f>Table1[[#This Row],[POPULATION]]/VLOOKUP(Table1[[#This Row],[COUNTRY]],EU_Countries!$A$2:$B$28,2,FALSE)</f>
        <v>7.7158438361134875E-3</v>
      </c>
      <c r="E13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39">
        <f>_xlfn.RANK.EQ(Table1[[#This Row],[POPULATION]],Table1[POPULATION])</f>
        <v>222</v>
      </c>
      <c r="G139" s="18" t="str">
        <f>IF(Table1[[#This Row],[EU RANK]]&lt;='Pivot Tables'!$K$2,"Show","Don't Show")</f>
        <v>Don't Show</v>
      </c>
    </row>
    <row r="140" spans="1:7">
      <c r="A140" t="s">
        <v>160</v>
      </c>
      <c r="B140" s="2">
        <v>39004</v>
      </c>
      <c r="C140" s="2" t="s">
        <v>152</v>
      </c>
      <c r="D140" s="4">
        <f>Table1[[#This Row],[POPULATION]]/VLOOKUP(Table1[[#This Row],[COUNTRY]],EU_Countries!$A$2:$B$28,2,FALSE)</f>
        <v>7.3480997407893954E-3</v>
      </c>
      <c r="E14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40">
        <f>_xlfn.RANK.EQ(Table1[[#This Row],[POPULATION]],Table1[POPULATION])</f>
        <v>224</v>
      </c>
      <c r="G140" s="18" t="str">
        <f>IF(Table1[[#This Row],[EU RANK]]&lt;='Pivot Tables'!$K$2,"Show","Don't Show")</f>
        <v>Don't Show</v>
      </c>
    </row>
    <row r="141" spans="1:7">
      <c r="A141" t="s">
        <v>161</v>
      </c>
      <c r="B141" s="2">
        <v>32600</v>
      </c>
      <c r="C141" s="2" t="s">
        <v>152</v>
      </c>
      <c r="D141" s="4">
        <f>Table1[[#This Row],[POPULATION]]/VLOOKUP(Table1[[#This Row],[COUNTRY]],EU_Countries!$A$2:$B$28,2,FALSE)</f>
        <v>6.141627821498674E-3</v>
      </c>
      <c r="E14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41">
        <f>_xlfn.RANK.EQ(Table1[[#This Row],[POPULATION]],Table1[POPULATION])</f>
        <v>234</v>
      </c>
      <c r="G141" s="18" t="str">
        <f>IF(Table1[[#This Row],[EU RANK]]&lt;='Pivot Tables'!$K$2,"Show","Don't Show")</f>
        <v>Don't Show</v>
      </c>
    </row>
    <row r="142" spans="1:7">
      <c r="A142" t="s">
        <v>162</v>
      </c>
      <c r="B142" s="2">
        <v>2749031</v>
      </c>
      <c r="C142" s="2" t="s">
        <v>163</v>
      </c>
      <c r="D142" s="4">
        <f>Table1[[#This Row],[POPULATION]]/VLOOKUP(Table1[[#This Row],[COUNTRY]],EU_Countries!$A$2:$B$28,2,FALSE)</f>
        <v>4.6478526283825893E-2</v>
      </c>
      <c r="E14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42">
        <f>_xlfn.RANK.EQ(Table1[[#This Row],[POPULATION]],Table1[POPULATION])</f>
        <v>3</v>
      </c>
      <c r="G142" s="18" t="str">
        <f>IF(Table1[[#This Row],[EU RANK]]&lt;='Pivot Tables'!$K$2,"Show","Don't Show")</f>
        <v>Show</v>
      </c>
    </row>
    <row r="143" spans="1:7">
      <c r="A143" t="s">
        <v>164</v>
      </c>
      <c r="B143" s="2">
        <v>1349930</v>
      </c>
      <c r="C143" s="2" t="s">
        <v>163</v>
      </c>
      <c r="D143" s="4">
        <f>Table1[[#This Row],[POPULATION]]/VLOOKUP(Table1[[#This Row],[COUNTRY]],EU_Countries!$A$2:$B$28,2,FALSE)</f>
        <v>2.2823590198264437E-2</v>
      </c>
      <c r="E14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43">
        <f>_xlfn.RANK.EQ(Table1[[#This Row],[POPULATION]],Table1[POPULATION])</f>
        <v>14</v>
      </c>
      <c r="G143" s="18" t="str">
        <f>IF(Table1[[#This Row],[EU RANK]]&lt;='Pivot Tables'!$K$2,"Show","Don't Show")</f>
        <v>Don't Show</v>
      </c>
    </row>
    <row r="144" spans="1:7">
      <c r="A144" t="s">
        <v>165</v>
      </c>
      <c r="B144" s="2">
        <v>921142</v>
      </c>
      <c r="C144" s="2" t="s">
        <v>163</v>
      </c>
      <c r="D144" s="4">
        <f>Table1[[#This Row],[POPULATION]]/VLOOKUP(Table1[[#This Row],[COUNTRY]],EU_Countries!$A$2:$B$28,2,FALSE)</f>
        <v>1.5573968666826947E-2</v>
      </c>
      <c r="E14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44">
        <f>_xlfn.RANK.EQ(Table1[[#This Row],[POPULATION]],Table1[POPULATION])</f>
        <v>23</v>
      </c>
      <c r="G144" s="18" t="str">
        <f>IF(Table1[[#This Row],[EU RANK]]&lt;='Pivot Tables'!$K$2,"Show","Don't Show")</f>
        <v>Don't Show</v>
      </c>
    </row>
    <row r="145" spans="1:7">
      <c r="A145" t="s">
        <v>166</v>
      </c>
      <c r="B145" s="2">
        <v>848748</v>
      </c>
      <c r="C145" s="2" t="s">
        <v>163</v>
      </c>
      <c r="D145" s="4">
        <f>Table1[[#This Row],[POPULATION]]/VLOOKUP(Table1[[#This Row],[COUNTRY]],EU_Countries!$A$2:$B$28,2,FALSE)</f>
        <v>1.4349985950083742E-2</v>
      </c>
      <c r="E14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45">
        <f>_xlfn.RANK.EQ(Table1[[#This Row],[POPULATION]],Table1[POPULATION])</f>
        <v>25</v>
      </c>
      <c r="G145" s="18" t="str">
        <f>IF(Table1[[#This Row],[EU RANK]]&lt;='Pivot Tables'!$K$2,"Show","Don't Show")</f>
        <v>Don't Show</v>
      </c>
    </row>
    <row r="146" spans="1:7">
      <c r="A146" t="s">
        <v>167</v>
      </c>
      <c r="B146" s="2">
        <v>635439</v>
      </c>
      <c r="C146" s="2" t="s">
        <v>163</v>
      </c>
      <c r="D146" s="4">
        <f>Table1[[#This Row],[POPULATION]]/VLOOKUP(Table1[[#This Row],[COUNTRY]],EU_Countries!$A$2:$B$28,2,FALSE)</f>
        <v>1.0743519539527943E-2</v>
      </c>
      <c r="E14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46">
        <f>_xlfn.RANK.EQ(Table1[[#This Row],[POPULATION]],Table1[POPULATION])</f>
        <v>37</v>
      </c>
      <c r="G146" s="18" t="str">
        <f>IF(Table1[[#This Row],[EU RANK]]&lt;='Pivot Tables'!$K$2,"Show","Don't Show")</f>
        <v>Don't Show</v>
      </c>
    </row>
    <row r="147" spans="1:7">
      <c r="A147" t="s">
        <v>168</v>
      </c>
      <c r="B147" s="2">
        <v>561203</v>
      </c>
      <c r="C147" s="2" t="s">
        <v>163</v>
      </c>
      <c r="D147" s="4">
        <f>Table1[[#This Row],[POPULATION]]/VLOOKUP(Table1[[#This Row],[COUNTRY]],EU_Countries!$A$2:$B$28,2,FALSE)</f>
        <v>9.4883936871071814E-3</v>
      </c>
      <c r="E14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47">
        <f>_xlfn.RANK.EQ(Table1[[#This Row],[POPULATION]],Table1[POPULATION])</f>
        <v>46</v>
      </c>
      <c r="G147" s="18" t="str">
        <f>IF(Table1[[#This Row],[EU RANK]]&lt;='Pivot Tables'!$K$2,"Show","Don't Show")</f>
        <v>Don't Show</v>
      </c>
    </row>
    <row r="148" spans="1:7">
      <c r="A148" t="s">
        <v>169</v>
      </c>
      <c r="B148" s="2">
        <v>387842</v>
      </c>
      <c r="C148" s="2" t="s">
        <v>163</v>
      </c>
      <c r="D148" s="4">
        <f>Table1[[#This Row],[POPULATION]]/VLOOKUP(Table1[[#This Row],[COUNTRY]],EU_Countries!$A$2:$B$28,2,FALSE)</f>
        <v>6.5573376913434598E-3</v>
      </c>
      <c r="E14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48">
        <f>_xlfn.RANK.EQ(Table1[[#This Row],[POPULATION]],Table1[POPULATION])</f>
        <v>58</v>
      </c>
      <c r="G148" s="18" t="str">
        <f>IF(Table1[[#This Row],[EU RANK]]&lt;='Pivot Tables'!$K$2,"Show","Don't Show")</f>
        <v>Don't Show</v>
      </c>
    </row>
    <row r="149" spans="1:7">
      <c r="A149" t="s">
        <v>170</v>
      </c>
      <c r="B149" s="2">
        <v>361619</v>
      </c>
      <c r="C149" s="2" t="s">
        <v>163</v>
      </c>
      <c r="D149" s="4">
        <f>Table1[[#This Row],[POPULATION]]/VLOOKUP(Table1[[#This Row],[COUNTRY]],EU_Countries!$A$2:$B$28,2,FALSE)</f>
        <v>6.1139791425527156E-3</v>
      </c>
      <c r="E14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49">
        <f>_xlfn.RANK.EQ(Table1[[#This Row],[POPULATION]],Table1[POPULATION])</f>
        <v>63</v>
      </c>
      <c r="G149" s="18" t="str">
        <f>IF(Table1[[#This Row],[EU RANK]]&lt;='Pivot Tables'!$K$2,"Show","Don't Show")</f>
        <v>Don't Show</v>
      </c>
    </row>
    <row r="150" spans="1:7">
      <c r="A150" t="s">
        <v>171</v>
      </c>
      <c r="B150" s="2">
        <v>315948</v>
      </c>
      <c r="C150" s="2" t="s">
        <v>163</v>
      </c>
      <c r="D150" s="4">
        <f>Table1[[#This Row],[POPULATION]]/VLOOKUP(Table1[[#This Row],[COUNTRY]],EU_Countries!$A$2:$B$28,2,FALSE)</f>
        <v>5.3418085944910128E-3</v>
      </c>
      <c r="E15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50">
        <f>_xlfn.RANK.EQ(Table1[[#This Row],[POPULATION]],Table1[POPULATION])</f>
        <v>72</v>
      </c>
      <c r="G150" s="18" t="str">
        <f>IF(Table1[[#This Row],[EU RANK]]&lt;='Pivot Tables'!$K$2,"Show","Don't Show")</f>
        <v>Don't Show</v>
      </c>
    </row>
    <row r="151" spans="1:7">
      <c r="A151" t="s">
        <v>172</v>
      </c>
      <c r="B151" s="2">
        <v>301104</v>
      </c>
      <c r="C151" s="2" t="s">
        <v>163</v>
      </c>
      <c r="D151" s="4">
        <f>Table1[[#This Row],[POPULATION]]/VLOOKUP(Table1[[#This Row],[COUNTRY]],EU_Countries!$A$2:$B$28,2,FALSE)</f>
        <v>5.0908375271741611E-3</v>
      </c>
      <c r="E15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51">
        <f>_xlfn.RANK.EQ(Table1[[#This Row],[POPULATION]],Table1[POPULATION])</f>
        <v>76</v>
      </c>
      <c r="G151" s="18" t="str">
        <f>IF(Table1[[#This Row],[EU RANK]]&lt;='Pivot Tables'!$K$2,"Show","Don't Show")</f>
        <v>Don't Show</v>
      </c>
    </row>
    <row r="152" spans="1:7">
      <c r="A152" t="s">
        <v>173</v>
      </c>
      <c r="B152" s="2">
        <v>591882</v>
      </c>
      <c r="C152" s="2" t="s">
        <v>174</v>
      </c>
      <c r="D152" s="4">
        <f>Table1[[#This Row],[POPULATION]]/VLOOKUP(Table1[[#This Row],[COUNTRY]],EU_Countries!$A$2:$B$28,2,FALSE)</f>
        <v>0.31932190990413578</v>
      </c>
      <c r="E15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1 (&gt;20%)</v>
      </c>
      <c r="F152">
        <f>_xlfn.RANK.EQ(Table1[[#This Row],[POPULATION]],Table1[POPULATION])</f>
        <v>42</v>
      </c>
      <c r="G152" s="18" t="str">
        <f>IF(Table1[[#This Row],[EU RANK]]&lt;='Pivot Tables'!$K$2,"Show","Don't Show")</f>
        <v>Don't Show</v>
      </c>
    </row>
    <row r="153" spans="1:7">
      <c r="A153" t="s">
        <v>175</v>
      </c>
      <c r="B153" s="2">
        <v>78112</v>
      </c>
      <c r="C153" s="2" t="s">
        <v>174</v>
      </c>
      <c r="D153" s="4">
        <f>Table1[[#This Row],[POPULATION]]/VLOOKUP(Table1[[#This Row],[COUNTRY]],EU_Countries!$A$2:$B$28,2,FALSE)</f>
        <v>4.2141631315755261E-2</v>
      </c>
      <c r="E15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53">
        <f>_xlfn.RANK.EQ(Table1[[#This Row],[POPULATION]],Table1[POPULATION])</f>
        <v>181</v>
      </c>
      <c r="G153" s="18" t="str">
        <f>IF(Table1[[#This Row],[EU RANK]]&lt;='Pivot Tables'!$K$2,"Show","Don't Show")</f>
        <v>Don't Show</v>
      </c>
    </row>
    <row r="154" spans="1:7">
      <c r="A154" t="s">
        <v>176</v>
      </c>
      <c r="B154" s="2">
        <v>67398</v>
      </c>
      <c r="C154" s="2" t="s">
        <v>174</v>
      </c>
      <c r="D154" s="4">
        <f>Table1[[#This Row],[POPULATION]]/VLOOKUP(Table1[[#This Row],[COUNTRY]],EU_Countries!$A$2:$B$28,2,FALSE)</f>
        <v>3.6361399879906713E-2</v>
      </c>
      <c r="E15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54">
        <f>_xlfn.RANK.EQ(Table1[[#This Row],[POPULATION]],Table1[POPULATION])</f>
        <v>193</v>
      </c>
      <c r="G154" s="18" t="str">
        <f>IF(Table1[[#This Row],[EU RANK]]&lt;='Pivot Tables'!$K$2,"Show","Don't Show")</f>
        <v>Don't Show</v>
      </c>
    </row>
    <row r="155" spans="1:7">
      <c r="A155" t="s">
        <v>177</v>
      </c>
      <c r="B155" s="2">
        <v>54821</v>
      </c>
      <c r="C155" s="2" t="s">
        <v>174</v>
      </c>
      <c r="D155" s="4">
        <f>Table1[[#This Row],[POPULATION]]/VLOOKUP(Table1[[#This Row],[COUNTRY]],EU_Countries!$A$2:$B$28,2,FALSE)</f>
        <v>2.9576074999500959E-2</v>
      </c>
      <c r="E15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55">
        <f>_xlfn.RANK.EQ(Table1[[#This Row],[POPULATION]],Table1[POPULATION])</f>
        <v>206</v>
      </c>
      <c r="G155" s="18" t="str">
        <f>IF(Table1[[#This Row],[EU RANK]]&lt;='Pivot Tables'!$K$2,"Show","Don't Show")</f>
        <v>Don't Show</v>
      </c>
    </row>
    <row r="156" spans="1:7">
      <c r="A156" t="s">
        <v>178</v>
      </c>
      <c r="B156" s="2">
        <v>51933</v>
      </c>
      <c r="C156" s="2" t="s">
        <v>174</v>
      </c>
      <c r="D156" s="4">
        <f>Table1[[#This Row],[POPULATION]]/VLOOKUP(Table1[[#This Row],[COUNTRY]],EU_Countries!$A$2:$B$28,2,FALSE)</f>
        <v>2.8017991334508371E-2</v>
      </c>
      <c r="E15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56">
        <f>_xlfn.RANK.EQ(Table1[[#This Row],[POPULATION]],Table1[POPULATION])</f>
        <v>212</v>
      </c>
      <c r="G156" s="18" t="str">
        <f>IF(Table1[[#This Row],[EU RANK]]&lt;='Pivot Tables'!$K$2,"Show","Don't Show")</f>
        <v>Don't Show</v>
      </c>
    </row>
    <row r="157" spans="1:7">
      <c r="A157" t="s">
        <v>179</v>
      </c>
      <c r="B157" s="2">
        <v>32719</v>
      </c>
      <c r="C157" s="2" t="s">
        <v>174</v>
      </c>
      <c r="D157" s="4">
        <f>Table1[[#This Row],[POPULATION]]/VLOOKUP(Table1[[#This Row],[COUNTRY]],EU_Countries!$A$2:$B$28,2,FALSE)</f>
        <v>1.7651987338951715E-2</v>
      </c>
      <c r="E15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57">
        <f>_xlfn.RANK.EQ(Table1[[#This Row],[POPULATION]],Table1[POPULATION])</f>
        <v>233</v>
      </c>
      <c r="G157" s="18" t="str">
        <f>IF(Table1[[#This Row],[EU RANK]]&lt;='Pivot Tables'!$K$2,"Show","Don't Show")</f>
        <v>Don't Show</v>
      </c>
    </row>
    <row r="158" spans="1:7">
      <c r="A158" t="s">
        <v>180</v>
      </c>
      <c r="B158" s="2">
        <v>26425</v>
      </c>
      <c r="C158" s="2" t="s">
        <v>174</v>
      </c>
      <c r="D158" s="4">
        <f>Table1[[#This Row],[POPULATION]]/VLOOKUP(Table1[[#This Row],[COUNTRY]],EU_Countries!$A$2:$B$28,2,FALSE)</f>
        <v>1.4256357634151381E-2</v>
      </c>
      <c r="E15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58">
        <f>_xlfn.RANK.EQ(Table1[[#This Row],[POPULATION]],Table1[POPULATION])</f>
        <v>239</v>
      </c>
      <c r="G158" s="18" t="str">
        <f>IF(Table1[[#This Row],[EU RANK]]&lt;='Pivot Tables'!$K$2,"Show","Don't Show")</f>
        <v>Don't Show</v>
      </c>
    </row>
    <row r="159" spans="1:7">
      <c r="A159" t="s">
        <v>181</v>
      </c>
      <c r="B159" s="2">
        <v>22811</v>
      </c>
      <c r="C159" s="2" t="s">
        <v>174</v>
      </c>
      <c r="D159" s="4">
        <f>Table1[[#This Row],[POPULATION]]/VLOOKUP(Table1[[#This Row],[COUNTRY]],EU_Countries!$A$2:$B$28,2,FALSE)</f>
        <v>1.230659504229431E-2</v>
      </c>
      <c r="E15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59">
        <f>_xlfn.RANK.EQ(Table1[[#This Row],[POPULATION]],Table1[POPULATION])</f>
        <v>245</v>
      </c>
      <c r="G159" s="18" t="str">
        <f>IF(Table1[[#This Row],[EU RANK]]&lt;='Pivot Tables'!$K$2,"Show","Don't Show")</f>
        <v>Don't Show</v>
      </c>
    </row>
    <row r="160" spans="1:7">
      <c r="A160" t="s">
        <v>182</v>
      </c>
      <c r="B160" s="2">
        <v>22753</v>
      </c>
      <c r="C160" s="2" t="s">
        <v>174</v>
      </c>
      <c r="D160" s="4">
        <f>Table1[[#This Row],[POPULATION]]/VLOOKUP(Table1[[#This Row],[COUNTRY]],EU_Countries!$A$2:$B$28,2,FALSE)</f>
        <v>1.2275303888357479E-2</v>
      </c>
      <c r="E16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60">
        <f>_xlfn.RANK.EQ(Table1[[#This Row],[POPULATION]],Table1[POPULATION])</f>
        <v>246</v>
      </c>
      <c r="G160" s="18" t="str">
        <f>IF(Table1[[#This Row],[EU RANK]]&lt;='Pivot Tables'!$K$2,"Show","Don't Show")</f>
        <v>Don't Show</v>
      </c>
    </row>
    <row r="161" spans="1:7">
      <c r="A161" t="s">
        <v>183</v>
      </c>
      <c r="B161" s="2">
        <v>21014</v>
      </c>
      <c r="C161" s="2" t="s">
        <v>174</v>
      </c>
      <c r="D161" s="4">
        <f>Table1[[#This Row],[POPULATION]]/VLOOKUP(Table1[[#This Row],[COUNTRY]],EU_Countries!$A$2:$B$28,2,FALSE)</f>
        <v>1.1337108772906609E-2</v>
      </c>
      <c r="E16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61">
        <f>_xlfn.RANK.EQ(Table1[[#This Row],[POPULATION]],Table1[POPULATION])</f>
        <v>248</v>
      </c>
      <c r="G161" s="18" t="str">
        <f>IF(Table1[[#This Row],[EU RANK]]&lt;='Pivot Tables'!$K$2,"Show","Don't Show")</f>
        <v>Don't Show</v>
      </c>
    </row>
    <row r="162" spans="1:7">
      <c r="A162" t="s">
        <v>184</v>
      </c>
      <c r="B162" s="2">
        <v>602430</v>
      </c>
      <c r="C162" t="s">
        <v>185</v>
      </c>
      <c r="D162" s="4">
        <f>Table1[[#This Row],[POPULATION]]/VLOOKUP(Table1[[#This Row],[COUNTRY]],EU_Countries!$A$2:$B$28,2,FALSE)</f>
        <v>0.21286196038081454</v>
      </c>
      <c r="E16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1 (&gt;20%)</v>
      </c>
      <c r="F162" s="2">
        <f>_xlfn.RANK.EQ(Table1[[#This Row],[POPULATION]],Table1[POPULATION])</f>
        <v>40</v>
      </c>
      <c r="G162" s="18" t="str">
        <f>IF(Table1[[#This Row],[EU RANK]]&lt;='Pivot Tables'!$K$2,"Show","Don't Show")</f>
        <v>Don't Show</v>
      </c>
    </row>
    <row r="163" spans="1:7">
      <c r="A163" t="s">
        <v>186</v>
      </c>
      <c r="B163" s="2">
        <v>304210</v>
      </c>
      <c r="C163" t="s">
        <v>185</v>
      </c>
      <c r="D163" s="4">
        <f>Table1[[#This Row],[POPULATION]]/VLOOKUP(Table1[[#This Row],[COUNTRY]],EU_Countries!$A$2:$B$28,2,FALSE)</f>
        <v>0.10748923022998123</v>
      </c>
      <c r="E16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2 (10-20%)</v>
      </c>
      <c r="F163" s="2">
        <f>_xlfn.RANK.EQ(Table1[[#This Row],[POPULATION]],Table1[POPULATION])</f>
        <v>75</v>
      </c>
      <c r="G163" s="18" t="str">
        <f>IF(Table1[[#This Row],[EU RANK]]&lt;='Pivot Tables'!$K$2,"Show","Don't Show")</f>
        <v>Don't Show</v>
      </c>
    </row>
    <row r="164" spans="1:7">
      <c r="A164" t="s">
        <v>187</v>
      </c>
      <c r="B164" s="2">
        <v>159403</v>
      </c>
      <c r="C164" t="s">
        <v>185</v>
      </c>
      <c r="D164" s="4">
        <f>Table1[[#This Row],[POPULATION]]/VLOOKUP(Table1[[#This Row],[COUNTRY]],EU_Countries!$A$2:$B$28,2,FALSE)</f>
        <v>5.6323282490219576E-2</v>
      </c>
      <c r="E16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164" s="2">
        <f>_xlfn.RANK.EQ(Table1[[#This Row],[POPULATION]],Table1[POPULATION])</f>
        <v>128</v>
      </c>
      <c r="G164" s="18" t="str">
        <f>IF(Table1[[#This Row],[EU RANK]]&lt;='Pivot Tables'!$K$2,"Show","Don't Show")</f>
        <v>Don't Show</v>
      </c>
    </row>
    <row r="165" spans="1:7">
      <c r="A165" t="s">
        <v>188</v>
      </c>
      <c r="B165" s="2">
        <v>110463</v>
      </c>
      <c r="C165" t="s">
        <v>185</v>
      </c>
      <c r="D165" s="4">
        <f>Table1[[#This Row],[POPULATION]]/VLOOKUP(Table1[[#This Row],[COUNTRY]],EU_Countries!$A$2:$B$28,2,FALSE)</f>
        <v>3.9030876167431762E-2</v>
      </c>
      <c r="E16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65" s="2">
        <f>_xlfn.RANK.EQ(Table1[[#This Row],[POPULATION]],Table1[POPULATION])</f>
        <v>149</v>
      </c>
      <c r="G165" s="18" t="str">
        <f>IF(Table1[[#This Row],[EU RANK]]&lt;='Pivot Tables'!$K$2,"Show","Don't Show")</f>
        <v>Don't Show</v>
      </c>
    </row>
    <row r="166" spans="1:7">
      <c r="A166" t="s">
        <v>189</v>
      </c>
      <c r="B166" s="2">
        <v>86606</v>
      </c>
      <c r="C166" t="s">
        <v>185</v>
      </c>
      <c r="D166" s="4">
        <f>Table1[[#This Row],[POPULATION]]/VLOOKUP(Table1[[#This Row],[COUNTRY]],EU_Countries!$A$2:$B$28,2,FALSE)</f>
        <v>3.0601269758711924E-2</v>
      </c>
      <c r="E16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66" s="2">
        <f>_xlfn.RANK.EQ(Table1[[#This Row],[POPULATION]],Table1[POPULATION])</f>
        <v>173</v>
      </c>
      <c r="G166" s="18" t="str">
        <f>IF(Table1[[#This Row],[EU RANK]]&lt;='Pivot Tables'!$K$2,"Show","Don't Show")</f>
        <v>Don't Show</v>
      </c>
    </row>
    <row r="167" spans="1:7">
      <c r="A167" t="s">
        <v>190</v>
      </c>
      <c r="B167" s="2">
        <v>51353</v>
      </c>
      <c r="C167" t="s">
        <v>185</v>
      </c>
      <c r="D167" s="4">
        <f>Table1[[#This Row],[POPULATION]]/VLOOKUP(Table1[[#This Row],[COUNTRY]],EU_Countries!$A$2:$B$28,2,FALSE)</f>
        <v>1.8145013115940391E-2</v>
      </c>
      <c r="E16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67" s="2">
        <f>_xlfn.RANK.EQ(Table1[[#This Row],[POPULATION]],Table1[POPULATION])</f>
        <v>213</v>
      </c>
      <c r="G167" s="18" t="str">
        <f>IF(Table1[[#This Row],[EU RANK]]&lt;='Pivot Tables'!$K$2,"Show","Don't Show")</f>
        <v>Don't Show</v>
      </c>
    </row>
    <row r="168" spans="1:7">
      <c r="A168" t="s">
        <v>191</v>
      </c>
      <c r="B168" s="2">
        <v>36704</v>
      </c>
      <c r="C168" t="s">
        <v>185</v>
      </c>
      <c r="D168" s="4">
        <f>Table1[[#This Row],[POPULATION]]/VLOOKUP(Table1[[#This Row],[COUNTRY]],EU_Countries!$A$2:$B$28,2,FALSE)</f>
        <v>1.2968951403179486E-2</v>
      </c>
      <c r="E16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68" s="2">
        <f>_xlfn.RANK.EQ(Table1[[#This Row],[POPULATION]],Table1[POPULATION])</f>
        <v>228</v>
      </c>
      <c r="G168" s="18" t="str">
        <f>IF(Table1[[#This Row],[EU RANK]]&lt;='Pivot Tables'!$K$2,"Show","Don't Show")</f>
        <v>Don't Show</v>
      </c>
    </row>
    <row r="169" spans="1:7">
      <c r="A169" t="s">
        <v>192</v>
      </c>
      <c r="B169" s="2">
        <v>33377</v>
      </c>
      <c r="C169" t="s">
        <v>185</v>
      </c>
      <c r="D169" s="4">
        <f>Table1[[#This Row],[POPULATION]]/VLOOKUP(Table1[[#This Row],[COUNTRY]],EU_Countries!$A$2:$B$28,2,FALSE)</f>
        <v>1.179339284502838E-2</v>
      </c>
      <c r="E16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69" s="2">
        <f>_xlfn.RANK.EQ(Table1[[#This Row],[POPULATION]],Table1[POPULATION])</f>
        <v>231</v>
      </c>
      <c r="G169" s="18" t="str">
        <f>IF(Table1[[#This Row],[EU RANK]]&lt;='Pivot Tables'!$K$2,"Show","Don't Show")</f>
        <v>Don't Show</v>
      </c>
    </row>
    <row r="170" spans="1:7">
      <c r="A170" t="s">
        <v>193</v>
      </c>
      <c r="B170" s="2">
        <v>27763</v>
      </c>
      <c r="C170" t="s">
        <v>185</v>
      </c>
      <c r="D170" s="4">
        <f>Table1[[#This Row],[POPULATION]]/VLOOKUP(Table1[[#This Row],[COUNTRY]],EU_Countries!$A$2:$B$28,2,FALSE)</f>
        <v>9.8097481965581969E-3</v>
      </c>
      <c r="E17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70" s="2">
        <f>_xlfn.RANK.EQ(Table1[[#This Row],[POPULATION]],Table1[POPULATION])</f>
        <v>237</v>
      </c>
      <c r="G170" s="18" t="str">
        <f>IF(Table1[[#This Row],[EU RANK]]&lt;='Pivot Tables'!$K$2,"Show","Don't Show")</f>
        <v>Don't Show</v>
      </c>
    </row>
    <row r="171" spans="1:7">
      <c r="A171" t="s">
        <v>194</v>
      </c>
      <c r="B171" s="2">
        <v>26838</v>
      </c>
      <c r="C171" t="s">
        <v>185</v>
      </c>
      <c r="D171" s="4">
        <f>Table1[[#This Row],[POPULATION]]/VLOOKUP(Table1[[#This Row],[COUNTRY]],EU_Countries!$A$2:$B$28,2,FALSE)</f>
        <v>9.48290970353452E-3</v>
      </c>
      <c r="E17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171" s="2">
        <f>_xlfn.RANK.EQ(Table1[[#This Row],[POPULATION]],Table1[POPULATION])</f>
        <v>238</v>
      </c>
      <c r="G171" s="18" t="str">
        <f>IF(Table1[[#This Row],[EU RANK]]&lt;='Pivot Tables'!$K$2,"Show","Don't Show")</f>
        <v>Don't Show</v>
      </c>
    </row>
    <row r="172" spans="1:7">
      <c r="A172" t="s">
        <v>195</v>
      </c>
      <c r="B172" s="2">
        <v>76684</v>
      </c>
      <c r="C172" s="2" t="s">
        <v>195</v>
      </c>
      <c r="D172" s="4">
        <f>Table1[[#This Row],[POPULATION]]/VLOOKUP(Table1[[#This Row],[COUNTRY]],EU_Countries!$A$2:$B$28,2,FALSE)</f>
        <v>0.11269551313610197</v>
      </c>
      <c r="E17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2 (10-20%)</v>
      </c>
      <c r="F172">
        <f>_xlfn.RANK.EQ(Table1[[#This Row],[POPULATION]],Table1[POPULATION])</f>
        <v>184</v>
      </c>
      <c r="G172" s="18" t="str">
        <f>IF(Table1[[#This Row],[EU RANK]]&lt;='Pivot Tables'!$K$2,"Show","Don't Show")</f>
        <v>Don't Show</v>
      </c>
    </row>
    <row r="173" spans="1:7">
      <c r="A173" t="s">
        <v>196</v>
      </c>
      <c r="B173" s="2">
        <v>36625</v>
      </c>
      <c r="C173" s="2" t="s">
        <v>195</v>
      </c>
      <c r="D173" s="4">
        <f>Table1[[#This Row],[POPULATION]]/VLOOKUP(Table1[[#This Row],[COUNTRY]],EU_Countries!$A$2:$B$28,2,FALSE)</f>
        <v>5.3824437543812727E-2</v>
      </c>
      <c r="E17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173">
        <f>_xlfn.RANK.EQ(Table1[[#This Row],[POPULATION]],Table1[POPULATION])</f>
        <v>229</v>
      </c>
      <c r="G173" s="18" t="str">
        <f>IF(Table1[[#This Row],[EU RANK]]&lt;='Pivot Tables'!$K$2,"Show","Don't Show")</f>
        <v>Don't Show</v>
      </c>
    </row>
    <row r="174" spans="1:7">
      <c r="A174" t="s">
        <v>197</v>
      </c>
      <c r="B174" s="2">
        <v>18013</v>
      </c>
      <c r="C174" s="2" t="s">
        <v>195</v>
      </c>
      <c r="D174" s="4">
        <f>Table1[[#This Row],[POPULATION]]/VLOOKUP(Table1[[#This Row],[COUNTRY]],EU_Countries!$A$2:$B$28,2,FALSE)</f>
        <v>2.6472070811650473E-2</v>
      </c>
      <c r="E17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74">
        <f>_xlfn.RANK.EQ(Table1[[#This Row],[POPULATION]],Table1[POPULATION])</f>
        <v>250</v>
      </c>
      <c r="G174" s="18" t="str">
        <f>IF(Table1[[#This Row],[EU RANK]]&lt;='Pivot Tables'!$K$2,"Show","Don't Show")</f>
        <v>Don't Show</v>
      </c>
    </row>
    <row r="175" spans="1:7">
      <c r="A175" t="s">
        <v>198</v>
      </c>
      <c r="B175" s="2">
        <v>8329</v>
      </c>
      <c r="C175" s="2" t="s">
        <v>195</v>
      </c>
      <c r="D175" s="4">
        <f>Table1[[#This Row],[POPULATION]]/VLOOKUP(Table1[[#This Row],[COUNTRY]],EU_Countries!$A$2:$B$28,2,FALSE)</f>
        <v>1.2240375161840716E-2</v>
      </c>
      <c r="E17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75">
        <f>_xlfn.RANK.EQ(Table1[[#This Row],[POPULATION]],Table1[POPULATION])</f>
        <v>264</v>
      </c>
      <c r="G175" s="18" t="str">
        <f>IF(Table1[[#This Row],[EU RANK]]&lt;='Pivot Tables'!$K$2,"Show","Don't Show")</f>
        <v>Don't Show</v>
      </c>
    </row>
    <row r="176" spans="1:7">
      <c r="A176" t="s">
        <v>199</v>
      </c>
      <c r="B176" s="2">
        <v>8155</v>
      </c>
      <c r="C176" s="2" t="s">
        <v>195</v>
      </c>
      <c r="D176" s="4">
        <f>Table1[[#This Row],[POPULATION]]/VLOOKUP(Table1[[#This Row],[COUNTRY]],EU_Countries!$A$2:$B$28,2,FALSE)</f>
        <v>1.1984663158219598E-2</v>
      </c>
      <c r="E17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76">
        <f>_xlfn.RANK.EQ(Table1[[#This Row],[POPULATION]],Table1[POPULATION])</f>
        <v>265</v>
      </c>
      <c r="G176" s="18" t="str">
        <f>IF(Table1[[#This Row],[EU RANK]]&lt;='Pivot Tables'!$K$2,"Show","Don't Show")</f>
        <v>Don't Show</v>
      </c>
    </row>
    <row r="177" spans="1:8">
      <c r="A177" t="s">
        <v>200</v>
      </c>
      <c r="B177" s="2">
        <v>7819</v>
      </c>
      <c r="C177" s="2" t="s">
        <v>195</v>
      </c>
      <c r="D177" s="4">
        <f>Table1[[#This Row],[POPULATION]]/VLOOKUP(Table1[[#This Row],[COUNTRY]],EU_Countries!$A$2:$B$28,2,FALSE)</f>
        <v>1.1490874461571923E-2</v>
      </c>
      <c r="E17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77">
        <f>_xlfn.RANK.EQ(Table1[[#This Row],[POPULATION]],Table1[POPULATION])</f>
        <v>266</v>
      </c>
      <c r="G177" s="18" t="str">
        <f>IF(Table1[[#This Row],[EU RANK]]&lt;='Pivot Tables'!$K$2,"Show","Don't Show")</f>
        <v>Don't Show</v>
      </c>
    </row>
    <row r="178" spans="1:8">
      <c r="A178" t="s">
        <v>201</v>
      </c>
      <c r="B178" s="2">
        <v>7774</v>
      </c>
      <c r="C178" s="2" t="s">
        <v>195</v>
      </c>
      <c r="D178" s="4">
        <f>Table1[[#This Row],[POPULATION]]/VLOOKUP(Table1[[#This Row],[COUNTRY]],EU_Countries!$A$2:$B$28,2,FALSE)</f>
        <v>1.1424742046842323E-2</v>
      </c>
      <c r="E17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78">
        <f>_xlfn.RANK.EQ(Table1[[#This Row],[POPULATION]],Table1[POPULATION])</f>
        <v>267</v>
      </c>
      <c r="G178" s="18" t="str">
        <f>IF(Table1[[#This Row],[EU RANK]]&lt;='Pivot Tables'!$K$2,"Show","Don't Show")</f>
        <v>Don't Show</v>
      </c>
    </row>
    <row r="179" spans="1:8">
      <c r="A179" t="s">
        <v>202</v>
      </c>
      <c r="B179" s="2">
        <v>7437</v>
      </c>
      <c r="C179" s="2" t="s">
        <v>195</v>
      </c>
      <c r="D179" s="4">
        <f>Table1[[#This Row],[POPULATION]]/VLOOKUP(Table1[[#This Row],[COUNTRY]],EU_Countries!$A$2:$B$28,2,FALSE)</f>
        <v>1.0929483740978437E-2</v>
      </c>
      <c r="E17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79">
        <f>_xlfn.RANK.EQ(Table1[[#This Row],[POPULATION]],Table1[POPULATION])</f>
        <v>268</v>
      </c>
      <c r="G179" s="18" t="str">
        <f>IF(Table1[[#This Row],[EU RANK]]&lt;='Pivot Tables'!$K$2,"Show","Don't Show")</f>
        <v>Don't Show</v>
      </c>
    </row>
    <row r="180" spans="1:8">
      <c r="A180" t="s">
        <v>203</v>
      </c>
      <c r="B180" s="2">
        <v>7295</v>
      </c>
      <c r="C180" s="2" t="s">
        <v>195</v>
      </c>
      <c r="D180" s="4">
        <f>Table1[[#This Row],[POPULATION]]/VLOOKUP(Table1[[#This Row],[COUNTRY]],EU_Countries!$A$2:$B$28,2,FALSE)</f>
        <v>1.0720799232276146E-2</v>
      </c>
      <c r="E18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80">
        <f>_xlfn.RANK.EQ(Table1[[#This Row],[POPULATION]],Table1[POPULATION])</f>
        <v>269</v>
      </c>
      <c r="G180" s="18" t="str">
        <f>IF(Table1[[#This Row],[EU RANK]]&lt;='Pivot Tables'!$K$2,"Show","Don't Show")</f>
        <v>Don't Show</v>
      </c>
    </row>
    <row r="181" spans="1:8">
      <c r="A181" t="s">
        <v>204</v>
      </c>
      <c r="B181" s="2">
        <v>7187</v>
      </c>
      <c r="C181" s="2" t="s">
        <v>195</v>
      </c>
      <c r="D181" s="4">
        <f>Table1[[#This Row],[POPULATION]]/VLOOKUP(Table1[[#This Row],[COUNTRY]],EU_Countries!$A$2:$B$28,2,FALSE)</f>
        <v>1.0562081436925106E-2</v>
      </c>
      <c r="E18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81">
        <f>_xlfn.RANK.EQ(Table1[[#This Row],[POPULATION]],Table1[POPULATION])</f>
        <v>270</v>
      </c>
      <c r="G181" s="18" t="str">
        <f>IF(Table1[[#This Row],[EU RANK]]&lt;='Pivot Tables'!$K$2,"Show","Don't Show")</f>
        <v>Don't Show</v>
      </c>
    </row>
    <row r="182" spans="1:8">
      <c r="A182" t="s">
        <v>205</v>
      </c>
      <c r="B182" s="2">
        <v>32042</v>
      </c>
      <c r="C182" s="2" t="s">
        <v>206</v>
      </c>
      <c r="D182" s="4">
        <f>Table1[[#This Row],[POPULATION]]/VLOOKUP(Table1[[#This Row],[COUNTRY]],EU_Countries!$A$2:$B$28,2,FALSE)</f>
        <v>5.8749003034442297E-2</v>
      </c>
      <c r="E18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182">
        <f>_xlfn.RANK.EQ(Table1[[#This Row],[POPULATION]],Table1[POPULATION])</f>
        <v>235</v>
      </c>
      <c r="G182" s="18" t="str">
        <f>IF(Table1[[#This Row],[EU RANK]]&lt;='Pivot Tables'!$K$2,"Show","Don't Show")</f>
        <v>Don't Show</v>
      </c>
    </row>
    <row r="183" spans="1:8">
      <c r="A183" t="s">
        <v>207</v>
      </c>
      <c r="B183" s="2">
        <v>24356</v>
      </c>
      <c r="C183" s="2" t="s">
        <v>206</v>
      </c>
      <c r="D183" s="4">
        <f>Table1[[#This Row],[POPULATION]]/VLOOKUP(Table1[[#This Row],[COUNTRY]],EU_Countries!$A$2:$B$28,2,FALSE)</f>
        <v>4.46567229856712E-2</v>
      </c>
      <c r="E18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83">
        <f>_xlfn.RANK.EQ(Table1[[#This Row],[POPULATION]],Table1[POPULATION])</f>
        <v>241</v>
      </c>
      <c r="G183" s="18" t="str">
        <f>IF(Table1[[#This Row],[EU RANK]]&lt;='Pivot Tables'!$K$2,"Show","Don't Show")</f>
        <v>Don't Show</v>
      </c>
    </row>
    <row r="184" spans="1:8">
      <c r="A184" t="s">
        <v>208</v>
      </c>
      <c r="B184" s="2">
        <v>23482</v>
      </c>
      <c r="C184" s="2" t="s">
        <v>206</v>
      </c>
      <c r="D184" s="4">
        <f>Table1[[#This Row],[POPULATION]]/VLOOKUP(Table1[[#This Row],[COUNTRY]],EU_Countries!$A$2:$B$28,2,FALSE)</f>
        <v>4.3054244093838526E-2</v>
      </c>
      <c r="E18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84">
        <f>_xlfn.RANK.EQ(Table1[[#This Row],[POPULATION]],Table1[POPULATION])</f>
        <v>244</v>
      </c>
      <c r="G184" s="18" t="str">
        <f>IF(Table1[[#This Row],[EU RANK]]&lt;='Pivot Tables'!$K$2,"Show","Don't Show")</f>
        <v>Don't Show</v>
      </c>
    </row>
    <row r="185" spans="1:8">
      <c r="A185" t="s">
        <v>209</v>
      </c>
      <c r="B185" s="2">
        <v>22591</v>
      </c>
      <c r="C185" s="2" t="s">
        <v>206</v>
      </c>
      <c r="D185" s="4">
        <f>Table1[[#This Row],[POPULATION]]/VLOOKUP(Table1[[#This Row],[COUNTRY]],EU_Countries!$A$2:$B$28,2,FALSE)</f>
        <v>4.1420595704109789E-2</v>
      </c>
      <c r="E18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85">
        <f>_xlfn.RANK.EQ(Table1[[#This Row],[POPULATION]],Table1[POPULATION])</f>
        <v>247</v>
      </c>
      <c r="G185" s="18" t="str">
        <f>IF(Table1[[#This Row],[EU RANK]]&lt;='Pivot Tables'!$K$2,"Show","Don't Show")</f>
        <v>Don't Show</v>
      </c>
    </row>
    <row r="186" spans="1:8">
      <c r="A186" t="s">
        <v>210</v>
      </c>
      <c r="B186" s="2">
        <v>16801</v>
      </c>
      <c r="C186" s="2" t="s">
        <v>206</v>
      </c>
      <c r="D186" s="4">
        <f>Table1[[#This Row],[POPULATION]]/VLOOKUP(Table1[[#This Row],[COUNTRY]],EU_Countries!$A$2:$B$28,2,FALSE)</f>
        <v>3.080463142068738E-2</v>
      </c>
      <c r="E18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86">
        <f>_xlfn.RANK.EQ(Table1[[#This Row],[POPULATION]],Table1[POPULATION])</f>
        <v>252</v>
      </c>
      <c r="G186" s="18" t="str">
        <f>IF(Table1[[#This Row],[EU RANK]]&lt;='Pivot Tables'!$K$2,"Show","Don't Show")</f>
        <v>Don't Show</v>
      </c>
    </row>
    <row r="187" spans="1:8">
      <c r="A187" t="s">
        <v>211</v>
      </c>
      <c r="B187" s="2">
        <v>15648</v>
      </c>
      <c r="C187" s="2" t="s">
        <v>206</v>
      </c>
      <c r="D187" s="4">
        <f>Table1[[#This Row],[POPULATION]]/VLOOKUP(Table1[[#This Row],[COUNTRY]],EU_Countries!$A$2:$B$28,2,FALSE)</f>
        <v>2.869060606338409E-2</v>
      </c>
      <c r="E18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87">
        <f>_xlfn.RANK.EQ(Table1[[#This Row],[POPULATION]],Table1[POPULATION])</f>
        <v>253</v>
      </c>
      <c r="G187" s="18" t="str">
        <f>IF(Table1[[#This Row],[EU RANK]]&lt;='Pivot Tables'!$K$2,"Show","Don't Show")</f>
        <v>Don't Show</v>
      </c>
    </row>
    <row r="188" spans="1:8">
      <c r="A188" t="s">
        <v>212</v>
      </c>
      <c r="B188" s="2">
        <v>14890</v>
      </c>
      <c r="C188" s="2" t="s">
        <v>206</v>
      </c>
      <c r="D188" s="4">
        <f>Table1[[#This Row],[POPULATION]]/VLOOKUP(Table1[[#This Row],[COUNTRY]],EU_Countries!$A$2:$B$28,2,FALSE)</f>
        <v>2.7300813157195111E-2</v>
      </c>
      <c r="E18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88">
        <f>_xlfn.RANK.EQ(Table1[[#This Row],[POPULATION]],Table1[POPULATION])</f>
        <v>257</v>
      </c>
      <c r="G188" s="18" t="str">
        <f>IF(Table1[[#This Row],[EU RANK]]&lt;='Pivot Tables'!$K$2,"Show","Don't Show")</f>
        <v>Don't Show</v>
      </c>
    </row>
    <row r="189" spans="1:8">
      <c r="A189" t="s">
        <v>213</v>
      </c>
      <c r="B189" s="2">
        <v>14720</v>
      </c>
      <c r="C189" s="2" t="s">
        <v>206</v>
      </c>
      <c r="D189" s="4">
        <f>Table1[[#This Row],[POPULATION]]/VLOOKUP(Table1[[#This Row],[COUNTRY]],EU_Countries!$A$2:$B$28,2,FALSE)</f>
        <v>2.6989118178234524E-2</v>
      </c>
      <c r="E18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89">
        <f>_xlfn.RANK.EQ(Table1[[#This Row],[POPULATION]],Table1[POPULATION])</f>
        <v>258</v>
      </c>
      <c r="G189" s="18" t="str">
        <f>IF(Table1[[#This Row],[EU RANK]]&lt;='Pivot Tables'!$K$2,"Show","Don't Show")</f>
        <v>Don't Show</v>
      </c>
    </row>
    <row r="190" spans="1:8">
      <c r="A190" t="s">
        <v>214</v>
      </c>
      <c r="B190" s="2">
        <v>14452</v>
      </c>
      <c r="C190" s="2" t="s">
        <v>206</v>
      </c>
      <c r="D190" s="4">
        <f>Table1[[#This Row],[POPULATION]]/VLOOKUP(Table1[[#This Row],[COUNTRY]],EU_Countries!$A$2:$B$28,2,FALSE)</f>
        <v>2.6497740211402537E-2</v>
      </c>
      <c r="E19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90">
        <f>_xlfn.RANK.EQ(Table1[[#This Row],[POPULATION]],Table1[POPULATION])</f>
        <v>259</v>
      </c>
      <c r="G190" s="18" t="str">
        <f>IF(Table1[[#This Row],[EU RANK]]&lt;='Pivot Tables'!$K$2,"Show","Don't Show")</f>
        <v>Don't Show</v>
      </c>
    </row>
    <row r="191" spans="1:8">
      <c r="A191" t="s">
        <v>215</v>
      </c>
      <c r="B191" s="2">
        <v>13792</v>
      </c>
      <c r="C191" s="2" t="s">
        <v>206</v>
      </c>
      <c r="D191" s="4">
        <f>Table1[[#This Row],[POPULATION]]/VLOOKUP(Table1[[#This Row],[COUNTRY]],EU_Countries!$A$2:$B$28,2,FALSE)</f>
        <v>2.5287630293084954E-2</v>
      </c>
      <c r="E19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91">
        <f>_xlfn.RANK.EQ(Table1[[#This Row],[POPULATION]],Table1[POPULATION])</f>
        <v>260</v>
      </c>
      <c r="G191" s="18" t="str">
        <f>IF(Table1[[#This Row],[EU RANK]]&lt;='Pivot Tables'!$K$2,"Show","Don't Show")</f>
        <v>Don't Show</v>
      </c>
    </row>
    <row r="192" spans="1:8">
      <c r="A192" t="s">
        <v>216</v>
      </c>
      <c r="B192" s="2">
        <v>931298</v>
      </c>
      <c r="C192" t="s">
        <v>217</v>
      </c>
      <c r="D192" s="4">
        <f>Table1[[#This Row],[POPULATION]]/VLOOKUP(Table1[[#This Row],[COUNTRY]],EU_Countries!$A$2:$B$28,2,FALSE)</f>
        <v>5.0760734054224876E-2</v>
      </c>
      <c r="E19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192">
        <f>_xlfn.RANK.EQ(Table1[[#This Row],[POPULATION]],Table1[POPULATION])</f>
        <v>22</v>
      </c>
      <c r="G192" s="18" t="str">
        <f>IF(Table1[[#This Row],[EU RANK]]&lt;='Pivot Tables'!$K$2,"Show","Don't Show")</f>
        <v>Don't Show</v>
      </c>
      <c r="H192" s="2"/>
    </row>
    <row r="193" spans="1:11">
      <c r="A193" t="s">
        <v>218</v>
      </c>
      <c r="B193" s="2">
        <v>670610</v>
      </c>
      <c r="C193" t="s">
        <v>217</v>
      </c>
      <c r="D193" s="4">
        <f>Table1[[#This Row],[POPULATION]]/VLOOKUP(Table1[[#This Row],[COUNTRY]],EU_Countries!$A$2:$B$28,2,FALSE)</f>
        <v>3.655184040350537E-2</v>
      </c>
      <c r="E19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93">
        <f>_xlfn.RANK.EQ(Table1[[#This Row],[POPULATION]],Table1[POPULATION])</f>
        <v>32</v>
      </c>
      <c r="G193" s="18" t="str">
        <f>IF(Table1[[#This Row],[EU RANK]]&lt;='Pivot Tables'!$K$2,"Show","Don't Show")</f>
        <v>Don't Show</v>
      </c>
      <c r="H193" s="2"/>
    </row>
    <row r="194" spans="1:11">
      <c r="A194" t="s">
        <v>219</v>
      </c>
      <c r="B194" s="2">
        <v>566221</v>
      </c>
      <c r="C194" t="s">
        <v>217</v>
      </c>
      <c r="D194" s="4">
        <f>Table1[[#This Row],[POPULATION]]/VLOOKUP(Table1[[#This Row],[COUNTRY]],EU_Countries!$A$2:$B$28,2,FALSE)</f>
        <v>3.0862080233091088E-2</v>
      </c>
      <c r="E19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94">
        <f>_xlfn.RANK.EQ(Table1[[#This Row],[POPULATION]],Table1[POPULATION])</f>
        <v>45</v>
      </c>
      <c r="G194" s="18" t="str">
        <f>IF(Table1[[#This Row],[EU RANK]]&lt;='Pivot Tables'!$K$2,"Show","Don't Show")</f>
        <v>Don't Show</v>
      </c>
      <c r="H194" s="2"/>
    </row>
    <row r="195" spans="1:11">
      <c r="A195" t="s">
        <v>220</v>
      </c>
      <c r="B195" s="2">
        <v>374238</v>
      </c>
      <c r="C195" t="s">
        <v>217</v>
      </c>
      <c r="D195" s="4">
        <f>Table1[[#This Row],[POPULATION]]/VLOOKUP(Table1[[#This Row],[COUNTRY]],EU_Countries!$A$2:$B$28,2,FALSE)</f>
        <v>2.0397977436851587E-2</v>
      </c>
      <c r="E19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95">
        <f>_xlfn.RANK.EQ(Table1[[#This Row],[POPULATION]],Table1[POPULATION])</f>
        <v>62</v>
      </c>
      <c r="G195" s="18" t="str">
        <f>IF(Table1[[#This Row],[EU RANK]]&lt;='Pivot Tables'!$K$2,"Show","Don't Show")</f>
        <v>Don't Show</v>
      </c>
      <c r="H195" s="2"/>
    </row>
    <row r="196" spans="1:11">
      <c r="A196" t="s">
        <v>221</v>
      </c>
      <c r="B196" s="2">
        <v>246417</v>
      </c>
      <c r="C196" t="s">
        <v>217</v>
      </c>
      <c r="D196" s="4">
        <f>Table1[[#This Row],[POPULATION]]/VLOOKUP(Table1[[#This Row],[COUNTRY]],EU_Countries!$A$2:$B$28,2,FALSE)</f>
        <v>1.3431047638285416E-2</v>
      </c>
      <c r="E19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96">
        <f>_xlfn.RANK.EQ(Table1[[#This Row],[POPULATION]],Table1[POPULATION])</f>
        <v>91</v>
      </c>
      <c r="G196" s="18" t="str">
        <f>IF(Table1[[#This Row],[EU RANK]]&lt;='Pivot Tables'!$K$2,"Show","Don't Show")</f>
        <v>Don't Show</v>
      </c>
      <c r="H196" s="2"/>
    </row>
    <row r="197" spans="1:11">
      <c r="A197" t="s">
        <v>222</v>
      </c>
      <c r="B197" s="2">
        <v>243768</v>
      </c>
      <c r="C197" t="s">
        <v>217</v>
      </c>
      <c r="D197" s="4">
        <f>Table1[[#This Row],[POPULATION]]/VLOOKUP(Table1[[#This Row],[COUNTRY]],EU_Countries!$A$2:$B$28,2,FALSE)</f>
        <v>1.3286662935956364E-2</v>
      </c>
      <c r="E19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97">
        <f>_xlfn.RANK.EQ(Table1[[#This Row],[POPULATION]],Table1[POPULATION])</f>
        <v>92</v>
      </c>
      <c r="G197" s="18" t="str">
        <f>IF(Table1[[#This Row],[EU RANK]]&lt;='Pivot Tables'!$K$2,"Show","Don't Show")</f>
        <v>Don't Show</v>
      </c>
      <c r="H197" s="2"/>
    </row>
    <row r="198" spans="1:11">
      <c r="A198" t="s">
        <v>223</v>
      </c>
      <c r="B198" s="2">
        <v>229836</v>
      </c>
      <c r="C198" t="s">
        <v>217</v>
      </c>
      <c r="D198" s="4">
        <f>Table1[[#This Row],[POPULATION]]/VLOOKUP(Table1[[#This Row],[COUNTRY]],EU_Countries!$A$2:$B$28,2,FALSE)</f>
        <v>1.2527294241034373E-2</v>
      </c>
      <c r="E19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98">
        <f>_xlfn.RANK.EQ(Table1[[#This Row],[POPULATION]],Table1[POPULATION])</f>
        <v>99</v>
      </c>
      <c r="G198" s="18" t="str">
        <f>IF(Table1[[#This Row],[EU RANK]]&lt;='Pivot Tables'!$K$2,"Show","Don't Show")</f>
        <v>Don't Show</v>
      </c>
      <c r="H198" s="2"/>
    </row>
    <row r="199" spans="1:11">
      <c r="A199" t="s">
        <v>224</v>
      </c>
      <c r="B199" s="2">
        <v>226500</v>
      </c>
      <c r="C199" t="s">
        <v>217</v>
      </c>
      <c r="D199" s="4">
        <f>Table1[[#This Row],[POPULATION]]/VLOOKUP(Table1[[#This Row],[COUNTRY]],EU_Countries!$A$2:$B$28,2,FALSE)</f>
        <v>1.234546435542859E-2</v>
      </c>
      <c r="E19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199" s="8">
        <f>_xlfn.RANK.EQ(Table1[[#This Row],[POPULATION]],Table1[POPULATION])</f>
        <v>100</v>
      </c>
      <c r="G199" s="18" t="str">
        <f>IF(Table1[[#This Row],[EU RANK]]&lt;='Pivot Tables'!$K$2,"Show","Don't Show")</f>
        <v>Don't Show</v>
      </c>
      <c r="H199" s="2"/>
    </row>
    <row r="200" spans="1:11">
      <c r="A200" t="s">
        <v>225</v>
      </c>
      <c r="B200" s="2">
        <v>188078</v>
      </c>
      <c r="C200" t="s">
        <v>217</v>
      </c>
      <c r="D200" s="4">
        <f>Table1[[#This Row],[POPULATION]]/VLOOKUP(Table1[[#This Row],[COUNTRY]],EU_Countries!$A$2:$B$28,2,FALSE)</f>
        <v>1.0251259360001317E-2</v>
      </c>
      <c r="E20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00">
        <f>_xlfn.RANK.EQ(Table1[[#This Row],[POPULATION]],Table1[POPULATION])</f>
        <v>113</v>
      </c>
      <c r="G200" s="18" t="str">
        <f>IF(Table1[[#This Row],[EU RANK]]&lt;='Pivot Tables'!$K$2,"Show","Don't Show")</f>
        <v>Don't Show</v>
      </c>
      <c r="H200" s="2"/>
    </row>
    <row r="201" spans="1:11">
      <c r="A201" t="s">
        <v>226</v>
      </c>
      <c r="B201" s="2">
        <v>187049</v>
      </c>
      <c r="C201" t="s">
        <v>217</v>
      </c>
      <c r="D201" s="4">
        <f>Table1[[#This Row],[POPULATION]]/VLOOKUP(Table1[[#This Row],[COUNTRY]],EU_Countries!$A$2:$B$28,2,FALSE)</f>
        <v>1.0195173343128311E-2</v>
      </c>
      <c r="E20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01">
        <f>_xlfn.RANK.EQ(Table1[[#This Row],[POPULATION]],Table1[POPULATION])</f>
        <v>114</v>
      </c>
      <c r="G201" s="18" t="str">
        <f>IF(Table1[[#This Row],[EU RANK]]&lt;='Pivot Tables'!$K$2,"Show","Don't Show")</f>
        <v>Don't Show</v>
      </c>
      <c r="H201" s="2"/>
    </row>
    <row r="202" spans="1:11">
      <c r="A202" t="s">
        <v>227</v>
      </c>
      <c r="B202" s="2">
        <v>1862402</v>
      </c>
      <c r="C202" s="2" t="s">
        <v>228</v>
      </c>
      <c r="D202" s="4">
        <f>Table1[[#This Row],[POPULATION]]/VLOOKUP(Table1[[#This Row],[COUNTRY]],EU_Countries!$A$2:$B$28,2,FALSE)</f>
        <v>4.8829511409140477E-2</v>
      </c>
      <c r="E20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02" s="2">
        <f>_xlfn.RANK.EQ(Table1[[#This Row],[POPULATION]],Table1[POPULATION])</f>
        <v>7</v>
      </c>
      <c r="G202" s="18" t="str">
        <f>IF(Table1[[#This Row],[EU RANK]]&lt;='Pivot Tables'!$K$2,"Show","Don't Show")</f>
        <v>Show</v>
      </c>
      <c r="H202" s="2"/>
      <c r="I202" s="2"/>
      <c r="J202" s="2"/>
      <c r="K202" s="2"/>
    </row>
    <row r="203" spans="1:11">
      <c r="A203" t="s">
        <v>229</v>
      </c>
      <c r="B203" s="2">
        <v>807644</v>
      </c>
      <c r="C203" s="2" t="s">
        <v>228</v>
      </c>
      <c r="D203" s="4">
        <f>Table1[[#This Row],[POPULATION]]/VLOOKUP(Table1[[#This Row],[COUNTRY]],EU_Countries!$A$2:$B$28,2,FALSE)</f>
        <v>2.1175268235603187E-2</v>
      </c>
      <c r="E20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03" s="2">
        <f>_xlfn.RANK.EQ(Table1[[#This Row],[POPULATION]],Table1[POPULATION])</f>
        <v>27</v>
      </c>
      <c r="G203" s="18" t="str">
        <f>IF(Table1[[#This Row],[EU RANK]]&lt;='Pivot Tables'!$K$2,"Show","Don't Show")</f>
        <v>Don't Show</v>
      </c>
      <c r="H203" s="2"/>
      <c r="I203" s="2"/>
      <c r="J203" s="2"/>
      <c r="K203" s="2"/>
    </row>
    <row r="204" spans="1:11">
      <c r="A204" t="s">
        <v>230</v>
      </c>
      <c r="B204" s="9">
        <v>673531</v>
      </c>
      <c r="C204" s="2" t="s">
        <v>228</v>
      </c>
      <c r="D204" s="4">
        <f>Table1[[#This Row],[POPULATION]]/VLOOKUP(Table1[[#This Row],[COUNTRY]],EU_Countries!$A$2:$B$28,2,FALSE)</f>
        <v>1.765901757456757E-2</v>
      </c>
      <c r="E20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04" s="2">
        <f>_xlfn.RANK.EQ(Table1[[#This Row],[POPULATION]],Table1[POPULATION])</f>
        <v>31</v>
      </c>
      <c r="G204" s="18" t="str">
        <f>IF(Table1[[#This Row],[EU RANK]]&lt;='Pivot Tables'!$K$2,"Show","Don't Show")</f>
        <v>Don't Show</v>
      </c>
      <c r="H204" s="2"/>
      <c r="I204" s="2"/>
      <c r="J204" s="2"/>
      <c r="K204" s="2"/>
    </row>
    <row r="205" spans="1:11">
      <c r="A205" t="s">
        <v>231</v>
      </c>
      <c r="B205" s="2">
        <v>648711</v>
      </c>
      <c r="C205" s="2" t="s">
        <v>228</v>
      </c>
      <c r="D205" s="4">
        <f>Table1[[#This Row],[POPULATION]]/VLOOKUP(Table1[[#This Row],[COUNTRY]],EU_Countries!$A$2:$B$28,2,FALSE)</f>
        <v>1.7008272744410136E-2</v>
      </c>
      <c r="E20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05" s="2">
        <f>_xlfn.RANK.EQ(Table1[[#This Row],[POPULATION]],Table1[POPULATION])</f>
        <v>35</v>
      </c>
      <c r="G205" s="18" t="str">
        <f>IF(Table1[[#This Row],[EU RANK]]&lt;='Pivot Tables'!$K$2,"Show","Don't Show")</f>
        <v>Don't Show</v>
      </c>
      <c r="H205" s="2"/>
      <c r="I205" s="2"/>
      <c r="J205" s="2"/>
      <c r="K205" s="2"/>
    </row>
    <row r="206" spans="1:11">
      <c r="A206" t="s">
        <v>232</v>
      </c>
      <c r="B206" s="2">
        <v>536818</v>
      </c>
      <c r="C206" s="2" t="s">
        <v>228</v>
      </c>
      <c r="D206" s="4">
        <f>Table1[[#This Row],[POPULATION]]/VLOOKUP(Table1[[#This Row],[COUNTRY]],EU_Countries!$A$2:$B$28,2,FALSE)</f>
        <v>1.4074598639623438E-2</v>
      </c>
      <c r="E20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06" s="2">
        <f>_xlfn.RANK.EQ(Table1[[#This Row],[POPULATION]],Table1[POPULATION])</f>
        <v>49</v>
      </c>
      <c r="G206" s="18" t="str">
        <f>IF(Table1[[#This Row],[EU RANK]]&lt;='Pivot Tables'!$K$2,"Show","Don't Show")</f>
        <v>Don't Show</v>
      </c>
      <c r="H206" s="2"/>
      <c r="I206" s="2"/>
      <c r="J206" s="2"/>
      <c r="K206" s="2"/>
    </row>
    <row r="207" spans="1:11">
      <c r="A207" t="s">
        <v>233</v>
      </c>
      <c r="B207" s="2">
        <v>487834</v>
      </c>
      <c r="C207" s="2" t="s">
        <v>228</v>
      </c>
      <c r="D207" s="4">
        <f>Table1[[#This Row],[POPULATION]]/VLOOKUP(Table1[[#This Row],[COUNTRY]],EU_Countries!$A$2:$B$28,2,FALSE)</f>
        <v>1.2790308359187026E-2</v>
      </c>
      <c r="E20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07" s="2">
        <f>_xlfn.RANK.EQ(Table1[[#This Row],[POPULATION]],Table1[POPULATION])</f>
        <v>53</v>
      </c>
      <c r="G207" s="18" t="str">
        <f>IF(Table1[[#This Row],[EU RANK]]&lt;='Pivot Tables'!$K$2,"Show","Don't Show")</f>
        <v>Don't Show</v>
      </c>
      <c r="H207" s="2"/>
      <c r="I207" s="2"/>
      <c r="J207" s="2"/>
      <c r="K207" s="2"/>
    </row>
    <row r="208" spans="1:11">
      <c r="A208" t="s">
        <v>234</v>
      </c>
      <c r="B208" s="2">
        <v>387700</v>
      </c>
      <c r="C208" s="2" t="s">
        <v>228</v>
      </c>
      <c r="D208" s="4">
        <f>Table1[[#This Row],[POPULATION]]/VLOOKUP(Table1[[#This Row],[COUNTRY]],EU_Countries!$A$2:$B$28,2,FALSE)</f>
        <v>1.0164938382435028E-2</v>
      </c>
      <c r="E20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08" s="2">
        <f>_xlfn.RANK.EQ(Table1[[#This Row],[POPULATION]],Table1[POPULATION])</f>
        <v>59</v>
      </c>
      <c r="G208" s="18" t="str">
        <f>IF(Table1[[#This Row],[EU RANK]]&lt;='Pivot Tables'!$K$2,"Show","Don't Show")</f>
        <v>Don't Show</v>
      </c>
      <c r="H208" s="2"/>
      <c r="I208" s="2"/>
      <c r="J208" s="2"/>
      <c r="K208" s="2"/>
    </row>
    <row r="209" spans="1:11">
      <c r="A209" t="s">
        <v>235</v>
      </c>
      <c r="B209" s="2">
        <v>328868</v>
      </c>
      <c r="C209" s="2" t="s">
        <v>228</v>
      </c>
      <c r="D209" s="4">
        <f>Table1[[#This Row],[POPULATION]]/VLOOKUP(Table1[[#This Row],[COUNTRY]],EU_Countries!$A$2:$B$28,2,FALSE)</f>
        <v>8.6224476552866722E-3</v>
      </c>
      <c r="E20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09" s="2">
        <f>_xlfn.RANK.EQ(Table1[[#This Row],[POPULATION]],Table1[POPULATION])</f>
        <v>68</v>
      </c>
      <c r="G209" s="18" t="str">
        <f>IF(Table1[[#This Row],[EU RANK]]&lt;='Pivot Tables'!$K$2,"Show","Don't Show")</f>
        <v>Don't Show</v>
      </c>
      <c r="H209" s="2"/>
      <c r="I209" s="2"/>
      <c r="J209" s="2"/>
      <c r="K209" s="2"/>
    </row>
    <row r="210" spans="1:11">
      <c r="A210" t="s">
        <v>236</v>
      </c>
      <c r="B210" s="2">
        <v>324984</v>
      </c>
      <c r="C210" s="2" t="s">
        <v>228</v>
      </c>
      <c r="D210" s="4">
        <f>Table1[[#This Row],[POPULATION]]/VLOOKUP(Table1[[#This Row],[COUNTRY]],EU_Countries!$A$2:$B$28,2,FALSE)</f>
        <v>8.5206147414941067E-3</v>
      </c>
      <c r="E21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10" s="2">
        <f>_xlfn.RANK.EQ(Table1[[#This Row],[POPULATION]],Table1[POPULATION])</f>
        <v>69</v>
      </c>
      <c r="G210" s="18" t="str">
        <f>IF(Table1[[#This Row],[EU RANK]]&lt;='Pivot Tables'!$K$2,"Show","Don't Show")</f>
        <v>Don't Show</v>
      </c>
      <c r="H210" s="2"/>
      <c r="I210" s="2"/>
      <c r="J210" s="2"/>
      <c r="K210" s="2"/>
    </row>
    <row r="211" spans="1:11">
      <c r="A211" t="s">
        <v>237</v>
      </c>
      <c r="B211" s="2">
        <v>290907</v>
      </c>
      <c r="C211" s="2" t="s">
        <v>228</v>
      </c>
      <c r="D211" s="4">
        <f>Table1[[#This Row],[POPULATION]]/VLOOKUP(Table1[[#This Row],[COUNTRY]],EU_Countries!$A$2:$B$28,2,FALSE)</f>
        <v>7.6271646376554732E-3</v>
      </c>
      <c r="E21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11" s="2">
        <f>_xlfn.RANK.EQ(Table1[[#This Row],[POPULATION]],Table1[POPULATION])</f>
        <v>80</v>
      </c>
      <c r="G211" s="18" t="str">
        <f>IF(Table1[[#This Row],[EU RANK]]&lt;='Pivot Tables'!$K$2,"Show","Don't Show")</f>
        <v>Don't Show</v>
      </c>
      <c r="H211" s="2"/>
      <c r="I211" s="2"/>
      <c r="J211" s="2"/>
      <c r="K211" s="2"/>
    </row>
    <row r="212" spans="1:11">
      <c r="A212" t="s">
        <v>238</v>
      </c>
      <c r="B212" s="2">
        <v>545796</v>
      </c>
      <c r="C212" s="2" t="s">
        <v>239</v>
      </c>
      <c r="D212" s="4">
        <f>Table1[[#This Row],[POPULATION]]/VLOOKUP(Table1[[#This Row],[COUNTRY]],EU_Countries!$A$2:$B$28,2,FALSE)</f>
        <v>5.2420735866514967E-2</v>
      </c>
      <c r="E21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212">
        <f>_xlfn.RANK.EQ(Table1[[#This Row],[POPULATION]],Table1[POPULATION])</f>
        <v>48</v>
      </c>
      <c r="G212" s="18" t="str">
        <f>IF(Table1[[#This Row],[EU RANK]]&lt;='Pivot Tables'!$K$2,"Show","Don't Show")</f>
        <v>Don't Show</v>
      </c>
    </row>
    <row r="213" spans="1:11">
      <c r="A213" t="s">
        <v>240</v>
      </c>
      <c r="B213" s="2">
        <v>231800</v>
      </c>
      <c r="C213" s="2" t="s">
        <v>239</v>
      </c>
      <c r="D213" s="4">
        <f>Table1[[#This Row],[POPULATION]]/VLOOKUP(Table1[[#This Row],[COUNTRY]],EU_Countries!$A$2:$B$28,2,FALSE)</f>
        <v>2.2263128666861188E-2</v>
      </c>
      <c r="E21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13">
        <f>_xlfn.RANK.EQ(Table1[[#This Row],[POPULATION]],Table1[POPULATION])</f>
        <v>98</v>
      </c>
      <c r="G213" s="18" t="str">
        <f>IF(Table1[[#This Row],[EU RANK]]&lt;='Pivot Tables'!$K$2,"Show","Don't Show")</f>
        <v>Don't Show</v>
      </c>
    </row>
    <row r="214" spans="1:11">
      <c r="A214" t="s">
        <v>241</v>
      </c>
      <c r="B214" s="2">
        <v>188421</v>
      </c>
      <c r="C214" s="2" t="s">
        <v>239</v>
      </c>
      <c r="D214" s="4">
        <f>Table1[[#This Row],[POPULATION]]/VLOOKUP(Table1[[#This Row],[COUNTRY]],EU_Countries!$A$2:$B$28,2,FALSE)</f>
        <v>1.8096811762461831E-2</v>
      </c>
      <c r="E21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14">
        <f>_xlfn.RANK.EQ(Table1[[#This Row],[POPULATION]],Table1[POPULATION])</f>
        <v>112</v>
      </c>
      <c r="G214" s="18" t="str">
        <f>IF(Table1[[#This Row],[EU RANK]]&lt;='Pivot Tables'!$K$2,"Show","Don't Show")</f>
        <v>Don't Show</v>
      </c>
    </row>
    <row r="215" spans="1:11">
      <c r="A215" t="s">
        <v>242</v>
      </c>
      <c r="B215" s="2">
        <v>171454</v>
      </c>
      <c r="C215" s="2" t="s">
        <v>239</v>
      </c>
      <c r="D215" s="4">
        <f>Table1[[#This Row],[POPULATION]]/VLOOKUP(Table1[[#This Row],[COUNTRY]],EU_Countries!$A$2:$B$28,2,FALSE)</f>
        <v>1.6467223737912071E-2</v>
      </c>
      <c r="E21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15">
        <f>_xlfn.RANK.EQ(Table1[[#This Row],[POPULATION]],Table1[POPULATION])</f>
        <v>120</v>
      </c>
      <c r="G215" s="18" t="str">
        <f>IF(Table1[[#This Row],[EU RANK]]&lt;='Pivot Tables'!$K$2,"Show","Don't Show")</f>
        <v>Don't Show</v>
      </c>
    </row>
    <row r="216" spans="1:11">
      <c r="A216" t="s">
        <v>243</v>
      </c>
      <c r="B216" s="2">
        <v>146543</v>
      </c>
      <c r="C216" s="2" t="s">
        <v>239</v>
      </c>
      <c r="D216" s="4">
        <f>Table1[[#This Row],[POPULATION]]/VLOOKUP(Table1[[#This Row],[COUNTRY]],EU_Countries!$A$2:$B$28,2,FALSE)</f>
        <v>1.4074657740413457E-2</v>
      </c>
      <c r="E21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16">
        <f>_xlfn.RANK.EQ(Table1[[#This Row],[POPULATION]],Table1[POPULATION])</f>
        <v>133</v>
      </c>
      <c r="G216" s="18" t="str">
        <f>IF(Table1[[#This Row],[EU RANK]]&lt;='Pivot Tables'!$K$2,"Show","Don't Show")</f>
        <v>Don't Show</v>
      </c>
    </row>
    <row r="217" spans="1:11">
      <c r="A217" t="s">
        <v>244</v>
      </c>
      <c r="B217" s="2">
        <v>106655</v>
      </c>
      <c r="C217" s="2" t="s">
        <v>239</v>
      </c>
      <c r="D217" s="4">
        <f>Table1[[#This Row],[POPULATION]]/VLOOKUP(Table1[[#This Row],[COUNTRY]],EU_Countries!$A$2:$B$28,2,FALSE)</f>
        <v>1.024363238983641E-2</v>
      </c>
      <c r="E21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17">
        <f>_xlfn.RANK.EQ(Table1[[#This Row],[POPULATION]],Table1[POPULATION])</f>
        <v>152</v>
      </c>
      <c r="G217" s="18" t="str">
        <f>IF(Table1[[#This Row],[EU RANK]]&lt;='Pivot Tables'!$K$2,"Show","Don't Show")</f>
        <v>Don't Show</v>
      </c>
    </row>
    <row r="218" spans="1:11">
      <c r="A218" t="s">
        <v>245</v>
      </c>
      <c r="B218" s="2">
        <v>105590</v>
      </c>
      <c r="C218" s="2" t="s">
        <v>239</v>
      </c>
      <c r="D218" s="4">
        <f>Table1[[#This Row],[POPULATION]]/VLOOKUP(Table1[[#This Row],[COUNTRY]],EU_Countries!$A$2:$B$28,2,FALSE)</f>
        <v>1.0141344935003765E-2</v>
      </c>
      <c r="E21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18">
        <f>_xlfn.RANK.EQ(Table1[[#This Row],[POPULATION]],Table1[POPULATION])</f>
        <v>153</v>
      </c>
      <c r="G218" s="18" t="str">
        <f>IF(Table1[[#This Row],[EU RANK]]&lt;='Pivot Tables'!$K$2,"Show","Don't Show")</f>
        <v>Don't Show</v>
      </c>
    </row>
    <row r="219" spans="1:11">
      <c r="A219" t="s">
        <v>246</v>
      </c>
      <c r="B219" s="2">
        <v>98470</v>
      </c>
      <c r="C219" s="2" t="s">
        <v>239</v>
      </c>
      <c r="D219" s="4">
        <f>Table1[[#This Row],[POPULATION]]/VLOOKUP(Table1[[#This Row],[COUNTRY]],EU_Countries!$A$2:$B$28,2,FALSE)</f>
        <v>9.4575076782822311E-3</v>
      </c>
      <c r="E21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19">
        <f>_xlfn.RANK.EQ(Table1[[#This Row],[POPULATION]],Table1[POPULATION])</f>
        <v>162</v>
      </c>
      <c r="G219" s="18" t="str">
        <f>IF(Table1[[#This Row],[EU RANK]]&lt;='Pivot Tables'!$K$2,"Show","Don't Show")</f>
        <v>Don't Show</v>
      </c>
    </row>
    <row r="220" spans="1:11">
      <c r="A220" t="s">
        <v>247</v>
      </c>
      <c r="B220" s="2">
        <v>85851</v>
      </c>
      <c r="C220" s="2" t="s">
        <v>239</v>
      </c>
      <c r="D220" s="4">
        <f>Table1[[#This Row],[POPULATION]]/VLOOKUP(Table1[[#This Row],[COUNTRY]],EU_Countries!$A$2:$B$28,2,FALSE)</f>
        <v>8.2455213942135459E-3</v>
      </c>
      <c r="E22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20">
        <f>_xlfn.RANK.EQ(Table1[[#This Row],[POPULATION]],Table1[POPULATION])</f>
        <v>174</v>
      </c>
      <c r="G220" s="18" t="str">
        <f>IF(Table1[[#This Row],[EU RANK]]&lt;='Pivot Tables'!$K$2,"Show","Don't Show")</f>
        <v>Don't Show</v>
      </c>
    </row>
    <row r="221" spans="1:11">
      <c r="A221" t="s">
        <v>248</v>
      </c>
      <c r="B221" s="2">
        <v>81006</v>
      </c>
      <c r="C221" s="2" t="s">
        <v>239</v>
      </c>
      <c r="D221" s="4">
        <f>Table1[[#This Row],[POPULATION]]/VLOOKUP(Table1[[#This Row],[COUNTRY]],EU_Countries!$A$2:$B$28,2,FALSE)</f>
        <v>7.7801855081439065E-3</v>
      </c>
      <c r="E22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21">
        <f>_xlfn.RANK.EQ(Table1[[#This Row],[POPULATION]],Table1[POPULATION])</f>
        <v>177</v>
      </c>
      <c r="G221" s="18" t="str">
        <f>IF(Table1[[#This Row],[EU RANK]]&lt;='Pivot Tables'!$K$2,"Show","Don't Show")</f>
        <v>Don't Show</v>
      </c>
    </row>
    <row r="222" spans="1:11">
      <c r="A222" t="s">
        <v>249</v>
      </c>
      <c r="B222" s="2">
        <v>1716961</v>
      </c>
      <c r="C222" t="s">
        <v>250</v>
      </c>
      <c r="D222" s="4">
        <f>Table1[[#This Row],[POPULATION]]/VLOOKUP(Table1[[#This Row],[COUNTRY]],EU_Countries!$A$2:$B$28,2,FALSE)</f>
        <v>9.0802939395461871E-2</v>
      </c>
      <c r="E22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222">
        <f>_xlfn.RANK.EQ(Table1[[#This Row],[POPULATION]],Table1[POPULATION])</f>
        <v>10</v>
      </c>
      <c r="G222" s="18" t="str">
        <f>IF(Table1[[#This Row],[EU RANK]]&lt;='Pivot Tables'!$K$2,"Show","Don't Show")</f>
        <v>Show</v>
      </c>
      <c r="H222" s="2"/>
    </row>
    <row r="223" spans="1:11">
      <c r="A223" t="s">
        <v>251</v>
      </c>
      <c r="B223" s="2">
        <v>286598</v>
      </c>
      <c r="C223" t="s">
        <v>250</v>
      </c>
      <c r="D223" s="4">
        <f>Table1[[#This Row],[POPULATION]]/VLOOKUP(Table1[[#This Row],[COUNTRY]],EU_Countries!$A$2:$B$28,2,FALSE)</f>
        <v>1.5156978419929502E-2</v>
      </c>
      <c r="E22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23">
        <f>_xlfn.RANK.EQ(Table1[[#This Row],[POPULATION]],Table1[POPULATION])</f>
        <v>83</v>
      </c>
      <c r="G223" s="18" t="str">
        <f>IF(Table1[[#This Row],[EU RANK]]&lt;='Pivot Tables'!$K$2,"Show","Don't Show")</f>
        <v>Don't Show</v>
      </c>
      <c r="H223" s="2"/>
    </row>
    <row r="224" spans="1:11">
      <c r="A224" t="s">
        <v>252</v>
      </c>
      <c r="B224" s="2">
        <v>271692</v>
      </c>
      <c r="C224" t="s">
        <v>250</v>
      </c>
      <c r="D224" s="4">
        <f>Table1[[#This Row],[POPULATION]]/VLOOKUP(Table1[[#This Row],[COUNTRY]],EU_Countries!$A$2:$B$28,2,FALSE)</f>
        <v>1.4368661961589008E-2</v>
      </c>
      <c r="E22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24">
        <f>_xlfn.RANK.EQ(Table1[[#This Row],[POPULATION]],Table1[POPULATION])</f>
        <v>86</v>
      </c>
      <c r="G224" s="18" t="str">
        <f>IF(Table1[[#This Row],[EU RANK]]&lt;='Pivot Tables'!$K$2,"Show","Don't Show")</f>
        <v>Don't Show</v>
      </c>
      <c r="H224" s="2"/>
    </row>
    <row r="225" spans="1:8">
      <c r="A225" t="s">
        <v>253</v>
      </c>
      <c r="B225" s="2">
        <v>263688</v>
      </c>
      <c r="C225" t="s">
        <v>250</v>
      </c>
      <c r="D225" s="4">
        <f>Table1[[#This Row],[POPULATION]]/VLOOKUP(Table1[[#This Row],[COUNTRY]],EU_Countries!$A$2:$B$28,2,FALSE)</f>
        <v>1.39453636298731E-2</v>
      </c>
      <c r="E22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25">
        <f>_xlfn.RANK.EQ(Table1[[#This Row],[POPULATION]],Table1[POPULATION])</f>
        <v>88</v>
      </c>
      <c r="G225" s="18" t="str">
        <f>IF(Table1[[#This Row],[EU RANK]]&lt;='Pivot Tables'!$K$2,"Show","Don't Show")</f>
        <v>Don't Show</v>
      </c>
      <c r="H225" s="2"/>
    </row>
    <row r="226" spans="1:8">
      <c r="A226" t="s">
        <v>254</v>
      </c>
      <c r="B226" s="2">
        <v>250849</v>
      </c>
      <c r="C226" t="s">
        <v>250</v>
      </c>
      <c r="D226" s="4">
        <f>Table1[[#This Row],[POPULATION]]/VLOOKUP(Table1[[#This Row],[COUNTRY]],EU_Countries!$A$2:$B$28,2,FALSE)</f>
        <v>1.3266362220465237E-2</v>
      </c>
      <c r="E22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26">
        <f>_xlfn.RANK.EQ(Table1[[#This Row],[POPULATION]],Table1[POPULATION])</f>
        <v>90</v>
      </c>
      <c r="G226" s="18" t="str">
        <f>IF(Table1[[#This Row],[EU RANK]]&lt;='Pivot Tables'!$K$2,"Show","Don't Show")</f>
        <v>Don't Show</v>
      </c>
      <c r="H226" s="2"/>
    </row>
    <row r="227" spans="1:8">
      <c r="A227" t="s">
        <v>255</v>
      </c>
      <c r="B227" s="2">
        <v>237589</v>
      </c>
      <c r="C227" t="s">
        <v>250</v>
      </c>
      <c r="D227" s="4">
        <f>Table1[[#This Row],[POPULATION]]/VLOOKUP(Table1[[#This Row],[COUNTRY]],EU_Countries!$A$2:$B$28,2,FALSE)</f>
        <v>1.2565095868821942E-2</v>
      </c>
      <c r="E22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27">
        <f>_xlfn.RANK.EQ(Table1[[#This Row],[POPULATION]],Table1[POPULATION])</f>
        <v>95</v>
      </c>
      <c r="G227" s="18" t="str">
        <f>IF(Table1[[#This Row],[EU RANK]]&lt;='Pivot Tables'!$K$2,"Show","Don't Show")</f>
        <v>Don't Show</v>
      </c>
      <c r="H227" s="2"/>
    </row>
    <row r="228" spans="1:8">
      <c r="A228" t="s">
        <v>256</v>
      </c>
      <c r="B228" s="2">
        <v>234140</v>
      </c>
      <c r="C228" t="s">
        <v>250</v>
      </c>
      <c r="D228" s="4">
        <f>Table1[[#This Row],[POPULATION]]/VLOOKUP(Table1[[#This Row],[COUNTRY]],EU_Countries!$A$2:$B$28,2,FALSE)</f>
        <v>1.2382692577206728E-2</v>
      </c>
      <c r="E22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28">
        <f>_xlfn.RANK.EQ(Table1[[#This Row],[POPULATION]],Table1[POPULATION])</f>
        <v>97</v>
      </c>
      <c r="G228" s="18" t="str">
        <f>IF(Table1[[#This Row],[EU RANK]]&lt;='Pivot Tables'!$K$2,"Show","Don't Show")</f>
        <v>Don't Show</v>
      </c>
      <c r="H228" s="2"/>
    </row>
    <row r="229" spans="1:8">
      <c r="A229" t="s">
        <v>257</v>
      </c>
      <c r="B229" s="2">
        <v>217851</v>
      </c>
      <c r="C229" t="s">
        <v>250</v>
      </c>
      <c r="D229" s="4">
        <f>Table1[[#This Row],[POPULATION]]/VLOOKUP(Table1[[#This Row],[COUNTRY]],EU_Countries!$A$2:$B$28,2,FALSE)</f>
        <v>1.1521234990335111E-2</v>
      </c>
      <c r="E22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29">
        <f>_xlfn.RANK.EQ(Table1[[#This Row],[POPULATION]],Table1[POPULATION])</f>
        <v>101</v>
      </c>
      <c r="G229" s="18" t="str">
        <f>IF(Table1[[#This Row],[EU RANK]]&lt;='Pivot Tables'!$K$2,"Show","Don't Show")</f>
        <v>Don't Show</v>
      </c>
      <c r="H229" s="2"/>
    </row>
    <row r="230" spans="1:8">
      <c r="A230" t="s">
        <v>258</v>
      </c>
      <c r="B230" s="2">
        <v>183105</v>
      </c>
      <c r="C230" t="s">
        <v>250</v>
      </c>
      <c r="D230" s="4">
        <f>Table1[[#This Row],[POPULATION]]/VLOOKUP(Table1[[#This Row],[COUNTRY]],EU_Countries!$A$2:$B$28,2,FALSE)</f>
        <v>9.6836632969566835E-3</v>
      </c>
      <c r="E23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30">
        <f>_xlfn.RANK.EQ(Table1[[#This Row],[POPULATION]],Table1[POPULATION])</f>
        <v>115</v>
      </c>
      <c r="G230" s="18" t="str">
        <f>IF(Table1[[#This Row],[EU RANK]]&lt;='Pivot Tables'!$K$2,"Show","Don't Show")</f>
        <v>Don't Show</v>
      </c>
      <c r="H230" s="2"/>
    </row>
    <row r="231" spans="1:8">
      <c r="A231" t="s">
        <v>259</v>
      </c>
      <c r="B231" s="2">
        <v>180540</v>
      </c>
      <c r="C231" t="s">
        <v>250</v>
      </c>
      <c r="D231" s="4">
        <f>Table1[[#This Row],[POPULATION]]/VLOOKUP(Table1[[#This Row],[COUNTRY]],EU_Countries!$A$2:$B$28,2,FALSE)</f>
        <v>9.5480110954510242E-3</v>
      </c>
      <c r="E23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31">
        <f>_xlfn.RANK.EQ(Table1[[#This Row],[POPULATION]],Table1[POPULATION])</f>
        <v>117</v>
      </c>
      <c r="G231" s="18" t="str">
        <f>IF(Table1[[#This Row],[EU RANK]]&lt;='Pivot Tables'!$K$2,"Show","Don't Show")</f>
        <v>Don't Show</v>
      </c>
      <c r="H231" s="2"/>
    </row>
    <row r="232" spans="1:8">
      <c r="A232" t="s">
        <v>260</v>
      </c>
      <c r="B232" s="2">
        <v>437725</v>
      </c>
      <c r="C232" t="s">
        <v>261</v>
      </c>
      <c r="D232" s="4">
        <f>Table1[[#This Row],[POPULATION]]/VLOOKUP(Table1[[#This Row],[COUNTRY]],EU_Countries!$A$2:$B$28,2,FALSE)</f>
        <v>7.9951509448333222E-2</v>
      </c>
      <c r="E23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232" s="2">
        <f>_xlfn.RANK.EQ(Table1[[#This Row],[POPULATION]],Table1[POPULATION])</f>
        <v>55</v>
      </c>
      <c r="G232" s="18" t="str">
        <f>IF(Table1[[#This Row],[EU RANK]]&lt;='Pivot Tables'!$K$2,"Show","Don't Show")</f>
        <v>Don't Show</v>
      </c>
    </row>
    <row r="233" spans="1:8">
      <c r="A233" t="s">
        <v>262</v>
      </c>
      <c r="B233" s="2">
        <v>238593</v>
      </c>
      <c r="C233" t="s">
        <v>261</v>
      </c>
      <c r="D233" s="4">
        <f>Table1[[#This Row],[POPULATION]]/VLOOKUP(Table1[[#This Row],[COUNTRY]],EU_Countries!$A$2:$B$28,2,FALSE)</f>
        <v>4.3579577346064692E-2</v>
      </c>
      <c r="E23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33" s="2">
        <f>_xlfn.RANK.EQ(Table1[[#This Row],[POPULATION]],Table1[POPULATION])</f>
        <v>94</v>
      </c>
      <c r="G233" s="18" t="str">
        <f>IF(Table1[[#This Row],[EU RANK]]&lt;='Pivot Tables'!$K$2,"Show","Don't Show")</f>
        <v>Don't Show</v>
      </c>
    </row>
    <row r="234" spans="1:8">
      <c r="A234" t="s">
        <v>263</v>
      </c>
      <c r="B234" s="2">
        <v>88464</v>
      </c>
      <c r="C234" t="s">
        <v>261</v>
      </c>
      <c r="D234" s="4">
        <f>Table1[[#This Row],[POPULATION]]/VLOOKUP(Table1[[#This Row],[COUNTRY]],EU_Countries!$A$2:$B$28,2,FALSE)</f>
        <v>1.6158159419355417E-2</v>
      </c>
      <c r="E23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34" s="2">
        <f>_xlfn.RANK.EQ(Table1[[#This Row],[POPULATION]],Table1[POPULATION])</f>
        <v>172</v>
      </c>
      <c r="G234" s="18" t="str">
        <f>IF(Table1[[#This Row],[EU RANK]]&lt;='Pivot Tables'!$K$2,"Show","Don't Show")</f>
        <v>Don't Show</v>
      </c>
    </row>
    <row r="235" spans="1:8">
      <c r="A235" t="s">
        <v>264</v>
      </c>
      <c r="B235" s="2">
        <v>80727</v>
      </c>
      <c r="C235" t="s">
        <v>261</v>
      </c>
      <c r="D235" s="4">
        <f>Table1[[#This Row],[POPULATION]]/VLOOKUP(Table1[[#This Row],[COUNTRY]],EU_Countries!$A$2:$B$28,2,FALSE)</f>
        <v>1.4744978018700314E-2</v>
      </c>
      <c r="E23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35" s="2">
        <f>_xlfn.RANK.EQ(Table1[[#This Row],[POPULATION]],Table1[POPULATION])</f>
        <v>178</v>
      </c>
      <c r="G235" s="18" t="str">
        <f>IF(Table1[[#This Row],[EU RANK]]&lt;='Pivot Tables'!$K$2,"Show","Don't Show")</f>
        <v>Don't Show</v>
      </c>
    </row>
    <row r="236" spans="1:8">
      <c r="A236" t="s">
        <v>265</v>
      </c>
      <c r="B236" s="2">
        <v>78084</v>
      </c>
      <c r="C236" t="s">
        <v>261</v>
      </c>
      <c r="D236" s="4">
        <f>Table1[[#This Row],[POPULATION]]/VLOOKUP(Table1[[#This Row],[COUNTRY]],EU_Countries!$A$2:$B$28,2,FALSE)</f>
        <v>1.4262227800019763E-2</v>
      </c>
      <c r="E23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36" s="2">
        <f>_xlfn.RANK.EQ(Table1[[#This Row],[POPULATION]],Table1[POPULATION])</f>
        <v>182</v>
      </c>
      <c r="G236" s="18" t="str">
        <f>IF(Table1[[#This Row],[EU RANK]]&lt;='Pivot Tables'!$K$2,"Show","Don't Show")</f>
        <v>Don't Show</v>
      </c>
    </row>
    <row r="237" spans="1:8">
      <c r="A237" t="s">
        <v>266</v>
      </c>
      <c r="B237" s="2">
        <v>76533</v>
      </c>
      <c r="C237" t="s">
        <v>261</v>
      </c>
      <c r="D237" s="4">
        <f>Table1[[#This Row],[POPULATION]]/VLOOKUP(Table1[[#This Row],[COUNTRY]],EU_Countries!$A$2:$B$28,2,FALSE)</f>
        <v>1.3978933971350246E-2</v>
      </c>
      <c r="E23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37" s="2">
        <f>_xlfn.RANK.EQ(Table1[[#This Row],[POPULATION]],Table1[POPULATION])</f>
        <v>185</v>
      </c>
      <c r="G237" s="18" t="str">
        <f>IF(Table1[[#This Row],[EU RANK]]&lt;='Pivot Tables'!$K$2,"Show","Don't Show")</f>
        <v>Don't Show</v>
      </c>
    </row>
    <row r="238" spans="1:8">
      <c r="A238" t="s">
        <v>267</v>
      </c>
      <c r="B238" s="2">
        <v>65033</v>
      </c>
      <c r="C238" t="s">
        <v>261</v>
      </c>
      <c r="D238" s="4">
        <f>Table1[[#This Row],[POPULATION]]/VLOOKUP(Table1[[#This Row],[COUNTRY]],EU_Countries!$A$2:$B$28,2,FALSE)</f>
        <v>1.1878431695593019E-2</v>
      </c>
      <c r="E23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38" s="2">
        <f>_xlfn.RANK.EQ(Table1[[#This Row],[POPULATION]],Table1[POPULATION])</f>
        <v>196</v>
      </c>
      <c r="G238" s="18" t="str">
        <f>IF(Table1[[#This Row],[EU RANK]]&lt;='Pivot Tables'!$K$2,"Show","Don't Show")</f>
        <v>Don't Show</v>
      </c>
    </row>
    <row r="239" spans="1:8">
      <c r="A239" t="s">
        <v>268</v>
      </c>
      <c r="B239" s="2">
        <v>55383</v>
      </c>
      <c r="C239" t="s">
        <v>261</v>
      </c>
      <c r="D239" s="4">
        <f>Table1[[#This Row],[POPULATION]]/VLOOKUP(Table1[[#This Row],[COUNTRY]],EU_Countries!$A$2:$B$28,2,FALSE)</f>
        <v>1.0115836307674998E-2</v>
      </c>
      <c r="E23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39" s="2">
        <f>_xlfn.RANK.EQ(Table1[[#This Row],[POPULATION]],Table1[POPULATION])</f>
        <v>205</v>
      </c>
      <c r="G239" s="18" t="str">
        <f>IF(Table1[[#This Row],[EU RANK]]&lt;='Pivot Tables'!$K$2,"Show","Don't Show")</f>
        <v>Don't Show</v>
      </c>
    </row>
    <row r="240" spans="1:8">
      <c r="A240" t="s">
        <v>269</v>
      </c>
      <c r="B240" s="2">
        <v>54168</v>
      </c>
      <c r="C240" t="s">
        <v>261</v>
      </c>
      <c r="D240" s="4">
        <f>Table1[[#This Row],[POPULATION]]/VLOOKUP(Table1[[#This Row],[COUNTRY]],EU_Countries!$A$2:$B$28,2,FALSE)</f>
        <v>9.8939136759319517E-3</v>
      </c>
      <c r="E24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40" s="2">
        <f>_xlfn.RANK.EQ(Table1[[#This Row],[POPULATION]],Table1[POPULATION])</f>
        <v>207</v>
      </c>
      <c r="G240" s="18" t="str">
        <f>IF(Table1[[#This Row],[EU RANK]]&lt;='Pivot Tables'!$K$2,"Show","Don't Show")</f>
        <v>Don't Show</v>
      </c>
    </row>
    <row r="241" spans="1:7">
      <c r="A241" t="s">
        <v>270</v>
      </c>
      <c r="B241" s="2">
        <v>51235</v>
      </c>
      <c r="C241" t="s">
        <v>261</v>
      </c>
      <c r="D241" s="4">
        <f>Table1[[#This Row],[POPULATION]]/VLOOKUP(Table1[[#This Row],[COUNTRY]],EU_Countries!$A$2:$B$28,2,FALSE)</f>
        <v>9.3581942694279559E-3</v>
      </c>
      <c r="E24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41" s="2">
        <f>_xlfn.RANK.EQ(Table1[[#This Row],[POPULATION]],Table1[POPULATION])</f>
        <v>214</v>
      </c>
      <c r="G241" s="18" t="str">
        <f>IF(Table1[[#This Row],[EU RANK]]&lt;='Pivot Tables'!$K$2,"Show","Don't Show")</f>
        <v>Don't Show</v>
      </c>
    </row>
    <row r="242" spans="1:7">
      <c r="A242" t="s">
        <v>271</v>
      </c>
      <c r="B242" s="2">
        <v>272220</v>
      </c>
      <c r="C242" s="2" t="s">
        <v>272</v>
      </c>
      <c r="D242" s="4">
        <f>Table1[[#This Row],[POPULATION]]/VLOOKUP(Table1[[#This Row],[COUNTRY]],EU_Countries!$A$2:$B$28,2,FALSE)</f>
        <v>0.12858325082944747</v>
      </c>
      <c r="E24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2 (10-20%)</v>
      </c>
      <c r="F242">
        <f>_xlfn.RANK.EQ(Table1[[#This Row],[POPULATION]],Table1[POPULATION])</f>
        <v>85</v>
      </c>
      <c r="G242" s="18" t="str">
        <f>IF(Table1[[#This Row],[EU RANK]]&lt;='Pivot Tables'!$K$2,"Show","Don't Show")</f>
        <v>Don't Show</v>
      </c>
    </row>
    <row r="243" spans="1:7">
      <c r="A243" t="s">
        <v>273</v>
      </c>
      <c r="B243" s="2">
        <v>97019</v>
      </c>
      <c r="C243" s="2" t="s">
        <v>272</v>
      </c>
      <c r="D243" s="4">
        <f>Table1[[#This Row],[POPULATION]]/VLOOKUP(Table1[[#This Row],[COUNTRY]],EU_Countries!$A$2:$B$28,2,FALSE)</f>
        <v>4.5826972346712819E-2</v>
      </c>
      <c r="E24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43">
        <f>_xlfn.RANK.EQ(Table1[[#This Row],[POPULATION]],Table1[POPULATION])</f>
        <v>164</v>
      </c>
      <c r="G243" s="18" t="str">
        <f>IF(Table1[[#This Row],[EU RANK]]&lt;='Pivot Tables'!$K$2,"Show","Don't Show")</f>
        <v>Don't Show</v>
      </c>
    </row>
    <row r="244" spans="1:7">
      <c r="A244" t="s">
        <v>274</v>
      </c>
      <c r="B244" s="2">
        <v>37941</v>
      </c>
      <c r="C244" s="2" t="s">
        <v>272</v>
      </c>
      <c r="D244" s="4">
        <f>Table1[[#This Row],[POPULATION]]/VLOOKUP(Table1[[#This Row],[COUNTRY]],EU_Countries!$A$2:$B$28,2,FALSE)</f>
        <v>1.7921450002645164E-2</v>
      </c>
      <c r="E24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44">
        <f>_xlfn.RANK.EQ(Table1[[#This Row],[POPULATION]],Table1[POPULATION])</f>
        <v>225</v>
      </c>
      <c r="G244" s="18" t="str">
        <f>IF(Table1[[#This Row],[EU RANK]]&lt;='Pivot Tables'!$K$2,"Show","Don't Show")</f>
        <v>Don't Show</v>
      </c>
    </row>
    <row r="245" spans="1:7">
      <c r="A245" t="s">
        <v>275</v>
      </c>
      <c r="B245" s="2">
        <v>37872</v>
      </c>
      <c r="C245" s="2" t="s">
        <v>272</v>
      </c>
      <c r="D245" s="4">
        <f>Table1[[#This Row],[POPULATION]]/VLOOKUP(Table1[[#This Row],[COUNTRY]],EU_Countries!$A$2:$B$28,2,FALSE)</f>
        <v>1.7888857818723219E-2</v>
      </c>
      <c r="E24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45">
        <f>_xlfn.RANK.EQ(Table1[[#This Row],[POPULATION]],Table1[POPULATION])</f>
        <v>226</v>
      </c>
      <c r="G245" s="18" t="str">
        <f>IF(Table1[[#This Row],[EU RANK]]&lt;='Pivot Tables'!$K$2,"Show","Don't Show")</f>
        <v>Don't Show</v>
      </c>
    </row>
    <row r="246" spans="1:7">
      <c r="A246" t="s">
        <v>276</v>
      </c>
      <c r="B246" s="2">
        <v>25753</v>
      </c>
      <c r="C246" s="2" t="s">
        <v>272</v>
      </c>
      <c r="D246" s="4">
        <f>Table1[[#This Row],[POPULATION]]/VLOOKUP(Table1[[#This Row],[COUNTRY]],EU_Countries!$A$2:$B$28,2,FALSE)</f>
        <v>1.2164442210751454E-2</v>
      </c>
      <c r="E24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46">
        <f>_xlfn.RANK.EQ(Table1[[#This Row],[POPULATION]],Table1[POPULATION])</f>
        <v>240</v>
      </c>
      <c r="G246" s="18" t="str">
        <f>IF(Table1[[#This Row],[EU RANK]]&lt;='Pivot Tables'!$K$2,"Show","Don't Show")</f>
        <v>Don't Show</v>
      </c>
    </row>
    <row r="247" spans="1:7">
      <c r="A247" t="s">
        <v>277</v>
      </c>
      <c r="B247" s="2">
        <v>24327</v>
      </c>
      <c r="C247" s="2" t="s">
        <v>272</v>
      </c>
      <c r="D247" s="4">
        <f>Table1[[#This Row],[POPULATION]]/VLOOKUP(Table1[[#This Row],[COUNTRY]],EU_Countries!$A$2:$B$28,2,FALSE)</f>
        <v>1.1490870409697922E-2</v>
      </c>
      <c r="E24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47">
        <f>_xlfn.RANK.EQ(Table1[[#This Row],[POPULATION]],Table1[POPULATION])</f>
        <v>242</v>
      </c>
      <c r="G247" s="18" t="str">
        <f>IF(Table1[[#This Row],[EU RANK]]&lt;='Pivot Tables'!$K$2,"Show","Don't Show")</f>
        <v>Don't Show</v>
      </c>
    </row>
    <row r="248" spans="1:7">
      <c r="A248" t="s">
        <v>278</v>
      </c>
      <c r="B248" s="2">
        <v>24183</v>
      </c>
      <c r="C248" s="2" t="s">
        <v>272</v>
      </c>
      <c r="D248" s="4">
        <f>Table1[[#This Row],[POPULATION]]/VLOOKUP(Table1[[#This Row],[COUNTRY]],EU_Countries!$A$2:$B$28,2,FALSE)</f>
        <v>1.1422851938904298E-2</v>
      </c>
      <c r="E24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48">
        <f>_xlfn.RANK.EQ(Table1[[#This Row],[POPULATION]],Table1[POPULATION])</f>
        <v>243</v>
      </c>
      <c r="G248" s="18" t="str">
        <f>IF(Table1[[#This Row],[EU RANK]]&lt;='Pivot Tables'!$K$2,"Show","Don't Show")</f>
        <v>Don't Show</v>
      </c>
    </row>
    <row r="249" spans="1:7">
      <c r="A249" t="s">
        <v>279</v>
      </c>
      <c r="B249" s="2">
        <v>18164</v>
      </c>
      <c r="C249" s="2" t="s">
        <v>272</v>
      </c>
      <c r="D249" s="4">
        <f>Table1[[#This Row],[POPULATION]]/VLOOKUP(Table1[[#This Row],[COUNTRY]],EU_Countries!$A$2:$B$28,2,FALSE)</f>
        <v>8.5797743298291224E-3</v>
      </c>
      <c r="E24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49">
        <f>_xlfn.RANK.EQ(Table1[[#This Row],[POPULATION]],Table1[POPULATION])</f>
        <v>249</v>
      </c>
      <c r="G249" s="18" t="str">
        <f>IF(Table1[[#This Row],[EU RANK]]&lt;='Pivot Tables'!$K$2,"Show","Don't Show")</f>
        <v>Don't Show</v>
      </c>
    </row>
    <row r="250" spans="1:7">
      <c r="A250" t="s">
        <v>280</v>
      </c>
      <c r="B250" s="2">
        <v>15163</v>
      </c>
      <c r="C250" s="2" t="s">
        <v>272</v>
      </c>
      <c r="D250" s="4">
        <f>Table1[[#This Row],[POPULATION]]/VLOOKUP(Table1[[#This Row],[COUNTRY]],EU_Countries!$A$2:$B$28,2,FALSE)</f>
        <v>7.1622505044703251E-3</v>
      </c>
      <c r="E25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50">
        <f>_xlfn.RANK.EQ(Table1[[#This Row],[POPULATION]],Table1[POPULATION])</f>
        <v>256</v>
      </c>
      <c r="G250" s="18" t="str">
        <f>IF(Table1[[#This Row],[EU RANK]]&lt;='Pivot Tables'!$K$2,"Show","Don't Show")</f>
        <v>Don't Show</v>
      </c>
    </row>
    <row r="251" spans="1:7">
      <c r="A251" t="s">
        <v>281</v>
      </c>
      <c r="B251" s="2">
        <v>13644</v>
      </c>
      <c r="C251" s="2" t="s">
        <v>272</v>
      </c>
      <c r="D251" s="4">
        <f>Table1[[#This Row],[POPULATION]]/VLOOKUP(Table1[[#This Row],[COUNTRY]],EU_Countries!$A$2:$B$28,2,FALSE)</f>
        <v>6.444750107695912E-3</v>
      </c>
      <c r="E25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51">
        <f>_xlfn.RANK.EQ(Table1[[#This Row],[POPULATION]],Table1[POPULATION])</f>
        <v>261</v>
      </c>
      <c r="G251" s="18" t="str">
        <f>IF(Table1[[#This Row],[EU RANK]]&lt;='Pivot Tables'!$K$2,"Show","Don't Show")</f>
        <v>Don't Show</v>
      </c>
    </row>
    <row r="252" spans="1:7">
      <c r="A252" t="s">
        <v>282</v>
      </c>
      <c r="B252" s="2">
        <v>3255944</v>
      </c>
      <c r="C252" s="2" t="s">
        <v>283</v>
      </c>
      <c r="D252" s="4">
        <f>Table1[[#This Row],[POPULATION]]/VLOOKUP(Table1[[#This Row],[COUNTRY]],EU_Countries!$A$2:$B$28,2,FALSE)</f>
        <v>6.7988032063005771E-2</v>
      </c>
      <c r="E25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252">
        <f>_xlfn.RANK.EQ(Table1[[#This Row],[POPULATION]],Table1[POPULATION])</f>
        <v>2</v>
      </c>
      <c r="G252" s="18" t="str">
        <f>IF(Table1[[#This Row],[EU RANK]]&lt;='Pivot Tables'!$K$2,"Show","Don't Show")</f>
        <v>Show</v>
      </c>
    </row>
    <row r="253" spans="1:7">
      <c r="A253" t="s">
        <v>284</v>
      </c>
      <c r="B253" s="2">
        <v>1620343</v>
      </c>
      <c r="C253" s="2" t="s">
        <v>283</v>
      </c>
      <c r="D253" s="4">
        <f>Table1[[#This Row],[POPULATION]]/VLOOKUP(Table1[[#This Row],[COUNTRY]],EU_Countries!$A$2:$B$28,2,FALSE)</f>
        <v>3.3834713323406963E-2</v>
      </c>
      <c r="E25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53">
        <f>_xlfn.RANK.EQ(Table1[[#This Row],[POPULATION]],Table1[POPULATION])</f>
        <v>11</v>
      </c>
      <c r="G253" s="18" t="str">
        <f>IF(Table1[[#This Row],[EU RANK]]&lt;='Pivot Tables'!$K$2,"Show","Don't Show")</f>
        <v>Don't Show</v>
      </c>
    </row>
    <row r="254" spans="1:7">
      <c r="A254" t="s">
        <v>285</v>
      </c>
      <c r="B254" s="2">
        <v>825948</v>
      </c>
      <c r="C254" s="2" t="s">
        <v>283</v>
      </c>
      <c r="D254" s="4">
        <f>Table1[[#This Row],[POPULATION]]/VLOOKUP(Table1[[#This Row],[COUNTRY]],EU_Countries!$A$2:$B$28,2,FALSE)</f>
        <v>1.7246788982358263E-2</v>
      </c>
      <c r="E25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54">
        <f>_xlfn.RANK.EQ(Table1[[#This Row],[POPULATION]],Table1[POPULATION])</f>
        <v>26</v>
      </c>
      <c r="G254" s="18" t="str">
        <f>IF(Table1[[#This Row],[EU RANK]]&lt;='Pivot Tables'!$K$2,"Show","Don't Show")</f>
        <v>Don't Show</v>
      </c>
    </row>
    <row r="255" spans="1:7">
      <c r="A255" t="s">
        <v>286</v>
      </c>
      <c r="B255" s="2">
        <v>687488</v>
      </c>
      <c r="C255" s="2" t="s">
        <v>283</v>
      </c>
      <c r="D255" s="4">
        <f>Table1[[#This Row],[POPULATION]]/VLOOKUP(Table1[[#This Row],[COUNTRY]],EU_Countries!$A$2:$B$28,2,FALSE)</f>
        <v>1.435557742606498E-2</v>
      </c>
      <c r="E25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55">
        <f>_xlfn.RANK.EQ(Table1[[#This Row],[POPULATION]],Table1[POPULATION])</f>
        <v>29</v>
      </c>
      <c r="G255" s="18" t="str">
        <f>IF(Table1[[#This Row],[EU RANK]]&lt;='Pivot Tables'!$K$2,"Show","Don't Show")</f>
        <v>Don't Show</v>
      </c>
    </row>
    <row r="256" spans="1:7">
      <c r="A256" t="s">
        <v>287</v>
      </c>
      <c r="B256" s="2">
        <v>686986</v>
      </c>
      <c r="C256" s="2" t="s">
        <v>283</v>
      </c>
      <c r="D256" s="4">
        <f>Table1[[#This Row],[POPULATION]]/VLOOKUP(Table1[[#This Row],[COUNTRY]],EU_Countries!$A$2:$B$28,2,FALSE)</f>
        <v>1.4345095061474057E-2</v>
      </c>
      <c r="E25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56">
        <f>_xlfn.RANK.EQ(Table1[[#This Row],[POPULATION]],Table1[POPULATION])</f>
        <v>30</v>
      </c>
      <c r="G256" s="18" t="str">
        <f>IF(Table1[[#This Row],[EU RANK]]&lt;='Pivot Tables'!$K$2,"Show","Don't Show")</f>
        <v>Don't Show</v>
      </c>
    </row>
    <row r="257" spans="1:7">
      <c r="A257" t="s">
        <v>288</v>
      </c>
      <c r="B257" s="2">
        <v>578460</v>
      </c>
      <c r="C257" s="2" t="s">
        <v>283</v>
      </c>
      <c r="D257" s="4">
        <f>Table1[[#This Row],[POPULATION]]/VLOOKUP(Table1[[#This Row],[COUNTRY]],EU_Countries!$A$2:$B$28,2,FALSE)</f>
        <v>1.207894147662439E-2</v>
      </c>
      <c r="E25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57">
        <f>_xlfn.RANK.EQ(Table1[[#This Row],[POPULATION]],Table1[POPULATION])</f>
        <v>44</v>
      </c>
      <c r="G257" s="18" t="str">
        <f>IF(Table1[[#This Row],[EU RANK]]&lt;='Pivot Tables'!$K$2,"Show","Don't Show")</f>
        <v>Don't Show</v>
      </c>
    </row>
    <row r="258" spans="1:7">
      <c r="A258" t="s">
        <v>289</v>
      </c>
      <c r="B258" s="2">
        <v>460349</v>
      </c>
      <c r="C258" s="2" t="s">
        <v>283</v>
      </c>
      <c r="D258" s="4">
        <f>Table1[[#This Row],[POPULATION]]/VLOOKUP(Table1[[#This Row],[COUNTRY]],EU_Countries!$A$2:$B$28,2,FALSE)</f>
        <v>9.6126415479420545E-3</v>
      </c>
      <c r="E25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58">
        <f>_xlfn.RANK.EQ(Table1[[#This Row],[POPULATION]],Table1[POPULATION])</f>
        <v>54</v>
      </c>
      <c r="G258" s="18" t="str">
        <f>IF(Table1[[#This Row],[EU RANK]]&lt;='Pivot Tables'!$K$2,"Show","Don't Show")</f>
        <v>Don't Show</v>
      </c>
    </row>
    <row r="259" spans="1:7">
      <c r="A259" t="s">
        <v>290</v>
      </c>
      <c r="B259" s="2">
        <v>409661</v>
      </c>
      <c r="C259" s="2" t="s">
        <v>283</v>
      </c>
      <c r="D259" s="4">
        <f>Table1[[#This Row],[POPULATION]]/VLOOKUP(Table1[[#This Row],[COUNTRY]],EU_Countries!$A$2:$B$28,2,FALSE)</f>
        <v>8.5542150611199116E-3</v>
      </c>
      <c r="E25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59">
        <f>_xlfn.RANK.EQ(Table1[[#This Row],[POPULATION]],Table1[POPULATION])</f>
        <v>57</v>
      </c>
      <c r="G259" s="18" t="str">
        <f>IF(Table1[[#This Row],[EU RANK]]&lt;='Pivot Tables'!$K$2,"Show","Don't Show")</f>
        <v>Don't Show</v>
      </c>
    </row>
    <row r="260" spans="1:7">
      <c r="A260" t="s">
        <v>291</v>
      </c>
      <c r="B260" s="2">
        <v>378517</v>
      </c>
      <c r="C260" s="2" t="s">
        <v>283</v>
      </c>
      <c r="D260" s="4">
        <f>Table1[[#This Row],[POPULATION]]/VLOOKUP(Table1[[#This Row],[COUNTRY]],EU_Countries!$A$2:$B$28,2,FALSE)</f>
        <v>7.9038908323953837E-3</v>
      </c>
      <c r="E26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60">
        <f>_xlfn.RANK.EQ(Table1[[#This Row],[POPULATION]],Table1[POPULATION])</f>
        <v>60</v>
      </c>
      <c r="G260" s="18" t="str">
        <f>IF(Table1[[#This Row],[EU RANK]]&lt;='Pivot Tables'!$K$2,"Show","Don't Show")</f>
        <v>Don't Show</v>
      </c>
    </row>
    <row r="261" spans="1:7">
      <c r="A261" t="s">
        <v>292</v>
      </c>
      <c r="B261" s="2">
        <v>345821</v>
      </c>
      <c r="C261" s="2" t="s">
        <v>283</v>
      </c>
      <c r="D261" s="4">
        <f>Table1[[#This Row],[POPULATION]]/VLOOKUP(Table1[[#This Row],[COUNTRY]],EU_Countries!$A$2:$B$28,2,FALSE)</f>
        <v>7.2211589744973258E-3</v>
      </c>
      <c r="E26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5 (&lt;1%)</v>
      </c>
      <c r="F261">
        <f>_xlfn.RANK.EQ(Table1[[#This Row],[POPULATION]],Table1[POPULATION])</f>
        <v>64</v>
      </c>
      <c r="G261" s="18" t="str">
        <f>IF(Table1[[#This Row],[EU RANK]]&lt;='Pivot Tables'!$K$2,"Show","Don't Show")</f>
        <v>Don't Show</v>
      </c>
    </row>
    <row r="262" spans="1:7">
      <c r="A262" t="s">
        <v>293</v>
      </c>
      <c r="B262" s="2">
        <v>2308143</v>
      </c>
      <c r="C262" s="2" t="s">
        <v>294</v>
      </c>
      <c r="D262" s="4">
        <f>Table1[[#This Row],[POPULATION]]/VLOOKUP(Table1[[#This Row],[COUNTRY]],EU_Countries!$A$2:$B$28,2,FALSE)</f>
        <v>0.21659214500489976</v>
      </c>
      <c r="E262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1 (&gt;20%)</v>
      </c>
      <c r="F262">
        <f>_xlfn.RANK.EQ(Table1[[#This Row],[POPULATION]],Table1[POPULATION])</f>
        <v>4</v>
      </c>
      <c r="G262" s="18" t="str">
        <f>IF(Table1[[#This Row],[EU RANK]]&lt;='Pivot Tables'!$K$2,"Show","Don't Show")</f>
        <v>Show</v>
      </c>
    </row>
    <row r="263" spans="1:7">
      <c r="A263" t="s">
        <v>295</v>
      </c>
      <c r="B263" s="2">
        <v>1021831</v>
      </c>
      <c r="C263" s="2" t="s">
        <v>294</v>
      </c>
      <c r="D263" s="4">
        <f>Table1[[#This Row],[POPULATION]]/VLOOKUP(Table1[[#This Row],[COUNTRY]],EU_Countries!$A$2:$B$28,2,FALSE)</f>
        <v>9.5886852817395507E-2</v>
      </c>
      <c r="E263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263">
        <f>_xlfn.RANK.EQ(Table1[[#This Row],[POPULATION]],Table1[POPULATION])</f>
        <v>19</v>
      </c>
      <c r="G263" s="18" t="str">
        <f>IF(Table1[[#This Row],[EU RANK]]&lt;='Pivot Tables'!$K$2,"Show","Don't Show")</f>
        <v>Don't Show</v>
      </c>
    </row>
    <row r="264" spans="1:7">
      <c r="A264" t="s">
        <v>296</v>
      </c>
      <c r="B264" s="2">
        <v>669471</v>
      </c>
      <c r="C264" s="2" t="s">
        <v>294</v>
      </c>
      <c r="D264" s="4">
        <f>Table1[[#This Row],[POPULATION]]/VLOOKUP(Table1[[#This Row],[COUNTRY]],EU_Countries!$A$2:$B$28,2,FALSE)</f>
        <v>6.2822000157085264E-2</v>
      </c>
      <c r="E264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3 (5-10%)</v>
      </c>
      <c r="F264">
        <f>_xlfn.RANK.EQ(Table1[[#This Row],[POPULATION]],Table1[POPULATION])</f>
        <v>33</v>
      </c>
      <c r="G264" s="18" t="str">
        <f>IF(Table1[[#This Row],[EU RANK]]&lt;='Pivot Tables'!$K$2,"Show","Don't Show")</f>
        <v>Don't Show</v>
      </c>
    </row>
    <row r="265" spans="1:7">
      <c r="A265" t="s">
        <v>297</v>
      </c>
      <c r="B265" s="2">
        <v>294689</v>
      </c>
      <c r="C265" s="2" t="s">
        <v>294</v>
      </c>
      <c r="D265" s="4">
        <f>Table1[[#This Row],[POPULATION]]/VLOOKUP(Table1[[#This Row],[COUNTRY]],EU_Countries!$A$2:$B$28,2,FALSE)</f>
        <v>2.7653105816818502E-2</v>
      </c>
      <c r="E265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65">
        <f>_xlfn.RANK.EQ(Table1[[#This Row],[POPULATION]],Table1[POPULATION])</f>
        <v>79</v>
      </c>
      <c r="G265" s="18" t="str">
        <f>IF(Table1[[#This Row],[EU RANK]]&lt;='Pivot Tables'!$K$2,"Show","Don't Show")</f>
        <v>Don't Show</v>
      </c>
    </row>
    <row r="266" spans="1:7">
      <c r="A266" t="s">
        <v>298</v>
      </c>
      <c r="B266" s="2">
        <v>242540</v>
      </c>
      <c r="C266" s="2" t="s">
        <v>294</v>
      </c>
      <c r="D266" s="4">
        <f>Table1[[#This Row],[POPULATION]]/VLOOKUP(Table1[[#This Row],[COUNTRY]],EU_Countries!$A$2:$B$28,2,FALSE)</f>
        <v>2.2759533897808059E-2</v>
      </c>
      <c r="E266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66">
        <f>_xlfn.RANK.EQ(Table1[[#This Row],[POPULATION]],Table1[POPULATION])</f>
        <v>93</v>
      </c>
      <c r="G266" s="18" t="str">
        <f>IF(Table1[[#This Row],[EU RANK]]&lt;='Pivot Tables'!$K$2,"Show","Don't Show")</f>
        <v>Don't Show</v>
      </c>
    </row>
    <row r="267" spans="1:7">
      <c r="A267" t="s">
        <v>299</v>
      </c>
      <c r="B267" s="2">
        <v>207052</v>
      </c>
      <c r="C267" s="2" t="s">
        <v>294</v>
      </c>
      <c r="D267" s="4">
        <f>Table1[[#This Row],[POPULATION]]/VLOOKUP(Table1[[#This Row],[COUNTRY]],EU_Countries!$A$2:$B$28,2,FALSE)</f>
        <v>1.9429401387849238E-2</v>
      </c>
      <c r="E267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67">
        <f>_xlfn.RANK.EQ(Table1[[#This Row],[POPULATION]],Table1[POPULATION])</f>
        <v>103</v>
      </c>
      <c r="G267" s="18" t="str">
        <f>IF(Table1[[#This Row],[EU RANK]]&lt;='Pivot Tables'!$K$2,"Show","Don't Show")</f>
        <v>Don't Show</v>
      </c>
    </row>
    <row r="268" spans="1:7">
      <c r="A268" t="s">
        <v>300</v>
      </c>
      <c r="B268" s="2">
        <v>206344</v>
      </c>
      <c r="C268" s="2" t="s">
        <v>294</v>
      </c>
      <c r="D268" s="4">
        <f>Table1[[#This Row],[POPULATION]]/VLOOKUP(Table1[[#This Row],[COUNTRY]],EU_Countries!$A$2:$B$28,2,FALSE)</f>
        <v>1.936296389300448E-2</v>
      </c>
      <c r="E268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68">
        <f>_xlfn.RANK.EQ(Table1[[#This Row],[POPULATION]],Table1[POPULATION])</f>
        <v>104</v>
      </c>
      <c r="G268" s="18" t="str">
        <f>IF(Table1[[#This Row],[EU RANK]]&lt;='Pivot Tables'!$K$2,"Show","Don't Show")</f>
        <v>Don't Show</v>
      </c>
    </row>
    <row r="269" spans="1:7">
      <c r="A269" t="s">
        <v>301</v>
      </c>
      <c r="B269" s="2">
        <v>198800</v>
      </c>
      <c r="C269" s="2" t="s">
        <v>294</v>
      </c>
      <c r="D269" s="4">
        <f>Table1[[#This Row],[POPULATION]]/VLOOKUP(Table1[[#This Row],[COUNTRY]],EU_Countries!$A$2:$B$28,2,FALSE)</f>
        <v>1.8655047987483478E-2</v>
      </c>
      <c r="E269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69">
        <f>_xlfn.RANK.EQ(Table1[[#This Row],[POPULATION]],Table1[POPULATION])</f>
        <v>108</v>
      </c>
      <c r="G269" s="18" t="str">
        <f>IF(Table1[[#This Row],[EU RANK]]&lt;='Pivot Tables'!$K$2,"Show","Don't Show")</f>
        <v>Don't Show</v>
      </c>
    </row>
    <row r="270" spans="1:7">
      <c r="A270" t="s">
        <v>302</v>
      </c>
      <c r="B270" s="2">
        <v>170494</v>
      </c>
      <c r="C270" s="2" t="s">
        <v>294</v>
      </c>
      <c r="D270" s="4">
        <f>Table1[[#This Row],[POPULATION]]/VLOOKUP(Table1[[#This Row],[COUNTRY]],EU_Countries!$A$2:$B$28,2,FALSE)</f>
        <v>1.599886192946684E-2</v>
      </c>
      <c r="E270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70">
        <f>_xlfn.RANK.EQ(Table1[[#This Row],[POPULATION]],Table1[POPULATION])</f>
        <v>122</v>
      </c>
      <c r="G270" s="18" t="str">
        <f>IF(Table1[[#This Row],[EU RANK]]&lt;='Pivot Tables'!$K$2,"Show","Don't Show")</f>
        <v>Don't Show</v>
      </c>
    </row>
    <row r="271" spans="1:7">
      <c r="A271" t="s">
        <v>303</v>
      </c>
      <c r="B271" s="2">
        <v>163368</v>
      </c>
      <c r="C271" s="2" t="s">
        <v>294</v>
      </c>
      <c r="D271" s="4">
        <f>Table1[[#This Row],[POPULATION]]/VLOOKUP(Table1[[#This Row],[COUNTRY]],EU_Countries!$A$2:$B$28,2,FALSE)</f>
        <v>1.533017042061972E-2</v>
      </c>
      <c r="E271" s="10" t="str">
        <f>IF(Table1[[#This Row],[%TOTAL POPULATION]]&gt;0.2,"1 (&gt;20%)",IF(Table1[[#This Row],[%TOTAL POPULATION]]&gt;0.1,"2 (10-20%)",IF(Table1[[#This Row],[%TOTAL POPULATION]]&gt;0.05,"3 (5-10%)",IF(Table1[[#This Row],[%TOTAL POPULATION]]&gt;0.01,"4 (1-5%)",IF(Table1[[#This Row],[%TOTAL POPULATION]]&lt;0.01,"5 (&lt;1%)")))))</f>
        <v>4 (1-5%)</v>
      </c>
      <c r="F271">
        <f>_xlfn.RANK.EQ(Table1[[#This Row],[POPULATION]],Table1[POPULATION])</f>
        <v>124</v>
      </c>
      <c r="G271" s="18" t="str">
        <f>IF(Table1[[#This Row],[EU RANK]]&lt;='Pivot Tables'!$K$2,"Show","Don't Show")</f>
        <v>Don't Show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workbookViewId="0">
      <selection activeCell="I16" sqref="I16"/>
    </sheetView>
  </sheetViews>
  <sheetFormatPr defaultRowHeight="15"/>
  <cols>
    <col min="1" max="1" width="17" bestFit="1" customWidth="1"/>
    <col min="2" max="2" width="12.42578125" bestFit="1" customWidth="1"/>
    <col min="3" max="3" width="16.140625" bestFit="1" customWidth="1"/>
    <col min="4" max="4" width="8.5703125" bestFit="1" customWidth="1"/>
    <col min="5" max="5" width="14.140625" bestFit="1" customWidth="1"/>
    <col min="10" max="10" width="13.28515625" customWidth="1"/>
  </cols>
  <sheetData>
    <row r="1" spans="1:21">
      <c r="A1" s="6" t="s">
        <v>2</v>
      </c>
      <c r="B1" s="6" t="s">
        <v>1</v>
      </c>
      <c r="C1" s="6" t="s">
        <v>304</v>
      </c>
      <c r="D1" s="6" t="s">
        <v>305</v>
      </c>
      <c r="E1" s="6" t="s">
        <v>306</v>
      </c>
      <c r="J1" s="2"/>
      <c r="L1" s="2"/>
      <c r="N1" s="2"/>
      <c r="O1" s="2"/>
      <c r="P1" s="2"/>
      <c r="Q1" s="2"/>
      <c r="R1" s="3"/>
      <c r="S1" s="4"/>
      <c r="T1" s="3"/>
      <c r="U1" s="4"/>
    </row>
    <row r="2" spans="1:21">
      <c r="A2" s="1" t="s">
        <v>9</v>
      </c>
      <c r="B2" s="2">
        <v>9113574</v>
      </c>
      <c r="C2" s="2">
        <v>82409</v>
      </c>
      <c r="D2" s="5">
        <f>B2/C2</f>
        <v>110.58954725818782</v>
      </c>
      <c r="E2" s="4">
        <f>SUMIF(Table1[COUNTRY],'%Top10vsDensity'!A2,Table1[%TOTAL POPULATION])</f>
        <v>0.34238861724280728</v>
      </c>
      <c r="J2" s="2"/>
      <c r="K2" s="4"/>
      <c r="L2" s="2"/>
      <c r="M2" s="4"/>
      <c r="N2" s="2"/>
      <c r="O2" s="2"/>
      <c r="P2" s="2"/>
      <c r="Q2" s="2"/>
      <c r="R2" s="3"/>
      <c r="S2" s="4"/>
      <c r="T2" s="3"/>
      <c r="U2" s="4"/>
    </row>
    <row r="3" spans="1:21">
      <c r="A3" s="1" t="s">
        <v>20</v>
      </c>
      <c r="B3" s="2">
        <v>11758603</v>
      </c>
      <c r="C3" s="2">
        <v>30280</v>
      </c>
      <c r="D3" s="5">
        <f t="shared" ref="D3:D28" si="0">B3/C3</f>
        <v>388.32902906208716</v>
      </c>
      <c r="E3" s="4">
        <f>SUMIF(Table1[COUNTRY],'%Top10vsDensity'!A3,Table1[%TOTAL POPULATION])</f>
        <v>0.24089247676786091</v>
      </c>
      <c r="J3" s="2"/>
      <c r="L3" s="2"/>
      <c r="N3" s="2"/>
      <c r="P3" s="2"/>
      <c r="R3" s="3"/>
      <c r="S3" s="4"/>
      <c r="T3" s="3"/>
      <c r="U3" s="4"/>
    </row>
    <row r="4" spans="1:21">
      <c r="A4" t="s">
        <v>31</v>
      </c>
      <c r="B4" s="2">
        <v>6714560</v>
      </c>
      <c r="C4" s="2">
        <v>108560</v>
      </c>
      <c r="D4" s="5">
        <f t="shared" si="0"/>
        <v>61.851142225497419</v>
      </c>
      <c r="E4" s="4">
        <f>SUMIF(Table1[COUNTRY],'%Top10vsDensity'!A4,Table1[%TOTAL POPULATION])</f>
        <v>0.38544253085831393</v>
      </c>
      <c r="J4" s="2"/>
      <c r="L4" s="2"/>
      <c r="N4" s="2"/>
      <c r="P4" s="2"/>
      <c r="R4" s="3"/>
      <c r="S4" s="4"/>
      <c r="T4" s="3"/>
      <c r="U4" s="4"/>
    </row>
    <row r="5" spans="1:21">
      <c r="A5" t="s">
        <v>42</v>
      </c>
      <c r="B5" s="2">
        <v>3848160</v>
      </c>
      <c r="C5" s="2">
        <v>55960</v>
      </c>
      <c r="D5" s="5">
        <f t="shared" si="0"/>
        <v>68.766261615439603</v>
      </c>
      <c r="E5" s="4">
        <f>SUMIF(Table1[COUNTRY],'%Top10vsDensity'!A5,Table1[%TOTAL POPULATION])</f>
        <v>0.37917056463348725</v>
      </c>
      <c r="J5" s="2"/>
      <c r="K5" s="4"/>
      <c r="L5" s="2"/>
      <c r="M5" s="4"/>
      <c r="N5" s="2"/>
      <c r="O5" s="2"/>
      <c r="P5" s="2"/>
      <c r="Q5" s="2"/>
      <c r="R5" s="3"/>
      <c r="S5" s="4"/>
      <c r="T5" s="3"/>
      <c r="U5" s="4"/>
    </row>
    <row r="6" spans="1:21">
      <c r="A6" s="1" t="s">
        <v>53</v>
      </c>
      <c r="B6" s="2">
        <v>1370754</v>
      </c>
      <c r="C6" s="2">
        <v>9240</v>
      </c>
      <c r="D6" s="5">
        <f t="shared" si="0"/>
        <v>148.35</v>
      </c>
      <c r="E6" s="4">
        <f>SUMIF(Table1[COUNTRY],'%Top10vsDensity'!A6,Table1[%TOTAL POPULATION])</f>
        <v>0.49424915046755291</v>
      </c>
      <c r="J6" s="2"/>
      <c r="L6" s="2"/>
      <c r="N6" s="2"/>
      <c r="P6" s="2"/>
      <c r="R6" s="3"/>
      <c r="S6" s="4"/>
      <c r="T6" s="3"/>
      <c r="U6" s="4"/>
    </row>
    <row r="7" spans="1:21">
      <c r="A7" t="s">
        <v>64</v>
      </c>
      <c r="B7" s="2">
        <v>10609239</v>
      </c>
      <c r="C7" s="2">
        <v>77240</v>
      </c>
      <c r="D7" s="5">
        <f t="shared" si="0"/>
        <v>137.35420766442257</v>
      </c>
      <c r="E7" s="4">
        <f>SUMIF(Table1[COUNTRY],'%Top10vsDensity'!A7,Table1[%TOTAL POPULATION])</f>
        <v>0.2691864138417468</v>
      </c>
      <c r="J7" s="2"/>
      <c r="K7" s="4"/>
      <c r="L7" s="2"/>
      <c r="M7" s="4"/>
      <c r="N7" s="2"/>
      <c r="O7" s="2"/>
      <c r="P7" s="2"/>
      <c r="Q7" s="2"/>
      <c r="R7" s="3"/>
      <c r="S7" s="4"/>
      <c r="T7" s="3"/>
      <c r="U7" s="4"/>
    </row>
    <row r="8" spans="1:21">
      <c r="A8" t="s">
        <v>75</v>
      </c>
      <c r="B8" s="2">
        <v>6002507</v>
      </c>
      <c r="C8" s="2">
        <v>42430</v>
      </c>
      <c r="D8" s="5">
        <f t="shared" si="0"/>
        <v>141.46846570822532</v>
      </c>
      <c r="E8" s="4">
        <f>SUMIF(Table1[COUNTRY],'%Top10vsDensity'!A8,Table1[%TOTAL POPULATION])</f>
        <v>0.38859813074770266</v>
      </c>
      <c r="J8" s="2"/>
      <c r="L8" s="2"/>
      <c r="N8" s="2"/>
      <c r="P8" s="2"/>
      <c r="R8" s="3"/>
      <c r="S8" s="4"/>
      <c r="T8" s="3"/>
      <c r="U8" s="4"/>
    </row>
    <row r="9" spans="1:21">
      <c r="A9" t="s">
        <v>86</v>
      </c>
      <c r="B9" s="2">
        <v>1344232</v>
      </c>
      <c r="C9" s="2">
        <v>42390</v>
      </c>
      <c r="D9" s="5">
        <f t="shared" si="0"/>
        <v>31.711063930172209</v>
      </c>
      <c r="E9" s="4">
        <f>SUMIF(Table1[COUNTRY],'%Top10vsDensity'!A9,Table1[%TOTAL POPULATION])</f>
        <v>0.54215641347624521</v>
      </c>
      <c r="J9" s="2"/>
      <c r="K9" s="4"/>
      <c r="L9" s="2"/>
      <c r="M9" s="4"/>
      <c r="N9" s="2"/>
      <c r="O9" s="2"/>
      <c r="P9" s="2"/>
      <c r="Q9" s="2"/>
      <c r="R9" s="3"/>
      <c r="S9" s="4"/>
      <c r="T9" s="3"/>
      <c r="U9" s="4"/>
    </row>
    <row r="10" spans="1:21">
      <c r="A10" t="s">
        <v>97</v>
      </c>
      <c r="B10" s="2">
        <v>5623329</v>
      </c>
      <c r="C10" s="2">
        <v>303890</v>
      </c>
      <c r="D10" s="5">
        <f t="shared" si="0"/>
        <v>18.504488466221328</v>
      </c>
      <c r="E10" s="4">
        <f>SUMIF(Table1[COUNTRY],'%Top10vsDensity'!A10,Table1[%TOTAL POPULATION])</f>
        <v>0.47906053513852731</v>
      </c>
      <c r="J10" s="2"/>
      <c r="K10" s="4"/>
      <c r="L10" s="2"/>
      <c r="M10" s="4"/>
      <c r="N10" s="2"/>
      <c r="O10" s="2"/>
      <c r="P10" s="2"/>
      <c r="Q10" s="2"/>
      <c r="R10" s="3"/>
      <c r="S10" s="4"/>
      <c r="T10" s="3"/>
      <c r="U10" s="4"/>
    </row>
    <row r="11" spans="1:21">
      <c r="A11" t="s">
        <v>108</v>
      </c>
      <c r="B11" s="2">
        <v>66650804</v>
      </c>
      <c r="C11" s="2">
        <v>547557</v>
      </c>
      <c r="D11" s="5">
        <f t="shared" si="0"/>
        <v>121.72395567950004</v>
      </c>
      <c r="E11" s="4">
        <f>SUMIF(Table1[COUNTRY],'%Top10vsDensity'!A11,Table1[%TOTAL POPULATION])</f>
        <v>8.6904698103866834E-2</v>
      </c>
      <c r="J11" s="2"/>
      <c r="L11" s="2"/>
      <c r="N11" s="2"/>
      <c r="P11" s="2"/>
      <c r="R11" s="3"/>
      <c r="S11" s="4"/>
      <c r="T11" s="3"/>
      <c r="U11" s="4"/>
    </row>
    <row r="12" spans="1:21">
      <c r="A12" t="s">
        <v>119</v>
      </c>
      <c r="B12" s="2">
        <v>84075075</v>
      </c>
      <c r="C12" s="2">
        <v>348560</v>
      </c>
      <c r="D12" s="5">
        <f t="shared" si="0"/>
        <v>241.20689407849437</v>
      </c>
      <c r="E12" s="4">
        <f>SUMIF(Table1[COUNTRY],'%Top10vsDensity'!A12,Table1[%TOTAL POPULATION])</f>
        <v>0.13242891546632579</v>
      </c>
      <c r="J12" s="2"/>
      <c r="L12" s="2"/>
      <c r="N12" s="2"/>
      <c r="O12" s="2"/>
      <c r="P12" s="2"/>
      <c r="Q12" s="2"/>
      <c r="R12" s="3"/>
      <c r="S12" s="4"/>
      <c r="T12" s="3"/>
      <c r="U12" s="4"/>
    </row>
    <row r="13" spans="1:21">
      <c r="A13" t="s">
        <v>130</v>
      </c>
      <c r="B13" s="2">
        <v>9938844</v>
      </c>
      <c r="C13" s="2">
        <v>128900</v>
      </c>
      <c r="D13" s="5">
        <f t="shared" si="0"/>
        <v>77.105073700543059</v>
      </c>
      <c r="E13" s="4">
        <f>SUMIF(Table1[COUNTRY],'%Top10vsDensity'!A13,Table1[%TOTAL POPULATION])</f>
        <v>0.20725186953331798</v>
      </c>
      <c r="J13" s="2"/>
      <c r="L13" s="2"/>
      <c r="N13" s="2"/>
      <c r="P13" s="2"/>
      <c r="R13" s="3"/>
      <c r="S13" s="4"/>
      <c r="T13" s="3"/>
      <c r="U13" s="4"/>
    </row>
    <row r="14" spans="1:21">
      <c r="A14" t="s">
        <v>141</v>
      </c>
      <c r="B14" s="2">
        <v>9632287</v>
      </c>
      <c r="C14" s="2">
        <v>90530</v>
      </c>
      <c r="D14" s="5">
        <f t="shared" si="0"/>
        <v>106.39884016348172</v>
      </c>
      <c r="E14" s="4">
        <f>SUMIF(Table1[COUNTRY],'%Top10vsDensity'!A14,Table1[%TOTAL POPULATION])</f>
        <v>0.30527942118003759</v>
      </c>
      <c r="J14" s="2"/>
      <c r="K14" s="4"/>
      <c r="L14" s="2"/>
      <c r="M14" s="4"/>
      <c r="N14" s="2"/>
      <c r="O14" s="2"/>
      <c r="P14" s="2"/>
      <c r="Q14" s="2"/>
      <c r="R14" s="3"/>
      <c r="S14" s="4"/>
      <c r="T14" s="3"/>
      <c r="U14" s="4"/>
    </row>
    <row r="15" spans="1:21">
      <c r="A15" t="s">
        <v>152</v>
      </c>
      <c r="B15" s="2">
        <v>5308039</v>
      </c>
      <c r="C15" s="2">
        <v>68890</v>
      </c>
      <c r="D15" s="5">
        <f t="shared" si="0"/>
        <v>77.05093627522136</v>
      </c>
      <c r="E15" s="4">
        <f>SUMIF(Table1[COUNTRY],'%Top10vsDensity'!A15,Table1[%TOTAL POPULATION])</f>
        <v>0.31672713783753287</v>
      </c>
      <c r="J15" s="2"/>
      <c r="L15" s="2"/>
      <c r="N15" s="2"/>
      <c r="O15" s="2"/>
      <c r="P15" s="2"/>
      <c r="Q15" s="2"/>
      <c r="R15" s="3"/>
      <c r="S15" s="4"/>
      <c r="T15" s="3"/>
      <c r="U15" s="4"/>
    </row>
    <row r="16" spans="1:21">
      <c r="A16" t="s">
        <v>163</v>
      </c>
      <c r="B16" s="2">
        <v>59146260</v>
      </c>
      <c r="C16" s="2">
        <v>294140</v>
      </c>
      <c r="D16" s="5">
        <f t="shared" si="0"/>
        <v>201.08200176786565</v>
      </c>
      <c r="E16" s="4">
        <f>SUMIF(Table1[COUNTRY],'%Top10vsDensity'!A16,Table1[%TOTAL POPULATION])</f>
        <v>0.14256194728119748</v>
      </c>
      <c r="J16" s="2"/>
      <c r="L16" s="2"/>
      <c r="N16" s="2"/>
      <c r="P16" s="2"/>
      <c r="R16" s="3"/>
      <c r="S16" s="4"/>
      <c r="T16" s="3"/>
      <c r="U16" s="4"/>
    </row>
    <row r="17" spans="1:21">
      <c r="A17" t="s">
        <v>174</v>
      </c>
      <c r="B17" s="2">
        <v>1853559</v>
      </c>
      <c r="C17" s="2">
        <v>62200</v>
      </c>
      <c r="D17" s="5">
        <f t="shared" si="0"/>
        <v>29.799983922829583</v>
      </c>
      <c r="E17" s="4">
        <f>SUMIF(Table1[COUNTRY],'%Top10vsDensity'!A17,Table1[%TOTAL POPULATION])</f>
        <v>0.52324636011046866</v>
      </c>
      <c r="J17" s="2"/>
      <c r="L17" s="2"/>
      <c r="N17" s="2"/>
      <c r="P17" s="2"/>
      <c r="R17" s="3"/>
      <c r="S17" s="4"/>
      <c r="T17" s="3"/>
      <c r="U17" s="4"/>
    </row>
    <row r="18" spans="1:21">
      <c r="A18" t="s">
        <v>185</v>
      </c>
      <c r="B18" s="2">
        <v>2830144</v>
      </c>
      <c r="C18" s="2">
        <v>62674</v>
      </c>
      <c r="D18" s="5">
        <f t="shared" si="0"/>
        <v>45.156588058844179</v>
      </c>
      <c r="E18" s="4">
        <f>SUMIF(Table1[COUNTRY],'%Top10vsDensity'!A18,Table1[%TOTAL POPULATION])</f>
        <v>0.50850663429140008</v>
      </c>
      <c r="J18" s="2"/>
      <c r="K18" s="4"/>
      <c r="L18" s="2"/>
      <c r="M18" s="4"/>
      <c r="N18" s="2"/>
      <c r="O18" s="2"/>
      <c r="P18" s="2"/>
      <c r="Q18" s="2"/>
      <c r="R18" s="3"/>
      <c r="S18" s="4"/>
      <c r="T18" s="3"/>
      <c r="U18" s="4"/>
    </row>
    <row r="19" spans="1:21">
      <c r="A19" t="s">
        <v>195</v>
      </c>
      <c r="B19" s="2">
        <v>680453</v>
      </c>
      <c r="C19" s="2">
        <v>2590</v>
      </c>
      <c r="D19" s="5">
        <f t="shared" si="0"/>
        <v>262.72316602316602</v>
      </c>
      <c r="E19" s="4">
        <f>SUMIF(Table1[COUNTRY],'%Top10vsDensity'!A19,Table1[%TOTAL POPULATION])</f>
        <v>0.27234504073021948</v>
      </c>
      <c r="J19" s="2"/>
      <c r="K19" s="4"/>
      <c r="L19" s="2"/>
      <c r="M19" s="2"/>
      <c r="N19" s="2"/>
      <c r="O19" s="2"/>
      <c r="Q19" s="2"/>
      <c r="R19" s="3"/>
      <c r="S19" s="4"/>
      <c r="T19" s="3"/>
      <c r="U19" s="4"/>
    </row>
    <row r="20" spans="1:21">
      <c r="A20" t="s">
        <v>206</v>
      </c>
      <c r="B20" s="2">
        <v>545405</v>
      </c>
      <c r="C20">
        <v>320</v>
      </c>
      <c r="D20" s="5">
        <f t="shared" si="0"/>
        <v>1704.390625</v>
      </c>
      <c r="E20" s="4">
        <f>SUMIF(Table1[COUNTRY],'%Top10vsDensity'!A20,Table1[%TOTAL POPULATION])</f>
        <v>0.35345110514205036</v>
      </c>
      <c r="J20" s="2"/>
      <c r="K20" s="4"/>
      <c r="L20" s="2"/>
      <c r="M20" s="4"/>
      <c r="N20" s="2"/>
      <c r="O20" s="2"/>
      <c r="P20" s="2"/>
      <c r="Q20" s="2"/>
      <c r="R20" s="3"/>
      <c r="S20" s="4"/>
      <c r="T20" s="3"/>
      <c r="U20" s="4"/>
    </row>
    <row r="21" spans="1:21">
      <c r="A21" t="s">
        <v>217</v>
      </c>
      <c r="B21" s="2">
        <v>18346819</v>
      </c>
      <c r="C21" s="2">
        <v>33720</v>
      </c>
      <c r="D21" s="5">
        <f t="shared" si="0"/>
        <v>544.09309015421115</v>
      </c>
      <c r="E21" s="4">
        <f>SUMIF(Table1[COUNTRY],'%Top10vsDensity'!A21,Table1[%TOTAL POPULATION])</f>
        <v>0.21060953400150734</v>
      </c>
      <c r="J21" s="2"/>
      <c r="L21" s="2"/>
      <c r="N21" s="2"/>
      <c r="P21" s="2"/>
      <c r="R21" s="3"/>
      <c r="S21" s="4"/>
      <c r="T21" s="3"/>
      <c r="U21" s="4"/>
    </row>
    <row r="22" spans="1:21">
      <c r="A22" t="s">
        <v>228</v>
      </c>
      <c r="B22" s="2">
        <v>38140910</v>
      </c>
      <c r="C22" s="2">
        <v>306230</v>
      </c>
      <c r="D22" s="5">
        <f t="shared" si="0"/>
        <v>124.5498808085426</v>
      </c>
      <c r="E22" s="4">
        <f>SUMIF(Table1[COUNTRY],'%Top10vsDensity'!A22,Table1[%TOTAL POPULATION])</f>
        <v>0.16647214237940311</v>
      </c>
      <c r="J22" s="2"/>
      <c r="L22" s="2"/>
      <c r="N22" s="2"/>
      <c r="O22" s="2"/>
      <c r="P22" s="2"/>
      <c r="Q22" s="2"/>
      <c r="R22" s="3"/>
      <c r="S22" s="4"/>
      <c r="T22" s="3"/>
      <c r="U22" s="4"/>
    </row>
    <row r="23" spans="1:21">
      <c r="A23" t="s">
        <v>239</v>
      </c>
      <c r="B23" s="2">
        <v>10411834</v>
      </c>
      <c r="C23" s="2">
        <v>91590</v>
      </c>
      <c r="D23" s="5">
        <f t="shared" si="0"/>
        <v>113.67872038432144</v>
      </c>
      <c r="E23" s="4">
        <f>SUMIF(Table1[COUNTRY],'%Top10vsDensity'!A23,Table1[%TOTAL POPULATION])</f>
        <v>0.1691907496796434</v>
      </c>
      <c r="J23" s="2"/>
      <c r="L23" s="2"/>
      <c r="N23" s="2"/>
      <c r="P23" s="2"/>
      <c r="R23" s="3"/>
      <c r="S23" s="4"/>
      <c r="T23" s="3"/>
      <c r="U23" s="4"/>
    </row>
    <row r="24" spans="1:21">
      <c r="A24" t="s">
        <v>250</v>
      </c>
      <c r="B24" s="2">
        <v>18908650</v>
      </c>
      <c r="C24" s="2">
        <v>230170</v>
      </c>
      <c r="D24" s="5">
        <f t="shared" si="0"/>
        <v>82.150801581439808</v>
      </c>
      <c r="E24" s="4">
        <f>SUMIF(Table1[COUNTRY],'%Top10vsDensity'!A24,Table1[%TOTAL POPULATION])</f>
        <v>0.20324100345609022</v>
      </c>
      <c r="J24" s="2"/>
      <c r="L24" s="2"/>
      <c r="N24" s="2"/>
      <c r="P24" s="2"/>
      <c r="R24" s="3"/>
      <c r="S24" s="4"/>
      <c r="T24" s="3"/>
      <c r="U24" s="4"/>
    </row>
    <row r="25" spans="1:21">
      <c r="A25" t="s">
        <v>261</v>
      </c>
      <c r="B25" s="2">
        <v>5474881</v>
      </c>
      <c r="C25" s="2">
        <v>48088</v>
      </c>
      <c r="D25" s="5">
        <f t="shared" si="0"/>
        <v>113.85129346198636</v>
      </c>
      <c r="E25" s="4">
        <f>SUMIF(Table1[COUNTRY],'%Top10vsDensity'!A25,Table1[%TOTAL POPULATION])</f>
        <v>0.22392176195245159</v>
      </c>
      <c r="J25" s="2"/>
      <c r="L25" s="2"/>
      <c r="N25" s="2"/>
      <c r="O25" s="2"/>
      <c r="P25" s="2"/>
      <c r="Q25" s="2"/>
      <c r="R25" s="3"/>
      <c r="S25" s="4"/>
      <c r="T25" s="3"/>
      <c r="U25" s="4"/>
    </row>
    <row r="26" spans="1:21">
      <c r="A26" t="s">
        <v>272</v>
      </c>
      <c r="B26" s="2">
        <v>2117072</v>
      </c>
      <c r="C26" s="2">
        <v>20140</v>
      </c>
      <c r="D26" s="5">
        <f t="shared" si="0"/>
        <v>105.11777557100298</v>
      </c>
      <c r="E26" s="4">
        <f>SUMIF(Table1[COUNTRY],'%Top10vsDensity'!A26,Table1[%TOTAL POPULATION])</f>
        <v>0.26748547049887772</v>
      </c>
      <c r="J26" s="2"/>
      <c r="L26" s="2"/>
      <c r="N26" s="2"/>
      <c r="O26" s="2"/>
      <c r="P26" s="2"/>
      <c r="Q26" s="2"/>
      <c r="R26" s="3"/>
      <c r="S26" s="4"/>
      <c r="T26" s="3"/>
      <c r="U26" s="4"/>
    </row>
    <row r="27" spans="1:21">
      <c r="A27" t="s">
        <v>283</v>
      </c>
      <c r="B27" s="2">
        <v>47889958</v>
      </c>
      <c r="C27" s="2">
        <v>498800</v>
      </c>
      <c r="D27" s="5">
        <f t="shared" si="0"/>
        <v>96.010340817963112</v>
      </c>
      <c r="E27" s="4">
        <f>SUMIF(Table1[COUNTRY],'%Top10vsDensity'!A27,Table1[%TOTAL POPULATION])</f>
        <v>0.19314105474888907</v>
      </c>
      <c r="J27" s="2"/>
      <c r="K27" s="4"/>
      <c r="L27" s="2"/>
      <c r="M27" s="4"/>
      <c r="N27" s="2"/>
      <c r="O27" s="2"/>
      <c r="P27" s="2"/>
      <c r="Q27" s="2"/>
      <c r="R27" s="3"/>
      <c r="S27" s="4"/>
      <c r="T27" s="3"/>
      <c r="U27" s="4"/>
    </row>
    <row r="28" spans="1:21">
      <c r="A28" t="s">
        <v>294</v>
      </c>
      <c r="B28" s="2">
        <v>10656633</v>
      </c>
      <c r="C28" s="2">
        <v>410340</v>
      </c>
      <c r="D28" s="5">
        <f t="shared" si="0"/>
        <v>25.970251498757129</v>
      </c>
      <c r="E28" s="4">
        <f>SUMIF(Table1[COUNTRY],'%Top10vsDensity'!A28,Table1[%TOTAL POPULATION])</f>
        <v>0.51449008331243085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6DCA-BE22-40AD-B8E2-97618A7E5014}">
  <dimension ref="B2:T14"/>
  <sheetViews>
    <sheetView workbookViewId="0">
      <selection activeCell="R3" sqref="R3"/>
    </sheetView>
  </sheetViews>
  <sheetFormatPr defaultRowHeight="15"/>
  <cols>
    <col min="2" max="2" width="14" bestFit="1" customWidth="1"/>
    <col min="4" max="4" width="16.42578125" bestFit="1" customWidth="1"/>
    <col min="19" max="19" width="14.140625" bestFit="1" customWidth="1"/>
  </cols>
  <sheetData>
    <row r="2" spans="2:20">
      <c r="B2" s="6" t="s">
        <v>307</v>
      </c>
      <c r="D2" s="6"/>
    </row>
    <row r="3" spans="2:20">
      <c r="B3" t="s">
        <v>272</v>
      </c>
      <c r="P3">
        <f>MATCH('Top10 Chart'!B3,Table1[COUNTRY],0)</f>
        <v>241</v>
      </c>
      <c r="R3" t="str" cm="1">
        <f t="array" ref="R3:T12">INDEX('EU Cities'!A:D, _xlfn.SEQUENCE(10, 1, P3+1, 1), {1,2,4})</f>
        <v>Ljubljana</v>
      </c>
      <c r="S3" s="9">
        <v>272220</v>
      </c>
      <c r="T3" s="4">
        <v>0.12858325082944747</v>
      </c>
    </row>
    <row r="4" spans="2:20">
      <c r="R4" t="str">
        <v>Maribor</v>
      </c>
      <c r="S4" s="9">
        <v>97019</v>
      </c>
      <c r="T4" s="4">
        <v>4.5826972346712819E-2</v>
      </c>
    </row>
    <row r="5" spans="2:20">
      <c r="R5" t="str">
        <v>Kranj</v>
      </c>
      <c r="S5" s="9">
        <v>37941</v>
      </c>
      <c r="T5" s="4">
        <v>1.7921450002645164E-2</v>
      </c>
    </row>
    <row r="6" spans="2:20">
      <c r="R6" t="str">
        <v>Celje</v>
      </c>
      <c r="S6" s="9">
        <v>37872</v>
      </c>
      <c r="T6" s="4">
        <v>1.7888857818723219E-2</v>
      </c>
    </row>
    <row r="7" spans="2:20">
      <c r="R7" t="str">
        <v>Koper</v>
      </c>
      <c r="S7" s="9">
        <v>25753</v>
      </c>
      <c r="T7" s="4">
        <v>1.2164442210751454E-2</v>
      </c>
    </row>
    <row r="8" spans="2:20">
      <c r="R8" t="str">
        <v>Velenje</v>
      </c>
      <c r="S8" s="9">
        <v>24327</v>
      </c>
      <c r="T8" s="4">
        <v>1.1490870409697922E-2</v>
      </c>
    </row>
    <row r="9" spans="2:20">
      <c r="R9" t="str">
        <v>Novo Mesto</v>
      </c>
      <c r="S9" s="9">
        <v>24183</v>
      </c>
      <c r="T9" s="4">
        <v>1.1422851938904298E-2</v>
      </c>
    </row>
    <row r="10" spans="2:20">
      <c r="R10" t="str">
        <v>Ptuj</v>
      </c>
      <c r="S10" s="9">
        <v>18164</v>
      </c>
      <c r="T10" s="4">
        <v>8.5797743298291224E-3</v>
      </c>
    </row>
    <row r="11" spans="2:20">
      <c r="R11" t="str">
        <v>Trbovlje</v>
      </c>
      <c r="S11" s="9">
        <v>15163</v>
      </c>
      <c r="T11" s="4">
        <v>7.1622505044703251E-3</v>
      </c>
    </row>
    <row r="12" spans="2:20">
      <c r="R12" t="str">
        <v>Kamnik</v>
      </c>
      <c r="S12" s="9">
        <v>13644</v>
      </c>
      <c r="T12" s="4">
        <v>6.444750107695912E-3</v>
      </c>
    </row>
    <row r="14" spans="2:20">
      <c r="R14" s="6" t="s">
        <v>308</v>
      </c>
      <c r="S14" s="12">
        <f>SUM(S3:S12)</f>
        <v>566286</v>
      </c>
      <c r="T14" s="13">
        <f>SUM(T3:T12)</f>
        <v>0.26748547049887772</v>
      </c>
    </row>
  </sheetData>
  <conditionalFormatting sqref="R3:T12">
    <cfRule type="expression" dxfId="3" priority="4" stopIfTrue="1">
      <formula>$T3&gt;20%</formula>
    </cfRule>
  </conditionalFormatting>
  <conditionalFormatting sqref="R3:T12">
    <cfRule type="expression" dxfId="2" priority="10" stopIfTrue="1">
      <formula>$T3&gt;5%</formula>
    </cfRule>
  </conditionalFormatting>
  <conditionalFormatting sqref="R3:T12">
    <cfRule type="expression" dxfId="1" priority="6" stopIfTrue="1">
      <formula>$T3&gt;10%</formula>
    </cfRule>
  </conditionalFormatting>
  <conditionalFormatting sqref="R3:T12">
    <cfRule type="expression" dxfId="0" priority="11" stopIfTrue="1">
      <formula>$T3&gt;1%</formula>
    </cfRule>
  </conditionalFormatting>
  <dataValidations count="1">
    <dataValidation type="list" allowBlank="1" showInputMessage="1" showErrorMessage="1" sqref="D3" xr:uid="{0E1A991C-4250-4115-96E1-6FC985B1F970}">
      <formula1>"Population, % total population"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8E7065-8191-4F58-BC93-335A517C2340}">
          <x14:formula1>
            <xm:f>EU_Countries!$A$2:$A$28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28C1-B431-4718-80E7-200219C8CF30}">
  <dimension ref="B2:V29"/>
  <sheetViews>
    <sheetView workbookViewId="0">
      <selection activeCell="R3" sqref="R3"/>
    </sheetView>
  </sheetViews>
  <sheetFormatPr defaultRowHeight="15"/>
  <cols>
    <col min="2" max="2" width="12.5703125" bestFit="1" customWidth="1"/>
    <col min="19" max="19" width="11.42578125" bestFit="1" customWidth="1"/>
    <col min="22" max="22" width="14.140625" bestFit="1" customWidth="1"/>
  </cols>
  <sheetData>
    <row r="2" spans="2:22">
      <c r="B2" s="6" t="s">
        <v>309</v>
      </c>
    </row>
    <row r="3" spans="2:22">
      <c r="B3" t="s">
        <v>310</v>
      </c>
      <c r="R3" s="14" t="str" cm="1">
        <f t="array" ref="R3:S29">_xlfn.CHOOSECOLS(EU_Countries!A2:D28,1,MATCH(B3, {"POPULATION","LAND AREA","DENSITY"}, 0) + 1)</f>
        <v>Austria</v>
      </c>
      <c r="S3" s="9">
        <v>9113574</v>
      </c>
      <c r="V3" s="9"/>
    </row>
    <row r="4" spans="2:22">
      <c r="R4" s="14" t="str">
        <v>Belgium</v>
      </c>
      <c r="S4" s="9">
        <v>11758603</v>
      </c>
      <c r="V4" s="9"/>
    </row>
    <row r="5" spans="2:22">
      <c r="R5" s="14" t="str">
        <v>Bulgaria</v>
      </c>
      <c r="S5" s="9">
        <v>6714560</v>
      </c>
      <c r="V5" s="9"/>
    </row>
    <row r="6" spans="2:22">
      <c r="R6" s="14" t="str">
        <v>Croatia</v>
      </c>
      <c r="S6" s="9">
        <v>3848160</v>
      </c>
      <c r="V6" s="9"/>
    </row>
    <row r="7" spans="2:22">
      <c r="R7" s="14" t="str">
        <v>Republic of Cyprus</v>
      </c>
      <c r="S7" s="9">
        <v>1370754</v>
      </c>
      <c r="V7" s="9"/>
    </row>
    <row r="8" spans="2:22">
      <c r="R8" s="14" t="str">
        <v>Czech Republic</v>
      </c>
      <c r="S8" s="9">
        <v>10609239</v>
      </c>
      <c r="V8" s="9"/>
    </row>
    <row r="9" spans="2:22">
      <c r="R9" s="14" t="str">
        <v>Denmark</v>
      </c>
      <c r="S9" s="9">
        <v>6002507</v>
      </c>
      <c r="V9" s="9"/>
    </row>
    <row r="10" spans="2:22">
      <c r="R10" s="14" t="str">
        <v>Estonia</v>
      </c>
      <c r="S10" s="9">
        <v>1344232</v>
      </c>
      <c r="V10" s="9"/>
    </row>
    <row r="11" spans="2:22">
      <c r="R11" s="14" t="str">
        <v>Finland</v>
      </c>
      <c r="S11" s="9">
        <v>5623329</v>
      </c>
      <c r="V11" s="9"/>
    </row>
    <row r="12" spans="2:22">
      <c r="R12" s="14" t="str">
        <v>France</v>
      </c>
      <c r="S12" s="9">
        <v>66650804</v>
      </c>
      <c r="V12" s="9"/>
    </row>
    <row r="13" spans="2:22">
      <c r="R13" s="14" t="str">
        <v>Germany</v>
      </c>
      <c r="S13" s="9">
        <v>84075075</v>
      </c>
      <c r="V13" s="9"/>
    </row>
    <row r="14" spans="2:22">
      <c r="R14" s="14" t="str">
        <v>Greece</v>
      </c>
      <c r="S14" s="9">
        <v>9938844</v>
      </c>
      <c r="V14" s="9"/>
    </row>
    <row r="15" spans="2:22">
      <c r="R15" s="14" t="str">
        <v>Hungary</v>
      </c>
      <c r="S15" s="9">
        <v>9632287</v>
      </c>
      <c r="V15" s="9"/>
    </row>
    <row r="16" spans="2:22">
      <c r="R16" s="14" t="str">
        <v>Ireland</v>
      </c>
      <c r="S16" s="9">
        <v>5308039</v>
      </c>
      <c r="V16" s="9"/>
    </row>
    <row r="17" spans="18:22">
      <c r="R17" s="14" t="str">
        <v>Italy</v>
      </c>
      <c r="S17" s="9">
        <v>59146260</v>
      </c>
      <c r="V17" s="9"/>
    </row>
    <row r="18" spans="18:22">
      <c r="R18" s="14" t="str">
        <v>Latvia</v>
      </c>
      <c r="S18" s="9">
        <v>1853559</v>
      </c>
      <c r="V18" s="9"/>
    </row>
    <row r="19" spans="18:22">
      <c r="R19" s="14" t="str">
        <v>Lithuania</v>
      </c>
      <c r="S19" s="9">
        <v>2830144</v>
      </c>
      <c r="V19" s="9"/>
    </row>
    <row r="20" spans="18:22">
      <c r="R20" s="14" t="str">
        <v>Luxembourg</v>
      </c>
      <c r="S20" s="9">
        <v>680453</v>
      </c>
      <c r="V20" s="9"/>
    </row>
    <row r="21" spans="18:22">
      <c r="R21" s="14" t="str">
        <v>Malta</v>
      </c>
      <c r="S21" s="9">
        <v>545405</v>
      </c>
      <c r="V21" s="9"/>
    </row>
    <row r="22" spans="18:22">
      <c r="R22" s="14" t="str">
        <v>Netherlands</v>
      </c>
      <c r="S22" s="9">
        <v>18346819</v>
      </c>
      <c r="V22" s="9"/>
    </row>
    <row r="23" spans="18:22">
      <c r="R23" s="14" t="str">
        <v>Poland</v>
      </c>
      <c r="S23" s="9">
        <v>38140910</v>
      </c>
      <c r="V23" s="9"/>
    </row>
    <row r="24" spans="18:22">
      <c r="R24" s="14" t="str">
        <v>Portugal</v>
      </c>
      <c r="S24" s="9">
        <v>10411834</v>
      </c>
      <c r="V24" s="9"/>
    </row>
    <row r="25" spans="18:22">
      <c r="R25" s="14" t="str">
        <v>Romania</v>
      </c>
      <c r="S25" s="9">
        <v>18908650</v>
      </c>
      <c r="V25" s="9"/>
    </row>
    <row r="26" spans="18:22">
      <c r="R26" s="14" t="str">
        <v>Slovakia</v>
      </c>
      <c r="S26" s="9">
        <v>5474881</v>
      </c>
      <c r="V26" s="9"/>
    </row>
    <row r="27" spans="18:22">
      <c r="R27" s="14" t="str">
        <v>Slovenia</v>
      </c>
      <c r="S27" s="9">
        <v>2117072</v>
      </c>
      <c r="V27" s="9"/>
    </row>
    <row r="28" spans="18:22">
      <c r="R28" s="14" t="str">
        <v>Spain</v>
      </c>
      <c r="S28" s="9">
        <v>47889958</v>
      </c>
      <c r="V28" s="9"/>
    </row>
    <row r="29" spans="18:22">
      <c r="R29" s="14" t="str">
        <v>Sweden</v>
      </c>
      <c r="S29" s="9">
        <v>10656633</v>
      </c>
      <c r="V29" s="9"/>
    </row>
  </sheetData>
  <dataValidations count="1">
    <dataValidation type="list" allowBlank="1" showInputMessage="1" showErrorMessage="1" sqref="B3" xr:uid="{19B90A7E-69FA-4898-880F-5FB99363E189}">
      <formula1>"Population, Land Area, Density"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4BF8-CA05-47A2-94E8-1E26A57DAADD}">
  <dimension ref="A1:J45"/>
  <sheetViews>
    <sheetView workbookViewId="0">
      <selection activeCell="F15" sqref="F15"/>
    </sheetView>
  </sheetViews>
  <sheetFormatPr defaultRowHeight="15"/>
  <cols>
    <col min="1" max="1" width="17" bestFit="1" customWidth="1"/>
    <col min="2" max="2" width="12.85546875" bestFit="1" customWidth="1"/>
    <col min="3" max="3" width="14.140625" bestFit="1" customWidth="1"/>
    <col min="6" max="6" width="18" bestFit="1" customWidth="1"/>
    <col min="7" max="7" width="24.7109375" bestFit="1" customWidth="1"/>
  </cols>
  <sheetData>
    <row r="1" spans="1:3">
      <c r="A1" t="s">
        <v>2</v>
      </c>
      <c r="B1" t="s">
        <v>305</v>
      </c>
      <c r="C1" t="s">
        <v>306</v>
      </c>
    </row>
    <row r="2" spans="1:3">
      <c r="A2" t="str">
        <f>EU_Countries!A2</f>
        <v>Austria</v>
      </c>
      <c r="B2" s="5">
        <f>EU_Countries!D2</f>
        <v>110.58954725818782</v>
      </c>
      <c r="C2" s="4">
        <f>SUMIF(Table1[COUNTRY],'%Top10vsDensity'!A2,Table1[%TOTAL POPULATION])</f>
        <v>0.34238861724280728</v>
      </c>
    </row>
    <row r="3" spans="1:3">
      <c r="A3" t="str">
        <f>EU_Countries!A3</f>
        <v>Belgium</v>
      </c>
      <c r="B3" s="5">
        <f>EU_Countries!D3</f>
        <v>388.32902906208716</v>
      </c>
      <c r="C3" s="4">
        <f>SUMIF(Table1[COUNTRY],'%Top10vsDensity'!A3,Table1[%TOTAL POPULATION])</f>
        <v>0.24089247676786091</v>
      </c>
    </row>
    <row r="4" spans="1:3">
      <c r="A4" t="str">
        <f>EU_Countries!A4</f>
        <v>Bulgaria</v>
      </c>
      <c r="B4" s="5">
        <f>EU_Countries!D4</f>
        <v>61.851142225497419</v>
      </c>
      <c r="C4" s="4">
        <f>SUMIF(Table1[COUNTRY],'%Top10vsDensity'!A4,Table1[%TOTAL POPULATION])</f>
        <v>0.38544253085831393</v>
      </c>
    </row>
    <row r="5" spans="1:3">
      <c r="A5" t="str">
        <f>EU_Countries!A5</f>
        <v>Croatia</v>
      </c>
      <c r="B5" s="5">
        <f>EU_Countries!D5</f>
        <v>68.766261615439603</v>
      </c>
      <c r="C5" s="4">
        <f>SUMIF(Table1[COUNTRY],'%Top10vsDensity'!A5,Table1[%TOTAL POPULATION])</f>
        <v>0.37917056463348725</v>
      </c>
    </row>
    <row r="6" spans="1:3">
      <c r="A6" t="str">
        <f>EU_Countries!A6</f>
        <v>Republic of Cyprus</v>
      </c>
      <c r="B6" s="5">
        <f>EU_Countries!D6</f>
        <v>148.35</v>
      </c>
      <c r="C6" s="4">
        <f>SUMIF(Table1[COUNTRY],'%Top10vsDensity'!A6,Table1[%TOTAL POPULATION])</f>
        <v>0.49424915046755291</v>
      </c>
    </row>
    <row r="7" spans="1:3">
      <c r="A7" t="str">
        <f>EU_Countries!A7</f>
        <v>Czech Republic</v>
      </c>
      <c r="B7" s="5">
        <f>EU_Countries!D7</f>
        <v>137.35420766442257</v>
      </c>
      <c r="C7" s="4">
        <f>SUMIF(Table1[COUNTRY],'%Top10vsDensity'!A7,Table1[%TOTAL POPULATION])</f>
        <v>0.2691864138417468</v>
      </c>
    </row>
    <row r="8" spans="1:3">
      <c r="A8" t="str">
        <f>EU_Countries!A8</f>
        <v>Denmark</v>
      </c>
      <c r="B8" s="5">
        <f>EU_Countries!D8</f>
        <v>141.46846570822532</v>
      </c>
      <c r="C8" s="4">
        <f>SUMIF(Table1[COUNTRY],'%Top10vsDensity'!A8,Table1[%TOTAL POPULATION])</f>
        <v>0.38859813074770266</v>
      </c>
    </row>
    <row r="9" spans="1:3">
      <c r="A9" t="str">
        <f>EU_Countries!A9</f>
        <v>Estonia</v>
      </c>
      <c r="B9" s="5">
        <f>EU_Countries!D9</f>
        <v>31.711063930172209</v>
      </c>
      <c r="C9" s="4">
        <f>SUMIF(Table1[COUNTRY],'%Top10vsDensity'!A9,Table1[%TOTAL POPULATION])</f>
        <v>0.54215641347624521</v>
      </c>
    </row>
    <row r="10" spans="1:3">
      <c r="A10" t="str">
        <f>EU_Countries!A10</f>
        <v>Finland</v>
      </c>
      <c r="B10" s="5">
        <f>EU_Countries!D10</f>
        <v>18.504488466221328</v>
      </c>
      <c r="C10" s="4">
        <f>SUMIF(Table1[COUNTRY],'%Top10vsDensity'!A10,Table1[%TOTAL POPULATION])</f>
        <v>0.47906053513852731</v>
      </c>
    </row>
    <row r="11" spans="1:3">
      <c r="A11" t="str">
        <f>EU_Countries!A11</f>
        <v>France</v>
      </c>
      <c r="B11" s="5">
        <f>EU_Countries!D11</f>
        <v>121.72395567950004</v>
      </c>
      <c r="C11" s="4">
        <f>SUMIF(Table1[COUNTRY],'%Top10vsDensity'!A11,Table1[%TOTAL POPULATION])</f>
        <v>8.6904698103866834E-2</v>
      </c>
    </row>
    <row r="12" spans="1:3">
      <c r="A12" t="str">
        <f>EU_Countries!A12</f>
        <v>Germany</v>
      </c>
      <c r="B12" s="5">
        <f>EU_Countries!D12</f>
        <v>241.20689407849437</v>
      </c>
      <c r="C12" s="4">
        <f>SUMIF(Table1[COUNTRY],'%Top10vsDensity'!A12,Table1[%TOTAL POPULATION])</f>
        <v>0.13242891546632579</v>
      </c>
    </row>
    <row r="13" spans="1:3">
      <c r="A13" t="str">
        <f>EU_Countries!A13</f>
        <v>Greece</v>
      </c>
      <c r="B13" s="5">
        <f>EU_Countries!D13</f>
        <v>77.105073700543059</v>
      </c>
      <c r="C13" s="4">
        <f>SUMIF(Table1[COUNTRY],'%Top10vsDensity'!A13,Table1[%TOTAL POPULATION])</f>
        <v>0.20725186953331798</v>
      </c>
    </row>
    <row r="14" spans="1:3">
      <c r="A14" t="str">
        <f>EU_Countries!A14</f>
        <v>Hungary</v>
      </c>
      <c r="B14" s="5">
        <f>EU_Countries!D14</f>
        <v>106.39884016348172</v>
      </c>
      <c r="C14" s="4">
        <f>SUMIF(Table1[COUNTRY],'%Top10vsDensity'!A14,Table1[%TOTAL POPULATION])</f>
        <v>0.30527942118003759</v>
      </c>
    </row>
    <row r="15" spans="1:3">
      <c r="A15" t="str">
        <f>EU_Countries!A15</f>
        <v>Ireland</v>
      </c>
      <c r="B15" s="5">
        <f>EU_Countries!D15</f>
        <v>77.05093627522136</v>
      </c>
      <c r="C15" s="4">
        <f>SUMIF(Table1[COUNTRY],'%Top10vsDensity'!A15,Table1[%TOTAL POPULATION])</f>
        <v>0.31672713783753287</v>
      </c>
    </row>
    <row r="16" spans="1:3">
      <c r="A16" t="str">
        <f>EU_Countries!A16</f>
        <v>Italy</v>
      </c>
      <c r="B16" s="5">
        <f>EU_Countries!D16</f>
        <v>201.08200176786565</v>
      </c>
      <c r="C16" s="4">
        <f>SUMIF(Table1[COUNTRY],'%Top10vsDensity'!A16,Table1[%TOTAL POPULATION])</f>
        <v>0.14256194728119748</v>
      </c>
    </row>
    <row r="17" spans="1:3">
      <c r="A17" t="str">
        <f>EU_Countries!A17</f>
        <v>Latvia</v>
      </c>
      <c r="B17" s="5">
        <f>EU_Countries!D17</f>
        <v>29.799983922829583</v>
      </c>
      <c r="C17" s="4">
        <f>SUMIF(Table1[COUNTRY],'%Top10vsDensity'!A17,Table1[%TOTAL POPULATION])</f>
        <v>0.52324636011046866</v>
      </c>
    </row>
    <row r="18" spans="1:3">
      <c r="A18" t="str">
        <f>EU_Countries!A18</f>
        <v>Lithuania</v>
      </c>
      <c r="B18" s="5">
        <f>EU_Countries!D18</f>
        <v>45.156588058844179</v>
      </c>
      <c r="C18" s="4">
        <f>SUMIF(Table1[COUNTRY],'%Top10vsDensity'!A18,Table1[%TOTAL POPULATION])</f>
        <v>0.50850663429140008</v>
      </c>
    </row>
    <row r="19" spans="1:3">
      <c r="A19" t="str">
        <f>EU_Countries!A19</f>
        <v>Luxembourg</v>
      </c>
      <c r="B19" s="5">
        <f>EU_Countries!D19</f>
        <v>262.72316602316602</v>
      </c>
      <c r="C19" s="4">
        <f>SUMIF(Table1[COUNTRY],'%Top10vsDensity'!A19,Table1[%TOTAL POPULATION])</f>
        <v>0.27234504073021948</v>
      </c>
    </row>
    <row r="20" spans="1:3">
      <c r="A20" t="str">
        <f>EU_Countries!A20</f>
        <v>Malta</v>
      </c>
      <c r="B20" s="5">
        <f>EU_Countries!D20</f>
        <v>1704.390625</v>
      </c>
      <c r="C20" s="4">
        <f>SUMIF(Table1[COUNTRY],'%Top10vsDensity'!A20,Table1[%TOTAL POPULATION])</f>
        <v>0.35345110514205036</v>
      </c>
    </row>
    <row r="21" spans="1:3">
      <c r="A21" t="str">
        <f>EU_Countries!A21</f>
        <v>Netherlands</v>
      </c>
      <c r="B21" s="5">
        <f>EU_Countries!D21</f>
        <v>544.09309015421115</v>
      </c>
      <c r="C21" s="4">
        <f>SUMIF(Table1[COUNTRY],'%Top10vsDensity'!A21,Table1[%TOTAL POPULATION])</f>
        <v>0.21060953400150734</v>
      </c>
    </row>
    <row r="22" spans="1:3">
      <c r="A22" t="str">
        <f>EU_Countries!A22</f>
        <v>Poland</v>
      </c>
      <c r="B22" s="5">
        <f>EU_Countries!D22</f>
        <v>124.5498808085426</v>
      </c>
      <c r="C22" s="4">
        <f>SUMIF(Table1[COUNTRY],'%Top10vsDensity'!A22,Table1[%TOTAL POPULATION])</f>
        <v>0.16647214237940311</v>
      </c>
    </row>
    <row r="23" spans="1:3">
      <c r="A23" t="str">
        <f>EU_Countries!A23</f>
        <v>Portugal</v>
      </c>
      <c r="B23" s="5">
        <f>EU_Countries!D23</f>
        <v>113.67872038432144</v>
      </c>
      <c r="C23" s="4">
        <f>SUMIF(Table1[COUNTRY],'%Top10vsDensity'!A23,Table1[%TOTAL POPULATION])</f>
        <v>0.1691907496796434</v>
      </c>
    </row>
    <row r="24" spans="1:3">
      <c r="A24" t="str">
        <f>EU_Countries!A24</f>
        <v>Romania</v>
      </c>
      <c r="B24" s="5">
        <f>EU_Countries!D24</f>
        <v>82.150801581439808</v>
      </c>
      <c r="C24" s="4">
        <f>SUMIF(Table1[COUNTRY],'%Top10vsDensity'!A24,Table1[%TOTAL POPULATION])</f>
        <v>0.20324100345609022</v>
      </c>
    </row>
    <row r="25" spans="1:3">
      <c r="A25" t="str">
        <f>EU_Countries!A25</f>
        <v>Slovakia</v>
      </c>
      <c r="B25" s="5">
        <f>EU_Countries!D25</f>
        <v>113.85129346198636</v>
      </c>
      <c r="C25" s="4">
        <f>SUMIF(Table1[COUNTRY],'%Top10vsDensity'!A25,Table1[%TOTAL POPULATION])</f>
        <v>0.22392176195245159</v>
      </c>
    </row>
    <row r="26" spans="1:3">
      <c r="A26" t="str">
        <f>EU_Countries!A26</f>
        <v>Slovenia</v>
      </c>
      <c r="B26" s="5">
        <f>EU_Countries!D26</f>
        <v>105.11777557100298</v>
      </c>
      <c r="C26" s="4">
        <f>SUMIF(Table1[COUNTRY],'%Top10vsDensity'!A26,Table1[%TOTAL POPULATION])</f>
        <v>0.26748547049887772</v>
      </c>
    </row>
    <row r="27" spans="1:3">
      <c r="A27" t="str">
        <f>EU_Countries!A27</f>
        <v>Spain</v>
      </c>
      <c r="B27" s="5">
        <f>EU_Countries!D27</f>
        <v>96.010340817963112</v>
      </c>
      <c r="C27" s="4">
        <f>SUMIF(Table1[COUNTRY],'%Top10vsDensity'!A27,Table1[%TOTAL POPULATION])</f>
        <v>0.19314105474888907</v>
      </c>
    </row>
    <row r="28" spans="1:3">
      <c r="A28" t="str">
        <f>EU_Countries!A28</f>
        <v>Sweden</v>
      </c>
      <c r="B28" s="5">
        <f>EU_Countries!D28</f>
        <v>25.970251498757129</v>
      </c>
      <c r="C28" s="4">
        <f>SUMIF(Table1[COUNTRY],'%Top10vsDensity'!A28,Table1[%TOTAL POPULATION])</f>
        <v>0.51449008331243085</v>
      </c>
    </row>
    <row r="30" spans="1:3">
      <c r="A30" t="s">
        <v>311</v>
      </c>
      <c r="B30">
        <f>CORREL(B2:B28,C2:C28)</f>
        <v>-9.6425444484588924E-2</v>
      </c>
    </row>
    <row r="31" spans="1:3">
      <c r="A31" t="s">
        <v>312</v>
      </c>
      <c r="B31" cm="1">
        <f t="array" ref="B31">CORREL(_xlfn._xlws.FILTER(B2:B28, ROW(B2:B28)&lt;&gt;20), _xlfn._xlws.FILTER(C2:C28, ROW(C2:C28)&lt;&gt;20))</f>
        <v>-0.448900339366682</v>
      </c>
    </row>
    <row r="33" spans="1:10">
      <c r="A33" t="s">
        <v>313</v>
      </c>
      <c r="D33" s="6"/>
      <c r="E33" s="6"/>
      <c r="F33" s="6"/>
      <c r="G33" s="6"/>
    </row>
    <row r="34" spans="1:10">
      <c r="B34" s="6" t="s">
        <v>314</v>
      </c>
      <c r="C34" s="6" t="s">
        <v>315</v>
      </c>
      <c r="D34" s="6"/>
      <c r="E34" s="6"/>
      <c r="F34" s="6" t="s">
        <v>314</v>
      </c>
      <c r="G34" s="6" t="s">
        <v>315</v>
      </c>
    </row>
    <row r="35" spans="1:10">
      <c r="A35" s="6" t="s">
        <v>316</v>
      </c>
      <c r="B35" s="15" cm="1">
        <f t="array" ref="B35:C39">LINEST(_xlfn._xlws.FILTER(C2:C28, ROW(C2:C28)&lt;&gt;20), _xlfn._xlws.FILTER(B2:B28, ROW(B2:B28)&lt;&gt;20), TRUE, TRUE)</f>
        <v>-5.2693273370965697E-4</v>
      </c>
      <c r="C35" s="15">
        <v>0.37676253335532561</v>
      </c>
      <c r="D35" s="6"/>
      <c r="E35" s="6" t="s">
        <v>316</v>
      </c>
      <c r="F35" t="s">
        <v>317</v>
      </c>
      <c r="G35" t="s">
        <v>318</v>
      </c>
    </row>
    <row r="36" spans="1:10">
      <c r="A36" s="6" t="s">
        <v>319</v>
      </c>
      <c r="B36" s="15">
        <v>2.1410852154055159E-4</v>
      </c>
      <c r="C36" s="15">
        <v>3.7733453298302883E-2</v>
      </c>
      <c r="D36" s="6"/>
      <c r="E36" s="6" t="s">
        <v>319</v>
      </c>
      <c r="F36" t="s">
        <v>320</v>
      </c>
      <c r="G36" t="s">
        <v>321</v>
      </c>
    </row>
    <row r="37" spans="1:10">
      <c r="A37" s="6" t="s">
        <v>322</v>
      </c>
      <c r="B37" s="15">
        <v>0.20151151468352221</v>
      </c>
      <c r="C37" s="15">
        <v>0.12543018138643416</v>
      </c>
      <c r="D37" s="6"/>
      <c r="E37" s="6" t="s">
        <v>322</v>
      </c>
      <c r="F37" t="s">
        <v>323</v>
      </c>
      <c r="G37" t="s">
        <v>324</v>
      </c>
    </row>
    <row r="38" spans="1:10">
      <c r="A38" s="6" t="s">
        <v>325</v>
      </c>
      <c r="B38" s="15">
        <v>6.0567890975756455</v>
      </c>
      <c r="C38" s="15">
        <v>24</v>
      </c>
      <c r="D38" s="6"/>
      <c r="E38" s="6" t="s">
        <v>325</v>
      </c>
      <c r="F38" t="s">
        <v>326</v>
      </c>
      <c r="G38" t="s">
        <v>327</v>
      </c>
      <c r="I38" t="s">
        <v>328</v>
      </c>
      <c r="J38">
        <f>FDIST(6.056789, 1, 24)</f>
        <v>2.142829964832604E-2</v>
      </c>
    </row>
    <row r="39" spans="1:10">
      <c r="A39" s="6" t="s">
        <v>329</v>
      </c>
      <c r="B39" s="15">
        <v>9.5289829977769136E-2</v>
      </c>
      <c r="C39" s="15">
        <v>0.37758552966321057</v>
      </c>
      <c r="D39" s="6"/>
      <c r="E39" s="6" t="s">
        <v>329</v>
      </c>
      <c r="F39" t="s">
        <v>330</v>
      </c>
      <c r="G39" t="s">
        <v>331</v>
      </c>
    </row>
    <row r="41" spans="1:10">
      <c r="A41" t="s">
        <v>332</v>
      </c>
    </row>
    <row r="42" spans="1:10">
      <c r="A42" t="s">
        <v>333</v>
      </c>
    </row>
    <row r="43" spans="1:10">
      <c r="A43" t="s">
        <v>334</v>
      </c>
    </row>
    <row r="45" spans="1:10">
      <c r="A45" t="s">
        <v>335</v>
      </c>
    </row>
  </sheetData>
  <conditionalFormatting sqref="B2:B2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{F84780A8-CCBE-4D8F-B99C-B61151BC352A}</x14:id>
        </ext>
      </extLst>
    </cfRule>
  </conditionalFormatting>
  <conditionalFormatting sqref="C2:C2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{F4E79E31-9E37-44FC-BC84-E1C499ECFFE9}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4780A8-CCBE-4D8F-B99C-B61151BC35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B2:B28</xm:sqref>
        </x14:conditionalFormatting>
        <x14:conditionalFormatting xmlns:xm="http://schemas.microsoft.com/office/excel/2006/main">
          <x14:cfRule type="dataBar" id="{F4E79E31-9E37-44FC-BC84-E1C499ECFF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C2:C28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4FB6-C3DE-46BA-A8C5-3A626B794BFD}">
  <dimension ref="A1:AB303"/>
  <sheetViews>
    <sheetView workbookViewId="0">
      <selection activeCell="O14" sqref="O14"/>
    </sheetView>
  </sheetViews>
  <sheetFormatPr defaultRowHeight="15"/>
  <cols>
    <col min="1" max="1" width="19" bestFit="1" customWidth="1"/>
    <col min="2" max="2" width="24.85546875" bestFit="1" customWidth="1"/>
    <col min="3" max="3" width="13.5703125" style="9" bestFit="1" customWidth="1"/>
    <col min="4" max="4" width="20.28515625" bestFit="1" customWidth="1"/>
    <col min="5" max="5" width="5.140625" bestFit="1" customWidth="1"/>
    <col min="6" max="8" width="5.140625" customWidth="1"/>
    <col min="9" max="9" width="5.140625" bestFit="1" customWidth="1"/>
    <col min="10" max="10" width="21.140625" bestFit="1" customWidth="1"/>
    <col min="11" max="11" width="10" bestFit="1" customWidth="1"/>
    <col min="12" max="12" width="13.5703125" style="9" bestFit="1" customWidth="1"/>
    <col min="13" max="14" width="8.42578125" bestFit="1" customWidth="1"/>
    <col min="15" max="15" width="14.7109375" bestFit="1" customWidth="1"/>
    <col min="16" max="16" width="9" bestFit="1" customWidth="1"/>
    <col min="17" max="17" width="24.85546875" bestFit="1" customWidth="1"/>
    <col min="18" max="18" width="25.42578125" bestFit="1" customWidth="1"/>
    <col min="19" max="19" width="8" bestFit="1" customWidth="1"/>
    <col min="20" max="20" width="13.42578125" bestFit="1" customWidth="1"/>
    <col min="21" max="21" width="7.42578125" bestFit="1" customWidth="1"/>
    <col min="22" max="22" width="5.28515625" bestFit="1" customWidth="1"/>
    <col min="23" max="23" width="6.42578125" bestFit="1" customWidth="1"/>
    <col min="24" max="24" width="17" bestFit="1" customWidth="1"/>
    <col min="25" max="25" width="12.85546875" bestFit="1" customWidth="1"/>
    <col min="26" max="26" width="16.42578125" bestFit="1" customWidth="1"/>
    <col min="27" max="27" width="8.85546875" bestFit="1" customWidth="1"/>
    <col min="28" max="28" width="14.7109375" bestFit="1" customWidth="1"/>
    <col min="29" max="29" width="11.85546875" bestFit="1" customWidth="1"/>
    <col min="30" max="31" width="8.42578125" bestFit="1" customWidth="1"/>
    <col min="32" max="32" width="17.5703125" bestFit="1" customWidth="1"/>
    <col min="33" max="33" width="8.7109375" bestFit="1" customWidth="1"/>
    <col min="34" max="37" width="8.42578125" bestFit="1" customWidth="1"/>
    <col min="38" max="38" width="11.140625" bestFit="1" customWidth="1"/>
    <col min="39" max="114" width="6.28515625" bestFit="1" customWidth="1"/>
    <col min="115" max="255" width="7.42578125" bestFit="1" customWidth="1"/>
    <col min="256" max="275" width="8.42578125" bestFit="1" customWidth="1"/>
    <col min="276" max="276" width="11.140625" bestFit="1" customWidth="1"/>
    <col min="277" max="277" width="8" bestFit="1" customWidth="1"/>
    <col min="278" max="278" width="7.5703125" bestFit="1" customWidth="1"/>
    <col min="279" max="279" width="13.28515625" bestFit="1" customWidth="1"/>
    <col min="280" max="280" width="9.85546875" bestFit="1" customWidth="1"/>
    <col min="281" max="281" width="7.42578125" bestFit="1" customWidth="1"/>
    <col min="282" max="282" width="25.5703125" bestFit="1" customWidth="1"/>
    <col min="283" max="283" width="8.42578125" bestFit="1" customWidth="1"/>
    <col min="284" max="287" width="7.42578125" bestFit="1" customWidth="1"/>
    <col min="288" max="288" width="8.5703125" bestFit="1" customWidth="1"/>
    <col min="289" max="289" width="8.85546875" bestFit="1" customWidth="1"/>
    <col min="290" max="290" width="10.7109375" bestFit="1" customWidth="1"/>
    <col min="291" max="291" width="11.28515625" bestFit="1" customWidth="1"/>
    <col min="292" max="292" width="11.5703125" bestFit="1" customWidth="1"/>
    <col min="293" max="293" width="9.7109375" bestFit="1" customWidth="1"/>
    <col min="294" max="294" width="9.42578125" bestFit="1" customWidth="1"/>
    <col min="295" max="295" width="7.42578125" bestFit="1" customWidth="1"/>
    <col min="296" max="296" width="10.7109375" bestFit="1" customWidth="1"/>
    <col min="297" max="297" width="7.42578125" bestFit="1" customWidth="1"/>
    <col min="298" max="298" width="10.42578125" bestFit="1" customWidth="1"/>
    <col min="299" max="299" width="8.140625" bestFit="1" customWidth="1"/>
    <col min="300" max="300" width="8.42578125" bestFit="1" customWidth="1"/>
    <col min="301" max="301" width="12.7109375" bestFit="1" customWidth="1"/>
    <col min="302" max="302" width="11.140625" bestFit="1" customWidth="1"/>
  </cols>
  <sheetData>
    <row r="1" spans="1:28">
      <c r="A1" t="s">
        <v>336</v>
      </c>
      <c r="J1" t="s">
        <v>337</v>
      </c>
    </row>
    <row r="2" spans="1:28">
      <c r="J2" t="s">
        <v>338</v>
      </c>
      <c r="K2">
        <v>10</v>
      </c>
      <c r="L2" s="9" t="s">
        <v>339</v>
      </c>
      <c r="Q2" t="s">
        <v>340</v>
      </c>
      <c r="X2" t="s">
        <v>341</v>
      </c>
      <c r="Y2" t="s">
        <v>342</v>
      </c>
    </row>
    <row r="3" spans="1:28" hidden="1"/>
    <row r="4" spans="1:28" hidden="1">
      <c r="J4" s="16" t="s">
        <v>6</v>
      </c>
      <c r="K4" t="s">
        <v>343</v>
      </c>
    </row>
    <row r="6" spans="1:28">
      <c r="A6" s="16" t="s">
        <v>2</v>
      </c>
      <c r="B6" s="16" t="s">
        <v>0</v>
      </c>
      <c r="C6" s="9" t="s">
        <v>344</v>
      </c>
      <c r="D6" t="s">
        <v>345</v>
      </c>
      <c r="J6" s="16" t="s">
        <v>2</v>
      </c>
      <c r="K6" s="16" t="s">
        <v>0</v>
      </c>
      <c r="L6" s="9" t="s">
        <v>346</v>
      </c>
      <c r="Q6" s="16" t="s">
        <v>2</v>
      </c>
      <c r="R6" s="16" t="s">
        <v>4</v>
      </c>
      <c r="S6" s="16" t="s">
        <v>0</v>
      </c>
      <c r="T6" t="s">
        <v>347</v>
      </c>
      <c r="X6" s="16" t="s">
        <v>2</v>
      </c>
      <c r="Y6" t="s">
        <v>344</v>
      </c>
      <c r="Z6" t="s">
        <v>348</v>
      </c>
      <c r="AA6" t="s">
        <v>349</v>
      </c>
      <c r="AB6" t="s">
        <v>350</v>
      </c>
    </row>
    <row r="7" spans="1:28">
      <c r="A7" t="s">
        <v>9</v>
      </c>
      <c r="B7" t="s">
        <v>18</v>
      </c>
      <c r="C7" s="9">
        <v>51222</v>
      </c>
      <c r="D7" s="4">
        <v>5.6204075371528231E-3</v>
      </c>
      <c r="J7" t="s">
        <v>119</v>
      </c>
      <c r="K7" t="s">
        <v>118</v>
      </c>
      <c r="L7" s="9">
        <v>3426354</v>
      </c>
      <c r="Q7" t="s">
        <v>9</v>
      </c>
      <c r="R7" t="s">
        <v>351</v>
      </c>
      <c r="T7" s="7">
        <v>1</v>
      </c>
      <c r="X7" t="s">
        <v>9</v>
      </c>
      <c r="Y7" s="2">
        <v>9113574</v>
      </c>
      <c r="Z7" s="7">
        <v>82409</v>
      </c>
      <c r="AA7" s="5">
        <v>110.58954725818782</v>
      </c>
      <c r="AB7" s="4">
        <v>0.34238861724280728</v>
      </c>
    </row>
    <row r="8" spans="1:28">
      <c r="B8" t="s">
        <v>10</v>
      </c>
      <c r="C8" s="9">
        <v>298479</v>
      </c>
      <c r="D8" s="4">
        <v>3.2751037079415825E-2</v>
      </c>
      <c r="K8" t="s">
        <v>120</v>
      </c>
      <c r="L8" s="9">
        <v>1845229</v>
      </c>
      <c r="R8" t="s">
        <v>352</v>
      </c>
      <c r="T8" s="7">
        <v>5</v>
      </c>
      <c r="X8" t="s">
        <v>20</v>
      </c>
      <c r="Y8" s="2">
        <v>11758603</v>
      </c>
      <c r="Z8" s="7">
        <v>30280</v>
      </c>
      <c r="AA8" s="5">
        <v>388.32902906208716</v>
      </c>
      <c r="AB8" s="4">
        <v>0.24089247676786091</v>
      </c>
    </row>
    <row r="9" spans="1:28">
      <c r="B9" t="s">
        <v>13</v>
      </c>
      <c r="C9" s="9">
        <v>131358</v>
      </c>
      <c r="D9" s="4">
        <v>1.4413445263076812E-2</v>
      </c>
      <c r="J9" t="s">
        <v>283</v>
      </c>
      <c r="K9" t="s">
        <v>282</v>
      </c>
      <c r="L9" s="9">
        <v>3255944</v>
      </c>
      <c r="R9" t="s">
        <v>353</v>
      </c>
      <c r="T9" s="7">
        <v>4</v>
      </c>
      <c r="X9" t="s">
        <v>31</v>
      </c>
      <c r="Y9" s="2">
        <v>6714560</v>
      </c>
      <c r="Z9" s="7">
        <v>108560</v>
      </c>
      <c r="AA9" s="5">
        <v>61.851142225497419</v>
      </c>
      <c r="AB9" s="4">
        <v>0.38544253085831393</v>
      </c>
    </row>
    <row r="10" spans="1:28">
      <c r="B10" t="s">
        <v>14</v>
      </c>
      <c r="C10" s="9">
        <v>104332</v>
      </c>
      <c r="D10" s="4">
        <v>1.1447978586666439E-2</v>
      </c>
      <c r="J10" t="s">
        <v>163</v>
      </c>
      <c r="K10" t="s">
        <v>162</v>
      </c>
      <c r="L10" s="9">
        <v>2749031</v>
      </c>
      <c r="Q10" t="s">
        <v>20</v>
      </c>
      <c r="R10" t="s">
        <v>354</v>
      </c>
      <c r="T10" s="7">
        <v>1</v>
      </c>
      <c r="X10" t="s">
        <v>42</v>
      </c>
      <c r="Y10" s="2">
        <v>3848160</v>
      </c>
      <c r="Z10" s="7">
        <v>55960</v>
      </c>
      <c r="AA10" s="5">
        <v>68.766261615439603</v>
      </c>
      <c r="AB10" s="4">
        <v>0.37917056463348725</v>
      </c>
    </row>
    <row r="11" spans="1:28">
      <c r="B11" t="s">
        <v>11</v>
      </c>
      <c r="C11" s="9">
        <v>210118</v>
      </c>
      <c r="D11" s="4">
        <v>2.3055499412195479E-2</v>
      </c>
      <c r="J11" t="s">
        <v>294</v>
      </c>
      <c r="K11" t="s">
        <v>293</v>
      </c>
      <c r="L11" s="9">
        <v>2308143</v>
      </c>
      <c r="R11" t="s">
        <v>352</v>
      </c>
      <c r="T11" s="7">
        <v>7</v>
      </c>
      <c r="X11" t="s">
        <v>64</v>
      </c>
      <c r="Y11" s="2">
        <v>10609239</v>
      </c>
      <c r="Z11" s="7">
        <v>77240</v>
      </c>
      <c r="AA11" s="5">
        <v>137.35420766442257</v>
      </c>
      <c r="AB11" s="4">
        <v>0.2691864138417468</v>
      </c>
    </row>
    <row r="12" spans="1:28">
      <c r="B12" t="s">
        <v>12</v>
      </c>
      <c r="C12" s="9">
        <v>155619</v>
      </c>
      <c r="D12" s="4">
        <v>1.7075518342200325E-2</v>
      </c>
      <c r="J12" t="s">
        <v>108</v>
      </c>
      <c r="K12" t="s">
        <v>107</v>
      </c>
      <c r="L12" s="9">
        <v>2165423</v>
      </c>
      <c r="R12" t="s">
        <v>353</v>
      </c>
      <c r="T12" s="7">
        <v>2</v>
      </c>
      <c r="X12" t="s">
        <v>75</v>
      </c>
      <c r="Y12" s="2">
        <v>6002507</v>
      </c>
      <c r="Z12" s="7">
        <v>42430</v>
      </c>
      <c r="AA12" s="5">
        <v>141.46846570822532</v>
      </c>
      <c r="AB12" s="4">
        <v>0.38859813074770266</v>
      </c>
    </row>
    <row r="13" spans="1:28">
      <c r="B13" t="s">
        <v>17</v>
      </c>
      <c r="C13" s="9">
        <v>57639</v>
      </c>
      <c r="D13" s="4">
        <v>6.3245220810189285E-3</v>
      </c>
      <c r="J13" t="s">
        <v>9</v>
      </c>
      <c r="K13" t="s">
        <v>8</v>
      </c>
      <c r="L13" s="9">
        <v>1982097</v>
      </c>
      <c r="Q13" t="s">
        <v>31</v>
      </c>
      <c r="R13" t="s">
        <v>355</v>
      </c>
      <c r="T13" s="7">
        <v>1</v>
      </c>
      <c r="X13" t="s">
        <v>86</v>
      </c>
      <c r="Y13" s="2">
        <v>1344232</v>
      </c>
      <c r="Z13" s="7">
        <v>42390</v>
      </c>
      <c r="AA13" s="5">
        <v>31.711063930172209</v>
      </c>
      <c r="AB13" s="4">
        <v>0.54215641347624521</v>
      </c>
    </row>
    <row r="14" spans="1:28">
      <c r="B14" t="s">
        <v>8</v>
      </c>
      <c r="C14" s="9">
        <v>1982097</v>
      </c>
      <c r="D14" s="4">
        <v>0.21748844086853303</v>
      </c>
      <c r="J14" t="s">
        <v>228</v>
      </c>
      <c r="K14" t="s">
        <v>227</v>
      </c>
      <c r="L14" s="9">
        <v>1862402</v>
      </c>
      <c r="R14" t="s">
        <v>352</v>
      </c>
      <c r="T14" s="7">
        <v>8</v>
      </c>
      <c r="X14" t="s">
        <v>97</v>
      </c>
      <c r="Y14" s="2">
        <v>5623329</v>
      </c>
      <c r="Z14" s="7">
        <v>303890</v>
      </c>
      <c r="AA14" s="5">
        <v>18.504488466221328</v>
      </c>
      <c r="AB14" s="4">
        <v>0.47906053513852731</v>
      </c>
    </row>
    <row r="15" spans="1:28">
      <c r="B15" t="s">
        <v>15</v>
      </c>
      <c r="C15" s="9">
        <v>65135</v>
      </c>
      <c r="D15" s="4">
        <v>7.1470314500107204E-3</v>
      </c>
      <c r="J15" t="s">
        <v>141</v>
      </c>
      <c r="K15" t="s">
        <v>140</v>
      </c>
      <c r="L15" s="9">
        <v>1741041</v>
      </c>
      <c r="R15" t="s">
        <v>353</v>
      </c>
      <c r="T15" s="7">
        <v>1</v>
      </c>
      <c r="X15" t="s">
        <v>108</v>
      </c>
      <c r="Y15" s="2">
        <v>66650804</v>
      </c>
      <c r="Z15" s="7">
        <v>547557</v>
      </c>
      <c r="AA15" s="5">
        <v>121.72395567950004</v>
      </c>
      <c r="AB15" s="4">
        <v>8.6904698103866834E-2</v>
      </c>
    </row>
    <row r="16" spans="1:28">
      <c r="B16" t="s">
        <v>16</v>
      </c>
      <c r="C16" s="9">
        <v>64385</v>
      </c>
      <c r="D16" s="4">
        <v>7.0647366225368886E-3</v>
      </c>
      <c r="J16" t="s">
        <v>250</v>
      </c>
      <c r="K16" t="s">
        <v>249</v>
      </c>
      <c r="L16" s="9">
        <v>1716961</v>
      </c>
      <c r="Q16" t="s">
        <v>42</v>
      </c>
      <c r="R16" t="s">
        <v>355</v>
      </c>
      <c r="T16" s="7">
        <v>1</v>
      </c>
      <c r="X16" t="s">
        <v>119</v>
      </c>
      <c r="Y16" s="2">
        <v>84075075</v>
      </c>
      <c r="Z16" s="7">
        <v>348560</v>
      </c>
      <c r="AA16" s="5">
        <v>241.20689407849437</v>
      </c>
      <c r="AB16" s="4">
        <v>0.13242891546632579</v>
      </c>
    </row>
    <row r="17" spans="1:28">
      <c r="A17" t="s">
        <v>356</v>
      </c>
      <c r="C17" s="9">
        <v>3120384</v>
      </c>
      <c r="D17" s="4">
        <v>0.34238861724280728</v>
      </c>
      <c r="L17"/>
      <c r="R17" t="s">
        <v>352</v>
      </c>
      <c r="T17" s="7">
        <v>9</v>
      </c>
      <c r="X17" t="s">
        <v>130</v>
      </c>
      <c r="Y17" s="2">
        <v>9938844</v>
      </c>
      <c r="Z17" s="7">
        <v>128900</v>
      </c>
      <c r="AA17" s="5">
        <v>77.105073700543059</v>
      </c>
      <c r="AB17" s="4">
        <v>0.20725186953331798</v>
      </c>
    </row>
    <row r="18" spans="1:28">
      <c r="A18" t="s">
        <v>20</v>
      </c>
      <c r="B18" t="s">
        <v>25</v>
      </c>
      <c r="C18" s="9">
        <v>160553</v>
      </c>
      <c r="D18" s="4">
        <v>1.3654087989874308E-2</v>
      </c>
      <c r="L18"/>
      <c r="Q18" t="s">
        <v>64</v>
      </c>
      <c r="R18" t="s">
        <v>355</v>
      </c>
      <c r="T18" s="7">
        <v>1</v>
      </c>
      <c r="X18" t="s">
        <v>141</v>
      </c>
      <c r="Y18" s="2">
        <v>9632287</v>
      </c>
      <c r="Z18" s="7">
        <v>90530</v>
      </c>
      <c r="AA18" s="5">
        <v>106.39884016348172</v>
      </c>
      <c r="AB18" s="4">
        <v>0.30527942118003759</v>
      </c>
    </row>
    <row r="19" spans="1:28">
      <c r="B19" t="s">
        <v>21</v>
      </c>
      <c r="C19" s="9">
        <v>529247</v>
      </c>
      <c r="D19" s="4">
        <v>4.5009343371827416E-2</v>
      </c>
      <c r="L19"/>
      <c r="R19" t="s">
        <v>352</v>
      </c>
      <c r="T19" s="7">
        <v>3</v>
      </c>
      <c r="X19" t="s">
        <v>152</v>
      </c>
      <c r="Y19" s="2">
        <v>5308039</v>
      </c>
      <c r="Z19" s="7">
        <v>68890</v>
      </c>
      <c r="AA19" s="5">
        <v>77.05093627522136</v>
      </c>
      <c r="AB19" s="4">
        <v>0.31672713783753287</v>
      </c>
    </row>
    <row r="20" spans="1:28">
      <c r="B20" t="s">
        <v>27</v>
      </c>
      <c r="C20" s="9">
        <v>118509</v>
      </c>
      <c r="D20" s="4">
        <v>1.0078493167938402E-2</v>
      </c>
      <c r="L20"/>
      <c r="R20" t="s">
        <v>353</v>
      </c>
      <c r="T20" s="7">
        <v>6</v>
      </c>
      <c r="X20" t="s">
        <v>163</v>
      </c>
      <c r="Y20" s="2">
        <v>59146260</v>
      </c>
      <c r="Z20" s="7">
        <v>294140</v>
      </c>
      <c r="AA20" s="5">
        <v>201.08200176786565</v>
      </c>
      <c r="AB20" s="4">
        <v>0.14256194728119748</v>
      </c>
    </row>
    <row r="21" spans="1:28">
      <c r="B21" t="s">
        <v>19</v>
      </c>
      <c r="C21" s="9">
        <v>1019022</v>
      </c>
      <c r="D21" s="4">
        <v>8.6661825388611211E-2</v>
      </c>
      <c r="L21"/>
      <c r="Q21" t="s">
        <v>75</v>
      </c>
      <c r="R21" t="s">
        <v>351</v>
      </c>
      <c r="T21" s="7">
        <v>1</v>
      </c>
      <c r="X21" t="s">
        <v>174</v>
      </c>
      <c r="Y21" s="2">
        <v>1853559</v>
      </c>
      <c r="Z21" s="7">
        <v>62200</v>
      </c>
      <c r="AA21" s="5">
        <v>29.799983922829583</v>
      </c>
      <c r="AB21" s="4">
        <v>0.52324636011046866</v>
      </c>
    </row>
    <row r="22" spans="1:28">
      <c r="B22" t="s">
        <v>23</v>
      </c>
      <c r="C22" s="9">
        <v>200132</v>
      </c>
      <c r="D22" s="4">
        <v>1.7020049065352406E-2</v>
      </c>
      <c r="L22"/>
      <c r="R22" t="s">
        <v>352</v>
      </c>
      <c r="T22" s="7">
        <v>8</v>
      </c>
      <c r="X22" t="s">
        <v>185</v>
      </c>
      <c r="Y22" s="2">
        <v>2830144</v>
      </c>
      <c r="Z22" s="7">
        <v>62674</v>
      </c>
      <c r="AA22" s="5">
        <v>45.156588058844179</v>
      </c>
      <c r="AB22" s="4">
        <v>0.50850663429140008</v>
      </c>
    </row>
    <row r="23" spans="1:28">
      <c r="B23" t="s">
        <v>22</v>
      </c>
      <c r="C23" s="9">
        <v>265086</v>
      </c>
      <c r="D23" s="4">
        <v>2.2544004589660865E-2</v>
      </c>
      <c r="L23"/>
      <c r="R23" t="s">
        <v>353</v>
      </c>
      <c r="T23" s="7">
        <v>1</v>
      </c>
      <c r="X23" t="s">
        <v>195</v>
      </c>
      <c r="Y23" s="2">
        <v>680453</v>
      </c>
      <c r="Z23" s="7">
        <v>2590</v>
      </c>
      <c r="AA23" s="5">
        <v>262.72316602316602</v>
      </c>
      <c r="AB23" s="4">
        <v>0.27234504073021948</v>
      </c>
    </row>
    <row r="24" spans="1:28">
      <c r="B24" t="s">
        <v>29</v>
      </c>
      <c r="C24" s="9">
        <v>101032</v>
      </c>
      <c r="D24" s="4">
        <v>8.5921771489351241E-3</v>
      </c>
      <c r="L24"/>
      <c r="Q24" t="s">
        <v>86</v>
      </c>
      <c r="R24" t="s">
        <v>351</v>
      </c>
      <c r="T24" s="7">
        <v>1</v>
      </c>
      <c r="X24" t="s">
        <v>206</v>
      </c>
      <c r="Y24" s="2">
        <v>545405</v>
      </c>
      <c r="Z24" s="7">
        <v>320</v>
      </c>
      <c r="AA24" s="5">
        <v>1704.390625</v>
      </c>
      <c r="AB24" s="4">
        <v>0.35345110514205036</v>
      </c>
    </row>
    <row r="25" spans="1:28">
      <c r="B25" t="s">
        <v>24</v>
      </c>
      <c r="C25" s="9">
        <v>195278</v>
      </c>
      <c r="D25" s="4">
        <v>1.6607244925268758E-2</v>
      </c>
      <c r="L25"/>
      <c r="R25" t="s">
        <v>354</v>
      </c>
      <c r="T25" s="7">
        <v>1</v>
      </c>
      <c r="X25" t="s">
        <v>217</v>
      </c>
      <c r="Y25" s="2">
        <v>18346819</v>
      </c>
      <c r="Z25" s="7">
        <v>33720</v>
      </c>
      <c r="AA25" s="5">
        <v>544.09309015421115</v>
      </c>
      <c r="AB25" s="4">
        <v>0.21060953400150734</v>
      </c>
    </row>
    <row r="26" spans="1:28">
      <c r="B26" t="s">
        <v>28</v>
      </c>
      <c r="C26" s="9">
        <v>110939</v>
      </c>
      <c r="D26" s="4">
        <v>9.4347092082282223E-3</v>
      </c>
      <c r="L26"/>
      <c r="R26" t="s">
        <v>352</v>
      </c>
      <c r="T26" s="7">
        <v>6</v>
      </c>
      <c r="X26" t="s">
        <v>228</v>
      </c>
      <c r="Y26" s="2">
        <v>38140910</v>
      </c>
      <c r="Z26" s="7">
        <v>306230</v>
      </c>
      <c r="AA26" s="5">
        <v>124.5498808085426</v>
      </c>
      <c r="AB26" s="4">
        <v>0.16647214237940311</v>
      </c>
    </row>
    <row r="27" spans="1:28">
      <c r="B27" t="s">
        <v>26</v>
      </c>
      <c r="C27" s="9">
        <v>132761</v>
      </c>
      <c r="D27" s="4">
        <v>1.1290541912164226E-2</v>
      </c>
      <c r="L27"/>
      <c r="R27" t="s">
        <v>353</v>
      </c>
      <c r="T27" s="7">
        <v>2</v>
      </c>
      <c r="X27" t="s">
        <v>239</v>
      </c>
      <c r="Y27" s="2">
        <v>10411834</v>
      </c>
      <c r="Z27" s="7">
        <v>91590</v>
      </c>
      <c r="AA27" s="5">
        <v>113.67872038432144</v>
      </c>
      <c r="AB27" s="4">
        <v>0.1691907496796434</v>
      </c>
    </row>
    <row r="28" spans="1:28">
      <c r="A28" t="s">
        <v>357</v>
      </c>
      <c r="C28" s="9">
        <v>2832559</v>
      </c>
      <c r="D28" s="4">
        <v>0.24089247676786094</v>
      </c>
      <c r="L28"/>
      <c r="Q28" t="s">
        <v>97</v>
      </c>
      <c r="R28" t="s">
        <v>351</v>
      </c>
      <c r="T28" s="7">
        <v>1</v>
      </c>
      <c r="X28" t="s">
        <v>53</v>
      </c>
      <c r="Y28" s="2">
        <v>1370754</v>
      </c>
      <c r="Z28" s="7">
        <v>9240</v>
      </c>
      <c r="AA28" s="5">
        <v>148.35</v>
      </c>
      <c r="AB28" s="4">
        <v>0.49424915046755291</v>
      </c>
    </row>
    <row r="29" spans="1:28">
      <c r="A29" t="s">
        <v>31</v>
      </c>
      <c r="B29" t="s">
        <v>34</v>
      </c>
      <c r="C29" s="9">
        <v>189014</v>
      </c>
      <c r="D29" s="4">
        <v>2.8149871324405471E-2</v>
      </c>
      <c r="L29"/>
      <c r="R29" t="s">
        <v>354</v>
      </c>
      <c r="T29" s="7">
        <v>1</v>
      </c>
      <c r="X29" t="s">
        <v>250</v>
      </c>
      <c r="Y29" s="2">
        <v>18908650</v>
      </c>
      <c r="Z29" s="7">
        <v>230170</v>
      </c>
      <c r="AA29" s="5">
        <v>82.150801581439808</v>
      </c>
      <c r="AB29" s="4">
        <v>0.20324100345609022</v>
      </c>
    </row>
    <row r="30" spans="1:28">
      <c r="B30" t="s">
        <v>39</v>
      </c>
      <c r="C30" s="9">
        <v>69434</v>
      </c>
      <c r="D30" s="4">
        <v>1.0340811609398084E-2</v>
      </c>
      <c r="L30"/>
      <c r="R30" t="s">
        <v>352</v>
      </c>
      <c r="T30" s="7">
        <v>8</v>
      </c>
      <c r="X30" t="s">
        <v>261</v>
      </c>
      <c r="Y30" s="2">
        <v>5474881</v>
      </c>
      <c r="Z30" s="7">
        <v>48088</v>
      </c>
      <c r="AA30" s="5">
        <v>113.85129346198636</v>
      </c>
      <c r="AB30" s="4">
        <v>0.22392176195245159</v>
      </c>
    </row>
    <row r="31" spans="1:28">
      <c r="B31" t="s">
        <v>37</v>
      </c>
      <c r="C31" s="9">
        <v>88565</v>
      </c>
      <c r="D31" s="4">
        <v>1.3189993089643998E-2</v>
      </c>
      <c r="L31"/>
      <c r="Q31" t="s">
        <v>108</v>
      </c>
      <c r="R31" t="s">
        <v>352</v>
      </c>
      <c r="T31" s="7">
        <v>2</v>
      </c>
      <c r="X31" t="s">
        <v>272</v>
      </c>
      <c r="Y31" s="2">
        <v>2117072</v>
      </c>
      <c r="Z31" s="7">
        <v>20140</v>
      </c>
      <c r="AA31" s="5">
        <v>105.11777557100298</v>
      </c>
      <c r="AB31" s="4">
        <v>0.26748547049887772</v>
      </c>
    </row>
    <row r="32" spans="1:28">
      <c r="B32" t="s">
        <v>32</v>
      </c>
      <c r="C32" s="9">
        <v>329489</v>
      </c>
      <c r="D32" s="4">
        <v>4.9070825191821953E-2</v>
      </c>
      <c r="L32"/>
      <c r="R32" t="s">
        <v>353</v>
      </c>
      <c r="T32" s="7">
        <v>8</v>
      </c>
      <c r="X32" t="s">
        <v>283</v>
      </c>
      <c r="Y32" s="2">
        <v>47889958</v>
      </c>
      <c r="Z32" s="7">
        <v>498800</v>
      </c>
      <c r="AA32" s="5">
        <v>96.010340817963112</v>
      </c>
      <c r="AB32" s="4">
        <v>0.19314105474888907</v>
      </c>
    </row>
    <row r="33" spans="1:28">
      <c r="B33" t="s">
        <v>36</v>
      </c>
      <c r="C33" s="9">
        <v>121168</v>
      </c>
      <c r="D33" s="4">
        <v>1.8045560691988753E-2</v>
      </c>
      <c r="L33"/>
      <c r="Q33" t="s">
        <v>119</v>
      </c>
      <c r="R33" t="s">
        <v>352</v>
      </c>
      <c r="T33" s="7">
        <v>4</v>
      </c>
      <c r="X33" t="s">
        <v>294</v>
      </c>
      <c r="Y33" s="2">
        <v>10656633</v>
      </c>
      <c r="Z33" s="7">
        <v>410340</v>
      </c>
      <c r="AA33" s="5">
        <v>25.970251498757129</v>
      </c>
      <c r="AB33" s="4">
        <v>0.51449008331243085</v>
      </c>
    </row>
    <row r="34" spans="1:28">
      <c r="B34" t="s">
        <v>40</v>
      </c>
      <c r="C34" s="9">
        <v>66641</v>
      </c>
      <c r="D34" s="4">
        <v>9.924849878473049E-3</v>
      </c>
      <c r="L34"/>
      <c r="R34" t="s">
        <v>353</v>
      </c>
      <c r="T34" s="7">
        <v>6</v>
      </c>
      <c r="X34" t="s">
        <v>358</v>
      </c>
      <c r="Y34" s="2">
        <v>448992585</v>
      </c>
      <c r="Z34" s="7">
        <v>3997838</v>
      </c>
      <c r="AA34" s="5">
        <v>5178.9844248784248</v>
      </c>
      <c r="AB34" s="4">
        <v>8.3183997628799542</v>
      </c>
    </row>
    <row r="35" spans="1:28">
      <c r="B35" t="s">
        <v>38</v>
      </c>
      <c r="C35" s="9">
        <v>78232</v>
      </c>
      <c r="D35" s="4">
        <v>1.1651098508316256E-2</v>
      </c>
      <c r="L35"/>
      <c r="Q35" t="s">
        <v>130</v>
      </c>
      <c r="R35" t="s">
        <v>354</v>
      </c>
      <c r="T35" s="7">
        <v>1</v>
      </c>
    </row>
    <row r="36" spans="1:28">
      <c r="B36" t="s">
        <v>30</v>
      </c>
      <c r="C36" s="9">
        <v>1205548</v>
      </c>
      <c r="D36" s="4">
        <v>0.17954236763093934</v>
      </c>
      <c r="L36"/>
      <c r="R36" t="s">
        <v>352</v>
      </c>
      <c r="T36" s="7">
        <v>8</v>
      </c>
    </row>
    <row r="37" spans="1:28">
      <c r="B37" t="s">
        <v>35</v>
      </c>
      <c r="C37" s="9">
        <v>121249</v>
      </c>
      <c r="D37" s="4">
        <v>1.8057624028975837E-2</v>
      </c>
      <c r="L37"/>
      <c r="R37" t="s">
        <v>353</v>
      </c>
      <c r="T37" s="7">
        <v>1</v>
      </c>
    </row>
    <row r="38" spans="1:28">
      <c r="B38" t="s">
        <v>33</v>
      </c>
      <c r="C38" s="9">
        <v>318737</v>
      </c>
      <c r="D38" s="4">
        <v>4.746952890435114E-2</v>
      </c>
      <c r="L38"/>
      <c r="Q38" t="s">
        <v>141</v>
      </c>
      <c r="R38" t="s">
        <v>355</v>
      </c>
      <c r="T38" s="7">
        <v>1</v>
      </c>
    </row>
    <row r="39" spans="1:28">
      <c r="A39" t="s">
        <v>359</v>
      </c>
      <c r="C39" s="9">
        <v>2588077</v>
      </c>
      <c r="D39" s="4">
        <v>0.38544253085831387</v>
      </c>
      <c r="L39"/>
      <c r="R39" t="s">
        <v>352</v>
      </c>
      <c r="T39" s="7">
        <v>8</v>
      </c>
    </row>
    <row r="40" spans="1:28">
      <c r="A40" t="s">
        <v>42</v>
      </c>
      <c r="B40" t="s">
        <v>50</v>
      </c>
      <c r="C40" s="9">
        <v>49377</v>
      </c>
      <c r="D40" s="4">
        <v>1.2831327179743047E-2</v>
      </c>
      <c r="L40"/>
      <c r="R40" t="s">
        <v>353</v>
      </c>
      <c r="T40" s="7">
        <v>1</v>
      </c>
    </row>
    <row r="41" spans="1:28">
      <c r="B41" t="s">
        <v>45</v>
      </c>
      <c r="C41" s="9">
        <v>96313</v>
      </c>
      <c r="D41" s="4">
        <v>2.5028325225562347E-2</v>
      </c>
      <c r="L41"/>
      <c r="Q41" t="s">
        <v>152</v>
      </c>
      <c r="R41" t="s">
        <v>355</v>
      </c>
      <c r="T41" s="7">
        <v>1</v>
      </c>
    </row>
    <row r="42" spans="1:28">
      <c r="B42" t="s">
        <v>48</v>
      </c>
      <c r="C42" s="9">
        <v>52220</v>
      </c>
      <c r="D42" s="4">
        <v>1.3570121824456364E-2</v>
      </c>
      <c r="L42"/>
      <c r="R42" t="s">
        <v>352</v>
      </c>
      <c r="T42" s="7">
        <v>5</v>
      </c>
    </row>
    <row r="43" spans="1:28">
      <c r="B43" t="s">
        <v>44</v>
      </c>
      <c r="C43" s="9">
        <v>107964</v>
      </c>
      <c r="D43" s="4">
        <v>2.8056005987277036E-2</v>
      </c>
      <c r="L43"/>
      <c r="R43" t="s">
        <v>353</v>
      </c>
      <c r="T43" s="7">
        <v>4</v>
      </c>
    </row>
    <row r="44" spans="1:28">
      <c r="B44" t="s">
        <v>49</v>
      </c>
      <c r="C44" s="9">
        <v>49891</v>
      </c>
      <c r="D44" s="4">
        <v>1.2964897509459066E-2</v>
      </c>
      <c r="L44"/>
      <c r="Q44" t="s">
        <v>163</v>
      </c>
      <c r="R44" t="s">
        <v>352</v>
      </c>
      <c r="T44" s="7">
        <v>5</v>
      </c>
    </row>
    <row r="45" spans="1:28">
      <c r="B45" t="s">
        <v>43</v>
      </c>
      <c r="C45" s="9">
        <v>160577</v>
      </c>
      <c r="D45" s="4">
        <v>4.1728254542430669E-2</v>
      </c>
      <c r="L45"/>
      <c r="R45" t="s">
        <v>353</v>
      </c>
      <c r="T45" s="7">
        <v>5</v>
      </c>
    </row>
    <row r="46" spans="1:28">
      <c r="B46" t="s">
        <v>51</v>
      </c>
      <c r="C46" s="9">
        <v>43782</v>
      </c>
      <c r="D46" s="4">
        <v>1.1377385555694151E-2</v>
      </c>
      <c r="L46"/>
      <c r="Q46" t="s">
        <v>174</v>
      </c>
      <c r="R46" t="s">
        <v>351</v>
      </c>
      <c r="T46" s="7">
        <v>1</v>
      </c>
    </row>
    <row r="47" spans="1:28">
      <c r="B47" t="s">
        <v>47</v>
      </c>
      <c r="C47" s="9">
        <v>61075</v>
      </c>
      <c r="D47" s="4">
        <v>1.5871221570828657E-2</v>
      </c>
      <c r="R47" t="s">
        <v>352</v>
      </c>
      <c r="T47" s="7">
        <v>9</v>
      </c>
    </row>
    <row r="48" spans="1:28">
      <c r="B48" t="s">
        <v>46</v>
      </c>
      <c r="C48" s="9">
        <v>70779</v>
      </c>
      <c r="D48" s="4">
        <v>1.8392946239241613E-2</v>
      </c>
      <c r="Q48" t="s">
        <v>185</v>
      </c>
      <c r="R48" t="s">
        <v>351</v>
      </c>
      <c r="T48" s="7">
        <v>1</v>
      </c>
    </row>
    <row r="49" spans="1:20">
      <c r="B49" t="s">
        <v>41</v>
      </c>
      <c r="C49" s="9">
        <v>767131</v>
      </c>
      <c r="D49" s="4">
        <v>0.19935007899879423</v>
      </c>
      <c r="R49" t="s">
        <v>355</v>
      </c>
      <c r="T49" s="7">
        <v>1</v>
      </c>
    </row>
    <row r="50" spans="1:20">
      <c r="A50" t="s">
        <v>360</v>
      </c>
      <c r="C50" s="9">
        <v>1459109</v>
      </c>
      <c r="D50" s="4">
        <v>0.37917056463348719</v>
      </c>
      <c r="R50" t="s">
        <v>354</v>
      </c>
      <c r="T50" s="7">
        <v>1</v>
      </c>
    </row>
    <row r="51" spans="1:20">
      <c r="A51" t="s">
        <v>64</v>
      </c>
      <c r="B51" t="s">
        <v>65</v>
      </c>
      <c r="C51" s="9">
        <v>377028</v>
      </c>
      <c r="D51" s="4">
        <v>3.5537704447981613E-2</v>
      </c>
      <c r="R51" t="s">
        <v>352</v>
      </c>
      <c r="T51" s="7">
        <v>5</v>
      </c>
    </row>
    <row r="52" spans="1:20">
      <c r="B52" t="s">
        <v>72</v>
      </c>
      <c r="C52" s="9">
        <v>95709</v>
      </c>
      <c r="D52" s="4">
        <v>9.0212879547722502E-3</v>
      </c>
      <c r="R52" t="s">
        <v>353</v>
      </c>
      <c r="T52" s="7">
        <v>2</v>
      </c>
    </row>
    <row r="53" spans="1:20">
      <c r="B53" t="s">
        <v>71</v>
      </c>
      <c r="C53" s="9">
        <v>100090</v>
      </c>
      <c r="D53" s="4">
        <v>9.4342299197897224E-3</v>
      </c>
      <c r="Q53" t="s">
        <v>195</v>
      </c>
      <c r="R53" t="s">
        <v>355</v>
      </c>
      <c r="T53" s="7">
        <v>1</v>
      </c>
    </row>
    <row r="54" spans="1:20">
      <c r="B54" t="s">
        <v>68</v>
      </c>
      <c r="C54" s="9">
        <v>105229</v>
      </c>
      <c r="D54" s="4">
        <v>9.9186190451548886E-3</v>
      </c>
      <c r="R54" t="s">
        <v>354</v>
      </c>
      <c r="T54" s="7">
        <v>1</v>
      </c>
    </row>
    <row r="55" spans="1:20">
      <c r="B55" t="s">
        <v>69</v>
      </c>
      <c r="C55" s="9">
        <v>102134</v>
      </c>
      <c r="D55" s="4">
        <v>9.6268921833130537E-3</v>
      </c>
      <c r="R55" t="s">
        <v>352</v>
      </c>
      <c r="T55" s="7">
        <v>8</v>
      </c>
    </row>
    <row r="56" spans="1:20">
      <c r="B56" t="s">
        <v>66</v>
      </c>
      <c r="C56" s="9">
        <v>314590</v>
      </c>
      <c r="D56" s="4">
        <v>2.965245669364221E-2</v>
      </c>
      <c r="Q56" t="s">
        <v>206</v>
      </c>
      <c r="R56" t="s">
        <v>354</v>
      </c>
      <c r="T56" s="7">
        <v>1</v>
      </c>
    </row>
    <row r="57" spans="1:20">
      <c r="B57" t="s">
        <v>73</v>
      </c>
      <c r="C57" s="9">
        <v>90755</v>
      </c>
      <c r="D57" s="4">
        <v>8.5543364608903615E-3</v>
      </c>
      <c r="R57" t="s">
        <v>352</v>
      </c>
      <c r="T57" s="7">
        <v>9</v>
      </c>
    </row>
    <row r="58" spans="1:20">
      <c r="B58" t="s">
        <v>67</v>
      </c>
      <c r="C58" s="9">
        <v>177936</v>
      </c>
      <c r="D58" s="4">
        <v>1.6771796733017326E-2</v>
      </c>
      <c r="Q58" t="s">
        <v>217</v>
      </c>
      <c r="R58" t="s">
        <v>354</v>
      </c>
      <c r="T58" s="7">
        <v>1</v>
      </c>
    </row>
    <row r="59" spans="1:20">
      <c r="B59" t="s">
        <v>63</v>
      </c>
      <c r="C59" s="9">
        <v>1391508</v>
      </c>
      <c r="D59" s="4">
        <v>0.13116002005421878</v>
      </c>
      <c r="R59" t="s">
        <v>352</v>
      </c>
      <c r="T59" s="7">
        <v>9</v>
      </c>
    </row>
    <row r="60" spans="1:20">
      <c r="B60" t="s">
        <v>70</v>
      </c>
      <c r="C60" s="9">
        <v>100884</v>
      </c>
      <c r="D60" s="4">
        <v>9.5090703489665949E-3</v>
      </c>
      <c r="Q60" t="s">
        <v>228</v>
      </c>
      <c r="R60" t="s">
        <v>352</v>
      </c>
      <c r="T60" s="7">
        <v>7</v>
      </c>
    </row>
    <row r="61" spans="1:20">
      <c r="A61" t="s">
        <v>361</v>
      </c>
      <c r="C61" s="9">
        <v>2855863</v>
      </c>
      <c r="D61" s="4">
        <v>0.2691864138417468</v>
      </c>
      <c r="R61" t="s">
        <v>353</v>
      </c>
      <c r="T61" s="7">
        <v>3</v>
      </c>
    </row>
    <row r="62" spans="1:20">
      <c r="A62" t="s">
        <v>75</v>
      </c>
      <c r="B62" t="s">
        <v>78</v>
      </c>
      <c r="C62" s="9">
        <v>120914</v>
      </c>
      <c r="D62" s="4">
        <v>2.0143916533541736E-2</v>
      </c>
      <c r="Q62" t="s">
        <v>239</v>
      </c>
      <c r="R62" t="s">
        <v>354</v>
      </c>
      <c r="T62" s="7">
        <v>1</v>
      </c>
    </row>
    <row r="63" spans="1:20">
      <c r="B63" t="s">
        <v>76</v>
      </c>
      <c r="C63" s="9">
        <v>290598</v>
      </c>
      <c r="D63" s="4">
        <v>4.8412771530295592E-2</v>
      </c>
      <c r="R63" t="s">
        <v>352</v>
      </c>
      <c r="T63" s="7">
        <v>6</v>
      </c>
    </row>
    <row r="64" spans="1:20">
      <c r="B64" t="s">
        <v>74</v>
      </c>
      <c r="C64" s="9">
        <v>1363296</v>
      </c>
      <c r="D64" s="4">
        <v>0.22712110123320139</v>
      </c>
      <c r="R64" t="s">
        <v>353</v>
      </c>
      <c r="T64" s="7">
        <v>3</v>
      </c>
    </row>
    <row r="65" spans="1:20">
      <c r="B65" t="s">
        <v>79</v>
      </c>
      <c r="C65" s="9">
        <v>71921</v>
      </c>
      <c r="D65" s="4">
        <v>1.1981826926649149E-2</v>
      </c>
      <c r="Q65" t="s">
        <v>53</v>
      </c>
      <c r="R65" t="s">
        <v>355</v>
      </c>
      <c r="T65" s="7">
        <v>1</v>
      </c>
    </row>
    <row r="66" spans="1:20">
      <c r="B66" t="s">
        <v>81</v>
      </c>
      <c r="C66" s="9">
        <v>63162</v>
      </c>
      <c r="D66" s="4">
        <v>1.0522603305585482E-2</v>
      </c>
      <c r="R66" t="s">
        <v>354</v>
      </c>
      <c r="T66" s="7">
        <v>2</v>
      </c>
    </row>
    <row r="67" spans="1:20">
      <c r="B67" t="s">
        <v>82</v>
      </c>
      <c r="C67" s="9">
        <v>62338</v>
      </c>
      <c r="D67" s="4">
        <v>1.0385327330730309E-2</v>
      </c>
      <c r="R67" t="s">
        <v>352</v>
      </c>
      <c r="T67" s="7">
        <v>7</v>
      </c>
    </row>
    <row r="68" spans="1:20">
      <c r="B68" t="s">
        <v>77</v>
      </c>
      <c r="C68" s="9">
        <v>182387</v>
      </c>
      <c r="D68" s="4">
        <v>3.0385137410085486E-2</v>
      </c>
      <c r="Q68" t="s">
        <v>250</v>
      </c>
      <c r="R68" t="s">
        <v>354</v>
      </c>
      <c r="T68" s="7">
        <v>1</v>
      </c>
    </row>
    <row r="69" spans="1:20">
      <c r="B69" t="s">
        <v>80</v>
      </c>
      <c r="C69" s="9">
        <v>64057</v>
      </c>
      <c r="D69" s="4">
        <v>1.0671707671477935E-2</v>
      </c>
      <c r="R69" t="s">
        <v>352</v>
      </c>
      <c r="T69" s="7">
        <v>7</v>
      </c>
    </row>
    <row r="70" spans="1:20">
      <c r="B70" t="s">
        <v>84</v>
      </c>
      <c r="C70" s="9">
        <v>52580</v>
      </c>
      <c r="D70" s="4">
        <v>8.7596732498604335E-3</v>
      </c>
      <c r="R70" t="s">
        <v>353</v>
      </c>
      <c r="T70" s="7">
        <v>2</v>
      </c>
    </row>
    <row r="71" spans="1:20">
      <c r="B71" t="s">
        <v>83</v>
      </c>
      <c r="C71" s="9">
        <v>61310</v>
      </c>
      <c r="D71" s="4">
        <v>1.0214065556275069E-2</v>
      </c>
      <c r="Q71" t="s">
        <v>261</v>
      </c>
      <c r="R71" t="s">
        <v>354</v>
      </c>
      <c r="T71" s="7">
        <v>1</v>
      </c>
    </row>
    <row r="72" spans="1:20">
      <c r="A72" t="s">
        <v>362</v>
      </c>
      <c r="C72" s="9">
        <v>2332563</v>
      </c>
      <c r="D72" s="4">
        <v>0.38859813074770261</v>
      </c>
      <c r="R72" t="s">
        <v>352</v>
      </c>
      <c r="T72" s="7">
        <v>7</v>
      </c>
    </row>
    <row r="73" spans="1:20">
      <c r="A73" t="s">
        <v>86</v>
      </c>
      <c r="B73" t="s">
        <v>90</v>
      </c>
      <c r="C73" s="9">
        <v>34394</v>
      </c>
      <c r="D73" s="4">
        <v>2.5586357116926244E-2</v>
      </c>
      <c r="R73" t="s">
        <v>353</v>
      </c>
      <c r="T73" s="7">
        <v>2</v>
      </c>
    </row>
    <row r="74" spans="1:20">
      <c r="B74" t="s">
        <v>94</v>
      </c>
      <c r="C74" s="9">
        <v>13276</v>
      </c>
      <c r="D74" s="4">
        <v>9.876271357920359E-3</v>
      </c>
      <c r="Q74" t="s">
        <v>272</v>
      </c>
      <c r="R74" t="s">
        <v>355</v>
      </c>
      <c r="T74" s="7">
        <v>1</v>
      </c>
    </row>
    <row r="75" spans="1:20">
      <c r="B75" t="s">
        <v>93</v>
      </c>
      <c r="C75" s="9">
        <v>15189</v>
      </c>
      <c r="D75" s="4">
        <v>1.1299388795981646E-2</v>
      </c>
      <c r="R75" t="s">
        <v>352</v>
      </c>
      <c r="T75" s="7">
        <v>6</v>
      </c>
    </row>
    <row r="76" spans="1:20">
      <c r="B76" t="s">
        <v>88</v>
      </c>
      <c r="C76" s="9">
        <v>56103</v>
      </c>
      <c r="D76" s="4">
        <v>4.1736099125746148E-2</v>
      </c>
      <c r="R76" t="s">
        <v>353</v>
      </c>
      <c r="T76" s="7">
        <v>3</v>
      </c>
    </row>
    <row r="77" spans="1:20">
      <c r="B77" t="s">
        <v>89</v>
      </c>
      <c r="C77" s="9">
        <v>39375</v>
      </c>
      <c r="D77" s="4">
        <v>2.9291818674157435E-2</v>
      </c>
      <c r="Q77" t="s">
        <v>283</v>
      </c>
      <c r="R77" t="s">
        <v>354</v>
      </c>
      <c r="T77" s="7">
        <v>1</v>
      </c>
    </row>
    <row r="78" spans="1:20">
      <c r="B78" t="s">
        <v>92</v>
      </c>
      <c r="C78" s="9">
        <v>15413</v>
      </c>
      <c r="D78" s="4">
        <v>1.1466026697772408E-2</v>
      </c>
      <c r="R78" t="s">
        <v>352</v>
      </c>
      <c r="T78" s="7">
        <v>5</v>
      </c>
    </row>
    <row r="79" spans="1:20">
      <c r="B79" t="s">
        <v>95</v>
      </c>
      <c r="C79" s="9">
        <v>12989</v>
      </c>
      <c r="D79" s="4">
        <v>9.6627665462509452E-3</v>
      </c>
      <c r="R79" t="s">
        <v>353</v>
      </c>
      <c r="T79" s="7">
        <v>4</v>
      </c>
    </row>
    <row r="80" spans="1:20">
      <c r="B80" t="s">
        <v>85</v>
      </c>
      <c r="C80" s="9">
        <v>430805</v>
      </c>
      <c r="D80" s="4">
        <v>0.32048411286147033</v>
      </c>
      <c r="Q80" t="s">
        <v>294</v>
      </c>
      <c r="R80" t="s">
        <v>351</v>
      </c>
      <c r="T80" s="7">
        <v>1</v>
      </c>
    </row>
    <row r="81" spans="1:20">
      <c r="B81" t="s">
        <v>87</v>
      </c>
      <c r="C81" s="9">
        <v>93715</v>
      </c>
      <c r="D81" s="4">
        <v>6.9716388242505756E-2</v>
      </c>
      <c r="R81" t="s">
        <v>354</v>
      </c>
      <c r="T81" s="7">
        <v>2</v>
      </c>
    </row>
    <row r="82" spans="1:20">
      <c r="B82" t="s">
        <v>91</v>
      </c>
      <c r="C82" s="9">
        <v>17525</v>
      </c>
      <c r="D82" s="4">
        <v>1.3037184057513881E-2</v>
      </c>
      <c r="R82" t="s">
        <v>352</v>
      </c>
      <c r="T82" s="7">
        <v>7</v>
      </c>
    </row>
    <row r="83" spans="1:20">
      <c r="A83" t="s">
        <v>363</v>
      </c>
      <c r="C83" s="9">
        <v>728784</v>
      </c>
      <c r="D83" s="4">
        <v>0.5421564134762451</v>
      </c>
    </row>
    <row r="84" spans="1:20">
      <c r="A84" t="s">
        <v>97</v>
      </c>
      <c r="B84" t="s">
        <v>96</v>
      </c>
      <c r="C84" s="9">
        <v>1305893</v>
      </c>
      <c r="D84" s="4">
        <v>0.23222774267698013</v>
      </c>
    </row>
    <row r="85" spans="1:20">
      <c r="B85" t="s">
        <v>105</v>
      </c>
      <c r="C85" s="9">
        <v>72621</v>
      </c>
      <c r="D85" s="4">
        <v>1.2914236389156673E-2</v>
      </c>
    </row>
    <row r="86" spans="1:20">
      <c r="B86" t="s">
        <v>101</v>
      </c>
      <c r="C86" s="9">
        <v>128911</v>
      </c>
      <c r="D86" s="4">
        <v>2.2924321162784537E-2</v>
      </c>
    </row>
    <row r="87" spans="1:20">
      <c r="B87" t="s">
        <v>103</v>
      </c>
      <c r="C87" s="9">
        <v>91243</v>
      </c>
      <c r="D87" s="4">
        <v>1.6225797921480319E-2</v>
      </c>
    </row>
    <row r="88" spans="1:20">
      <c r="B88" t="s">
        <v>102</v>
      </c>
      <c r="C88" s="9">
        <v>119469</v>
      </c>
      <c r="D88" s="4">
        <v>2.1245244587325407E-2</v>
      </c>
    </row>
    <row r="89" spans="1:20">
      <c r="B89" t="s">
        <v>100</v>
      </c>
      <c r="C89" s="9">
        <v>205137</v>
      </c>
      <c r="D89" s="4">
        <v>3.6479636884130376E-2</v>
      </c>
    </row>
    <row r="90" spans="1:20">
      <c r="B90" t="s">
        <v>104</v>
      </c>
      <c r="C90" s="9">
        <v>83479</v>
      </c>
      <c r="D90" s="4">
        <v>1.4845121101753072E-2</v>
      </c>
    </row>
    <row r="91" spans="1:20">
      <c r="B91" t="s">
        <v>98</v>
      </c>
      <c r="C91" s="9">
        <v>341696</v>
      </c>
      <c r="D91" s="4">
        <v>6.0764006516424704E-2</v>
      </c>
    </row>
    <row r="92" spans="1:20">
      <c r="B92" t="s">
        <v>99</v>
      </c>
      <c r="C92" s="9">
        <v>277677</v>
      </c>
      <c r="D92" s="4">
        <v>4.9379468994255896E-2</v>
      </c>
    </row>
    <row r="93" spans="1:20">
      <c r="B93" t="s">
        <v>106</v>
      </c>
      <c r="C93" s="9">
        <v>67789</v>
      </c>
      <c r="D93" s="4">
        <v>1.2054958904236263E-2</v>
      </c>
    </row>
    <row r="94" spans="1:20">
      <c r="A94" t="s">
        <v>364</v>
      </c>
      <c r="C94" s="9">
        <v>2693915</v>
      </c>
      <c r="D94" s="4">
        <v>0.47906053513852737</v>
      </c>
    </row>
    <row r="95" spans="1:20">
      <c r="A95" t="s">
        <v>108</v>
      </c>
      <c r="B95" t="s">
        <v>116</v>
      </c>
      <c r="C95" s="9">
        <v>260958</v>
      </c>
      <c r="D95" s="4">
        <v>3.9153016068643369E-3</v>
      </c>
    </row>
    <row r="96" spans="1:20">
      <c r="B96" t="s">
        <v>117</v>
      </c>
      <c r="C96" s="9">
        <v>234475</v>
      </c>
      <c r="D96" s="4">
        <v>3.5179620638934829E-3</v>
      </c>
    </row>
    <row r="97" spans="1:4">
      <c r="B97" t="s">
        <v>110</v>
      </c>
      <c r="C97" s="9">
        <v>522969</v>
      </c>
      <c r="D97" s="4">
        <v>7.8464019728854278E-3</v>
      </c>
    </row>
    <row r="98" spans="1:4">
      <c r="B98" t="s">
        <v>109</v>
      </c>
      <c r="C98" s="9">
        <v>870731</v>
      </c>
      <c r="D98" s="4">
        <v>1.3064073465640414E-2</v>
      </c>
    </row>
    <row r="99" spans="1:4">
      <c r="B99" t="s">
        <v>114</v>
      </c>
      <c r="C99" s="9">
        <v>295542</v>
      </c>
      <c r="D99" s="4">
        <v>4.4341850699955547E-3</v>
      </c>
    </row>
    <row r="100" spans="1:4">
      <c r="B100" t="s">
        <v>113</v>
      </c>
      <c r="C100" s="9">
        <v>318808</v>
      </c>
      <c r="D100" s="4">
        <v>4.7832581284390809E-3</v>
      </c>
    </row>
    <row r="101" spans="1:4">
      <c r="B101" t="s">
        <v>112</v>
      </c>
      <c r="C101" s="9">
        <v>342669</v>
      </c>
      <c r="D101" s="4">
        <v>5.1412583110025199E-3</v>
      </c>
    </row>
    <row r="102" spans="1:4">
      <c r="B102" t="s">
        <v>107</v>
      </c>
      <c r="C102" s="9">
        <v>2165423</v>
      </c>
      <c r="D102" s="4">
        <v>3.248907545061272E-2</v>
      </c>
    </row>
    <row r="103" spans="1:4">
      <c r="B103" t="s">
        <v>115</v>
      </c>
      <c r="C103" s="9">
        <v>287228</v>
      </c>
      <c r="D103" s="4">
        <v>4.3094453894359621E-3</v>
      </c>
    </row>
    <row r="104" spans="1:4">
      <c r="B104" t="s">
        <v>111</v>
      </c>
      <c r="C104" s="9">
        <v>493465</v>
      </c>
      <c r="D104" s="4">
        <v>7.4037366450973342E-3</v>
      </c>
    </row>
    <row r="105" spans="1:4">
      <c r="A105" t="s">
        <v>365</v>
      </c>
      <c r="C105" s="9">
        <v>5792268</v>
      </c>
      <c r="D105" s="4">
        <v>8.690469810386682E-2</v>
      </c>
    </row>
    <row r="106" spans="1:4">
      <c r="A106" t="s">
        <v>119</v>
      </c>
      <c r="B106" t="s">
        <v>118</v>
      </c>
      <c r="C106" s="9">
        <v>3426354</v>
      </c>
      <c r="D106" s="4">
        <v>4.0753505126222007E-2</v>
      </c>
    </row>
    <row r="107" spans="1:4">
      <c r="B107" t="s">
        <v>122</v>
      </c>
      <c r="C107" s="9">
        <v>963395</v>
      </c>
      <c r="D107" s="4">
        <v>1.1458746840249622E-2</v>
      </c>
    </row>
    <row r="108" spans="1:4">
      <c r="B108" t="s">
        <v>127</v>
      </c>
      <c r="C108" s="9">
        <v>588462</v>
      </c>
      <c r="D108" s="4">
        <v>6.999244425294893E-3</v>
      </c>
    </row>
    <row r="109" spans="1:4">
      <c r="B109" t="s">
        <v>128</v>
      </c>
      <c r="C109" s="9">
        <v>556227</v>
      </c>
      <c r="D109" s="4">
        <v>6.6158370955958111E-3</v>
      </c>
    </row>
    <row r="110" spans="1:4">
      <c r="B110" t="s">
        <v>125</v>
      </c>
      <c r="C110" s="9">
        <v>620523</v>
      </c>
      <c r="D110" s="4">
        <v>7.3805821761086746E-3</v>
      </c>
    </row>
    <row r="111" spans="1:4">
      <c r="B111" t="s">
        <v>126</v>
      </c>
      <c r="C111" s="9">
        <v>593085</v>
      </c>
      <c r="D111" s="4">
        <v>7.0542309953336348E-3</v>
      </c>
    </row>
    <row r="112" spans="1:4">
      <c r="B112" t="s">
        <v>123</v>
      </c>
      <c r="C112" s="9">
        <v>650000</v>
      </c>
      <c r="D112" s="4">
        <v>7.731185491062601E-3</v>
      </c>
    </row>
    <row r="113" spans="1:4">
      <c r="B113" t="s">
        <v>120</v>
      </c>
      <c r="C113" s="9">
        <v>1845229</v>
      </c>
      <c r="D113" s="4">
        <v>2.1947396419212235E-2</v>
      </c>
    </row>
    <row r="114" spans="1:4">
      <c r="B114" t="s">
        <v>121</v>
      </c>
      <c r="C114" s="9">
        <v>1260391</v>
      </c>
      <c r="D114" s="4">
        <v>1.4991256326562896E-2</v>
      </c>
    </row>
    <row r="115" spans="1:4">
      <c r="B115" t="s">
        <v>124</v>
      </c>
      <c r="C115" s="9">
        <v>630305</v>
      </c>
      <c r="D115" s="4">
        <v>7.4969305706834039E-3</v>
      </c>
    </row>
    <row r="116" spans="1:4">
      <c r="A116" t="s">
        <v>366</v>
      </c>
      <c r="C116" s="9">
        <v>11133971</v>
      </c>
      <c r="D116" s="4">
        <v>0.13242891546632576</v>
      </c>
    </row>
    <row r="117" spans="1:4">
      <c r="A117" t="s">
        <v>130</v>
      </c>
      <c r="B117" t="s">
        <v>138</v>
      </c>
      <c r="C117" s="9">
        <v>100857</v>
      </c>
      <c r="D117" s="4">
        <v>1.0147759638847335E-2</v>
      </c>
    </row>
    <row r="118" spans="1:4">
      <c r="B118" t="s">
        <v>129</v>
      </c>
      <c r="C118" s="9">
        <v>643452</v>
      </c>
      <c r="D118" s="4">
        <v>6.4741130859886725E-2</v>
      </c>
    </row>
    <row r="119" spans="1:4">
      <c r="B119" t="s">
        <v>134</v>
      </c>
      <c r="C119" s="9">
        <v>149501</v>
      </c>
      <c r="D119" s="4">
        <v>1.5042091414253006E-2</v>
      </c>
    </row>
    <row r="120" spans="1:4">
      <c r="B120" t="s">
        <v>139</v>
      </c>
      <c r="C120" s="9">
        <v>97616</v>
      </c>
      <c r="D120" s="4">
        <v>9.8216653767782252E-3</v>
      </c>
    </row>
    <row r="121" spans="1:4">
      <c r="B121" t="s">
        <v>135</v>
      </c>
      <c r="C121" s="9">
        <v>146595</v>
      </c>
      <c r="D121" s="4">
        <v>1.4749703285412268E-2</v>
      </c>
    </row>
    <row r="122" spans="1:4">
      <c r="B122" t="s">
        <v>132</v>
      </c>
      <c r="C122" s="9">
        <v>170755</v>
      </c>
      <c r="D122" s="4">
        <v>1.71805694907778E-2</v>
      </c>
    </row>
    <row r="123" spans="1:4">
      <c r="B123" t="s">
        <v>137</v>
      </c>
      <c r="C123" s="9">
        <v>133630</v>
      </c>
      <c r="D123" s="4">
        <v>1.3445225621812757E-2</v>
      </c>
    </row>
    <row r="124" spans="1:4">
      <c r="B124" t="s">
        <v>133</v>
      </c>
      <c r="C124" s="9">
        <v>168151</v>
      </c>
      <c r="D124" s="4">
        <v>1.691856718950413E-2</v>
      </c>
    </row>
    <row r="125" spans="1:4">
      <c r="B125" t="s">
        <v>131</v>
      </c>
      <c r="C125" s="9">
        <v>309617</v>
      </c>
      <c r="D125" s="4">
        <v>3.1152214482891571E-2</v>
      </c>
    </row>
    <row r="126" spans="1:4">
      <c r="B126" t="s">
        <v>136</v>
      </c>
      <c r="C126" s="9">
        <v>139670</v>
      </c>
      <c r="D126" s="4">
        <v>1.4052942173154141E-2</v>
      </c>
    </row>
    <row r="127" spans="1:4">
      <c r="A127" t="s">
        <v>367</v>
      </c>
      <c r="C127" s="9">
        <v>2059844</v>
      </c>
      <c r="D127" s="4">
        <v>0.20725186953331795</v>
      </c>
    </row>
    <row r="128" spans="1:4">
      <c r="A128" t="s">
        <v>141</v>
      </c>
      <c r="B128" t="s">
        <v>140</v>
      </c>
      <c r="C128" s="9">
        <v>1741041</v>
      </c>
      <c r="D128" s="4">
        <v>0.18075053203875674</v>
      </c>
    </row>
    <row r="129" spans="1:4">
      <c r="B129" t="s">
        <v>142</v>
      </c>
      <c r="C129" s="9">
        <v>202402</v>
      </c>
      <c r="D129" s="4">
        <v>2.1012870567498662E-2</v>
      </c>
    </row>
    <row r="130" spans="1:4">
      <c r="B130" t="s">
        <v>146</v>
      </c>
      <c r="C130" s="9">
        <v>129301</v>
      </c>
      <c r="D130" s="4">
        <v>1.3423707163210565E-2</v>
      </c>
    </row>
    <row r="131" spans="1:4">
      <c r="B131" t="s">
        <v>148</v>
      </c>
      <c r="C131" s="9">
        <v>109847</v>
      </c>
      <c r="D131" s="4">
        <v>1.1404041428582848E-2</v>
      </c>
    </row>
    <row r="132" spans="1:4">
      <c r="B132" t="s">
        <v>144</v>
      </c>
      <c r="C132" s="9">
        <v>154521</v>
      </c>
      <c r="D132" s="4">
        <v>1.6041984629403174E-2</v>
      </c>
    </row>
    <row r="133" spans="1:4">
      <c r="B133" t="s">
        <v>147</v>
      </c>
      <c r="C133" s="9">
        <v>117689</v>
      </c>
      <c r="D133" s="4">
        <v>1.2218178299712208E-2</v>
      </c>
    </row>
    <row r="134" spans="1:4">
      <c r="B134" t="s">
        <v>145</v>
      </c>
      <c r="C134" s="9">
        <v>145347</v>
      </c>
      <c r="D134" s="4">
        <v>1.5089562842137074E-2</v>
      </c>
    </row>
    <row r="135" spans="1:4">
      <c r="B135" t="s">
        <v>143</v>
      </c>
      <c r="C135" s="9">
        <v>160766</v>
      </c>
      <c r="D135" s="4">
        <v>1.6690324945674895E-2</v>
      </c>
    </row>
    <row r="136" spans="1:4">
      <c r="B136" t="s">
        <v>149</v>
      </c>
      <c r="C136" s="9">
        <v>101600</v>
      </c>
      <c r="D136" s="4">
        <v>1.054785846808759E-2</v>
      </c>
    </row>
    <row r="137" spans="1:4">
      <c r="B137" t="s">
        <v>150</v>
      </c>
      <c r="C137" s="9">
        <v>78025</v>
      </c>
      <c r="D137" s="4">
        <v>8.1003607969737604E-3</v>
      </c>
    </row>
    <row r="138" spans="1:4">
      <c r="A138" t="s">
        <v>368</v>
      </c>
      <c r="C138" s="9">
        <v>2940539</v>
      </c>
      <c r="D138" s="4">
        <v>0.30527942118003754</v>
      </c>
    </row>
    <row r="139" spans="1:4">
      <c r="A139" t="s">
        <v>152</v>
      </c>
      <c r="B139" t="s">
        <v>161</v>
      </c>
      <c r="C139" s="9">
        <v>32600</v>
      </c>
      <c r="D139" s="4">
        <v>6.141627821498674E-3</v>
      </c>
    </row>
    <row r="140" spans="1:4">
      <c r="B140" t="s">
        <v>153</v>
      </c>
      <c r="C140" s="9">
        <v>190384</v>
      </c>
      <c r="D140" s="4">
        <v>3.5867106477552257E-2</v>
      </c>
    </row>
    <row r="141" spans="1:4">
      <c r="B141" t="s">
        <v>159</v>
      </c>
      <c r="C141" s="9">
        <v>40956</v>
      </c>
      <c r="D141" s="4">
        <v>7.7158438361134875E-3</v>
      </c>
    </row>
    <row r="142" spans="1:4">
      <c r="B142" t="s">
        <v>151</v>
      </c>
      <c r="C142" s="9">
        <v>1024027</v>
      </c>
      <c r="D142" s="4">
        <v>0.19292002187625223</v>
      </c>
    </row>
    <row r="143" spans="1:4">
      <c r="B143" t="s">
        <v>160</v>
      </c>
      <c r="C143" s="9">
        <v>39004</v>
      </c>
      <c r="D143" s="4">
        <v>7.3480997407893954E-3</v>
      </c>
    </row>
    <row r="144" spans="1:4">
      <c r="B144" t="s">
        <v>155</v>
      </c>
      <c r="C144" s="9">
        <v>83456</v>
      </c>
      <c r="D144" s="4">
        <v>1.5722567223036606E-2</v>
      </c>
    </row>
    <row r="145" spans="1:4">
      <c r="B145" t="s">
        <v>154</v>
      </c>
      <c r="C145" s="9">
        <v>94192</v>
      </c>
      <c r="D145" s="4">
        <v>1.7745159747319113E-2</v>
      </c>
    </row>
    <row r="146" spans="1:4">
      <c r="B146" t="s">
        <v>158</v>
      </c>
      <c r="C146" s="9">
        <v>42738</v>
      </c>
      <c r="D146" s="4">
        <v>8.0515610378898879E-3</v>
      </c>
    </row>
    <row r="147" spans="1:4">
      <c r="B147" t="s">
        <v>156</v>
      </c>
      <c r="C147" s="9">
        <v>80339</v>
      </c>
      <c r="D147" s="4">
        <v>1.5135344710165092E-2</v>
      </c>
    </row>
    <row r="148" spans="1:4">
      <c r="B148" t="s">
        <v>157</v>
      </c>
      <c r="C148" s="9">
        <v>53504</v>
      </c>
      <c r="D148" s="4">
        <v>1.0079805366916106E-2</v>
      </c>
    </row>
    <row r="149" spans="1:4">
      <c r="A149" t="s">
        <v>369</v>
      </c>
      <c r="C149" s="9">
        <v>1681200</v>
      </c>
      <c r="D149" s="4">
        <v>0.31672713783753281</v>
      </c>
    </row>
    <row r="150" spans="1:4">
      <c r="A150" t="s">
        <v>163</v>
      </c>
      <c r="B150" t="s">
        <v>171</v>
      </c>
      <c r="C150" s="9">
        <v>315948</v>
      </c>
      <c r="D150" s="4">
        <v>5.3418085944910128E-3</v>
      </c>
    </row>
    <row r="151" spans="1:4">
      <c r="B151" t="s">
        <v>169</v>
      </c>
      <c r="C151" s="9">
        <v>387842</v>
      </c>
      <c r="D151" s="4">
        <v>6.5573376913434598E-3</v>
      </c>
    </row>
    <row r="152" spans="1:4">
      <c r="B152" t="s">
        <v>172</v>
      </c>
      <c r="C152" s="9">
        <v>301104</v>
      </c>
      <c r="D152" s="4">
        <v>5.0908375271741611E-3</v>
      </c>
    </row>
    <row r="153" spans="1:4">
      <c r="B153" t="s">
        <v>170</v>
      </c>
      <c r="C153" s="9">
        <v>361619</v>
      </c>
      <c r="D153" s="4">
        <v>6.1139791425527156E-3</v>
      </c>
    </row>
    <row r="154" spans="1:4">
      <c r="B154" t="s">
        <v>168</v>
      </c>
      <c r="C154" s="9">
        <v>561203</v>
      </c>
      <c r="D154" s="4">
        <v>9.4883936871071814E-3</v>
      </c>
    </row>
    <row r="155" spans="1:4">
      <c r="B155" t="s">
        <v>164</v>
      </c>
      <c r="C155" s="9">
        <v>1349930</v>
      </c>
      <c r="D155" s="4">
        <v>2.2823590198264437E-2</v>
      </c>
    </row>
    <row r="156" spans="1:4">
      <c r="B156" t="s">
        <v>165</v>
      </c>
      <c r="C156" s="9">
        <v>921142</v>
      </c>
      <c r="D156" s="4">
        <v>1.5573968666826947E-2</v>
      </c>
    </row>
    <row r="157" spans="1:4">
      <c r="B157" t="s">
        <v>167</v>
      </c>
      <c r="C157" s="9">
        <v>635439</v>
      </c>
      <c r="D157" s="4">
        <v>1.0743519539527943E-2</v>
      </c>
    </row>
    <row r="158" spans="1:4">
      <c r="B158" t="s">
        <v>162</v>
      </c>
      <c r="C158" s="9">
        <v>2749031</v>
      </c>
      <c r="D158" s="4">
        <v>4.6478526283825893E-2</v>
      </c>
    </row>
    <row r="159" spans="1:4">
      <c r="B159" t="s">
        <v>166</v>
      </c>
      <c r="C159" s="9">
        <v>848748</v>
      </c>
      <c r="D159" s="4">
        <v>1.4349985950083742E-2</v>
      </c>
    </row>
    <row r="160" spans="1:4">
      <c r="A160" t="s">
        <v>370</v>
      </c>
      <c r="C160" s="9">
        <v>8432006</v>
      </c>
      <c r="D160" s="4">
        <v>0.1425619472811975</v>
      </c>
    </row>
    <row r="161" spans="1:4">
      <c r="A161" t="s">
        <v>174</v>
      </c>
      <c r="B161" t="s">
        <v>175</v>
      </c>
      <c r="C161" s="9">
        <v>78112</v>
      </c>
      <c r="D161" s="4">
        <v>4.2141631315755261E-2</v>
      </c>
    </row>
    <row r="162" spans="1:4">
      <c r="B162" t="s">
        <v>183</v>
      </c>
      <c r="C162" s="9">
        <v>21014</v>
      </c>
      <c r="D162" s="4">
        <v>1.1337108772906609E-2</v>
      </c>
    </row>
    <row r="163" spans="1:4">
      <c r="B163" t="s">
        <v>177</v>
      </c>
      <c r="C163" s="9">
        <v>54821</v>
      </c>
      <c r="D163" s="4">
        <v>2.9576074999500959E-2</v>
      </c>
    </row>
    <row r="164" spans="1:4">
      <c r="B164" t="s">
        <v>178</v>
      </c>
      <c r="C164" s="9">
        <v>51933</v>
      </c>
      <c r="D164" s="4">
        <v>2.8017991334508371E-2</v>
      </c>
    </row>
    <row r="165" spans="1:4">
      <c r="B165" t="s">
        <v>176</v>
      </c>
      <c r="C165" s="9">
        <v>67398</v>
      </c>
      <c r="D165" s="4">
        <v>3.6361399879906713E-2</v>
      </c>
    </row>
    <row r="166" spans="1:4">
      <c r="B166" t="s">
        <v>182</v>
      </c>
      <c r="C166" s="9">
        <v>22753</v>
      </c>
      <c r="D166" s="4">
        <v>1.2275303888357479E-2</v>
      </c>
    </row>
    <row r="167" spans="1:4">
      <c r="B167" t="s">
        <v>180</v>
      </c>
      <c r="C167" s="9">
        <v>26425</v>
      </c>
      <c r="D167" s="4">
        <v>1.4256357634151381E-2</v>
      </c>
    </row>
    <row r="168" spans="1:4">
      <c r="B168" t="s">
        <v>173</v>
      </c>
      <c r="C168" s="9">
        <v>591882</v>
      </c>
      <c r="D168" s="4">
        <v>0.31932190990413578</v>
      </c>
    </row>
    <row r="169" spans="1:4">
      <c r="B169" t="s">
        <v>181</v>
      </c>
      <c r="C169" s="9">
        <v>22811</v>
      </c>
      <c r="D169" s="4">
        <v>1.230659504229431E-2</v>
      </c>
    </row>
    <row r="170" spans="1:4">
      <c r="B170" t="s">
        <v>179</v>
      </c>
      <c r="C170" s="9">
        <v>32719</v>
      </c>
      <c r="D170" s="4">
        <v>1.7651987338951715E-2</v>
      </c>
    </row>
    <row r="171" spans="1:4">
      <c r="A171" t="s">
        <v>371</v>
      </c>
      <c r="C171" s="9">
        <v>969868</v>
      </c>
      <c r="D171" s="4">
        <v>0.52324636011046854</v>
      </c>
    </row>
    <row r="172" spans="1:4">
      <c r="A172" t="s">
        <v>185</v>
      </c>
      <c r="B172" t="s">
        <v>190</v>
      </c>
      <c r="C172" s="9">
        <v>51353</v>
      </c>
      <c r="D172" s="4">
        <v>1.8145013115940391E-2</v>
      </c>
    </row>
    <row r="173" spans="1:4">
      <c r="B173" t="s">
        <v>194</v>
      </c>
      <c r="C173" s="9">
        <v>26838</v>
      </c>
      <c r="D173" s="4">
        <v>9.48290970353452E-3</v>
      </c>
    </row>
    <row r="174" spans="1:4">
      <c r="B174" t="s">
        <v>186</v>
      </c>
      <c r="C174" s="9">
        <v>304210</v>
      </c>
      <c r="D174" s="4">
        <v>0.10748923022998123</v>
      </c>
    </row>
    <row r="175" spans="1:4">
      <c r="B175" t="s">
        <v>187</v>
      </c>
      <c r="C175" s="9">
        <v>159403</v>
      </c>
      <c r="D175" s="4">
        <v>5.6323282490219576E-2</v>
      </c>
    </row>
    <row r="176" spans="1:4">
      <c r="B176" t="s">
        <v>191</v>
      </c>
      <c r="C176" s="9">
        <v>36704</v>
      </c>
      <c r="D176" s="4">
        <v>1.2968951403179486E-2</v>
      </c>
    </row>
    <row r="177" spans="1:4">
      <c r="B177" t="s">
        <v>192</v>
      </c>
      <c r="C177" s="9">
        <v>33377</v>
      </c>
      <c r="D177" s="4">
        <v>1.179339284502838E-2</v>
      </c>
    </row>
    <row r="178" spans="1:4">
      <c r="B178" t="s">
        <v>189</v>
      </c>
      <c r="C178" s="9">
        <v>86606</v>
      </c>
      <c r="D178" s="4">
        <v>3.0601269758711924E-2</v>
      </c>
    </row>
    <row r="179" spans="1:4">
      <c r="B179" t="s">
        <v>188</v>
      </c>
      <c r="C179" s="9">
        <v>110463</v>
      </c>
      <c r="D179" s="4">
        <v>3.9030876167431762E-2</v>
      </c>
    </row>
    <row r="180" spans="1:4">
      <c r="B180" t="s">
        <v>193</v>
      </c>
      <c r="C180" s="9">
        <v>27763</v>
      </c>
      <c r="D180" s="4">
        <v>9.8097481965581969E-3</v>
      </c>
    </row>
    <row r="181" spans="1:4">
      <c r="B181" t="s">
        <v>184</v>
      </c>
      <c r="C181" s="9">
        <v>602430</v>
      </c>
      <c r="D181" s="4">
        <v>0.21286196038081454</v>
      </c>
    </row>
    <row r="182" spans="1:4">
      <c r="A182" t="s">
        <v>372</v>
      </c>
      <c r="C182" s="9">
        <v>1439147</v>
      </c>
      <c r="D182" s="4">
        <v>0.50850663429140008</v>
      </c>
    </row>
    <row r="183" spans="1:4">
      <c r="A183" t="s">
        <v>195</v>
      </c>
      <c r="B183" t="s">
        <v>198</v>
      </c>
      <c r="C183" s="9">
        <v>8329</v>
      </c>
      <c r="D183" s="4">
        <v>1.2240375161840716E-2</v>
      </c>
    </row>
    <row r="184" spans="1:4">
      <c r="B184" t="s">
        <v>202</v>
      </c>
      <c r="C184" s="9">
        <v>7437</v>
      </c>
      <c r="D184" s="4">
        <v>1.0929483740978437E-2</v>
      </c>
    </row>
    <row r="185" spans="1:4">
      <c r="B185" t="s">
        <v>203</v>
      </c>
      <c r="C185" s="9">
        <v>7295</v>
      </c>
      <c r="D185" s="4">
        <v>1.0720799232276146E-2</v>
      </c>
    </row>
    <row r="186" spans="1:4">
      <c r="B186" t="s">
        <v>197</v>
      </c>
      <c r="C186" s="9">
        <v>18013</v>
      </c>
      <c r="D186" s="4">
        <v>2.6472070811650473E-2</v>
      </c>
    </row>
    <row r="187" spans="1:4">
      <c r="B187" t="s">
        <v>196</v>
      </c>
      <c r="C187" s="9">
        <v>36625</v>
      </c>
      <c r="D187" s="4">
        <v>5.3824437543812727E-2</v>
      </c>
    </row>
    <row r="188" spans="1:4">
      <c r="B188" t="s">
        <v>195</v>
      </c>
      <c r="C188" s="9">
        <v>76684</v>
      </c>
      <c r="D188" s="4">
        <v>0.11269551313610197</v>
      </c>
    </row>
    <row r="189" spans="1:4">
      <c r="B189" t="s">
        <v>204</v>
      </c>
      <c r="C189" s="9">
        <v>7187</v>
      </c>
      <c r="D189" s="4">
        <v>1.0562081436925106E-2</v>
      </c>
    </row>
    <row r="190" spans="1:4">
      <c r="B190" t="s">
        <v>201</v>
      </c>
      <c r="C190" s="9">
        <v>7774</v>
      </c>
      <c r="D190" s="4">
        <v>1.1424742046842323E-2</v>
      </c>
    </row>
    <row r="191" spans="1:4">
      <c r="B191" t="s">
        <v>199</v>
      </c>
      <c r="C191" s="9">
        <v>8155</v>
      </c>
      <c r="D191" s="4">
        <v>1.1984663158219598E-2</v>
      </c>
    </row>
    <row r="192" spans="1:4">
      <c r="B192" t="s">
        <v>200</v>
      </c>
      <c r="C192" s="9">
        <v>7819</v>
      </c>
      <c r="D192" s="4">
        <v>1.1490874461571923E-2</v>
      </c>
    </row>
    <row r="193" spans="1:4">
      <c r="A193" t="s">
        <v>373</v>
      </c>
      <c r="C193" s="9">
        <v>185318</v>
      </c>
      <c r="D193" s="4">
        <v>0.27234504073021942</v>
      </c>
    </row>
    <row r="194" spans="1:4">
      <c r="A194" t="s">
        <v>206</v>
      </c>
      <c r="B194" t="s">
        <v>207</v>
      </c>
      <c r="C194" s="9">
        <v>24356</v>
      </c>
      <c r="D194" s="4">
        <v>4.46567229856712E-2</v>
      </c>
    </row>
    <row r="195" spans="1:4">
      <c r="B195" t="s">
        <v>208</v>
      </c>
      <c r="C195" s="9">
        <v>23482</v>
      </c>
      <c r="D195" s="4">
        <v>4.3054244093838526E-2</v>
      </c>
    </row>
    <row r="196" spans="1:4">
      <c r="B196" t="s">
        <v>212</v>
      </c>
      <c r="C196" s="9">
        <v>14890</v>
      </c>
      <c r="D196" s="4">
        <v>2.7300813157195111E-2</v>
      </c>
    </row>
    <row r="197" spans="1:4">
      <c r="B197" t="s">
        <v>210</v>
      </c>
      <c r="C197" s="9">
        <v>16801</v>
      </c>
      <c r="D197" s="4">
        <v>3.080463142068738E-2</v>
      </c>
    </row>
    <row r="198" spans="1:4">
      <c r="B198" t="s">
        <v>215</v>
      </c>
      <c r="C198" s="9">
        <v>13792</v>
      </c>
      <c r="D198" s="4">
        <v>2.5287630293084954E-2</v>
      </c>
    </row>
    <row r="199" spans="1:4">
      <c r="B199" t="s">
        <v>213</v>
      </c>
      <c r="C199" s="9">
        <v>14720</v>
      </c>
      <c r="D199" s="4">
        <v>2.6989118178234524E-2</v>
      </c>
    </row>
    <row r="200" spans="1:4">
      <c r="B200" t="s">
        <v>205</v>
      </c>
      <c r="C200" s="9">
        <v>32042</v>
      </c>
      <c r="D200" s="4">
        <v>5.8749003034442297E-2</v>
      </c>
    </row>
    <row r="201" spans="1:4">
      <c r="B201" t="s">
        <v>209</v>
      </c>
      <c r="C201" s="9">
        <v>22591</v>
      </c>
      <c r="D201" s="4">
        <v>4.1420595704109789E-2</v>
      </c>
    </row>
    <row r="202" spans="1:4">
      <c r="B202" t="s">
        <v>214</v>
      </c>
      <c r="C202" s="9">
        <v>14452</v>
      </c>
      <c r="D202" s="4">
        <v>2.6497740211402537E-2</v>
      </c>
    </row>
    <row r="203" spans="1:4">
      <c r="B203" t="s">
        <v>211</v>
      </c>
      <c r="C203" s="9">
        <v>15648</v>
      </c>
      <c r="D203" s="4">
        <v>2.869060606338409E-2</v>
      </c>
    </row>
    <row r="204" spans="1:4">
      <c r="A204" t="s">
        <v>374</v>
      </c>
      <c r="C204" s="9">
        <v>192774</v>
      </c>
      <c r="D204" s="4">
        <v>0.35345110514205041</v>
      </c>
    </row>
    <row r="205" spans="1:4">
      <c r="A205" t="s">
        <v>217</v>
      </c>
      <c r="B205" t="s">
        <v>224</v>
      </c>
      <c r="C205" s="9">
        <v>226500</v>
      </c>
      <c r="D205" s="4">
        <v>1.234546435542859E-2</v>
      </c>
    </row>
    <row r="206" spans="1:4">
      <c r="B206" t="s">
        <v>216</v>
      </c>
      <c r="C206" s="9">
        <v>931298</v>
      </c>
      <c r="D206" s="4">
        <v>5.0760734054224876E-2</v>
      </c>
    </row>
    <row r="207" spans="1:4">
      <c r="B207" t="s">
        <v>225</v>
      </c>
      <c r="C207" s="9">
        <v>188078</v>
      </c>
      <c r="D207" s="4">
        <v>1.0251259360001317E-2</v>
      </c>
    </row>
    <row r="208" spans="1:4">
      <c r="B208" t="s">
        <v>221</v>
      </c>
      <c r="C208" s="9">
        <v>246417</v>
      </c>
      <c r="D208" s="4">
        <v>1.3431047638285416E-2</v>
      </c>
    </row>
    <row r="209" spans="1:4">
      <c r="B209" t="s">
        <v>222</v>
      </c>
      <c r="C209" s="9">
        <v>243768</v>
      </c>
      <c r="D209" s="4">
        <v>1.3286662935956364E-2</v>
      </c>
    </row>
    <row r="210" spans="1:4">
      <c r="B210" t="s">
        <v>226</v>
      </c>
      <c r="C210" s="9">
        <v>187049</v>
      </c>
      <c r="D210" s="4">
        <v>1.0195173343128311E-2</v>
      </c>
    </row>
    <row r="211" spans="1:4">
      <c r="B211" t="s">
        <v>218</v>
      </c>
      <c r="C211" s="9">
        <v>670610</v>
      </c>
      <c r="D211" s="4">
        <v>3.655184040350537E-2</v>
      </c>
    </row>
    <row r="212" spans="1:4">
      <c r="B212" t="s">
        <v>219</v>
      </c>
      <c r="C212" s="9">
        <v>566221</v>
      </c>
      <c r="D212" s="4">
        <v>3.0862080233091088E-2</v>
      </c>
    </row>
    <row r="213" spans="1:4">
      <c r="B213" t="s">
        <v>223</v>
      </c>
      <c r="C213" s="9">
        <v>229836</v>
      </c>
      <c r="D213" s="4">
        <v>1.2527294241034373E-2</v>
      </c>
    </row>
    <row r="214" spans="1:4">
      <c r="B214" t="s">
        <v>220</v>
      </c>
      <c r="C214" s="9">
        <v>374238</v>
      </c>
      <c r="D214" s="4">
        <v>2.0397977436851587E-2</v>
      </c>
    </row>
    <row r="215" spans="1:4">
      <c r="A215" t="s">
        <v>375</v>
      </c>
      <c r="C215" s="9">
        <v>3864015</v>
      </c>
      <c r="D215" s="4">
        <v>0.21060953400150728</v>
      </c>
    </row>
    <row r="216" spans="1:4">
      <c r="A216" t="s">
        <v>228</v>
      </c>
      <c r="B216" t="s">
        <v>237</v>
      </c>
      <c r="C216" s="9">
        <v>290907</v>
      </c>
      <c r="D216" s="4">
        <v>7.6271646376554732E-3</v>
      </c>
    </row>
    <row r="217" spans="1:4">
      <c r="B217" t="s">
        <v>236</v>
      </c>
      <c r="C217" s="9">
        <v>324984</v>
      </c>
      <c r="D217" s="4">
        <v>8.5206147414941067E-3</v>
      </c>
    </row>
    <row r="218" spans="1:4">
      <c r="B218" t="s">
        <v>233</v>
      </c>
      <c r="C218" s="9">
        <v>487834</v>
      </c>
      <c r="D218" s="4">
        <v>1.2790308359187026E-2</v>
      </c>
    </row>
    <row r="219" spans="1:4">
      <c r="B219" t="s">
        <v>229</v>
      </c>
      <c r="C219" s="9">
        <v>807644</v>
      </c>
      <c r="D219" s="4">
        <v>2.1175268235603187E-2</v>
      </c>
    </row>
    <row r="220" spans="1:4">
      <c r="B220" t="s">
        <v>231</v>
      </c>
      <c r="C220" s="9">
        <v>648711</v>
      </c>
      <c r="D220" s="4">
        <v>1.7008272744410136E-2</v>
      </c>
    </row>
    <row r="221" spans="1:4">
      <c r="B221" t="s">
        <v>235</v>
      </c>
      <c r="C221" s="9">
        <v>328868</v>
      </c>
      <c r="D221" s="4">
        <v>8.6224476552866722E-3</v>
      </c>
    </row>
    <row r="222" spans="1:4">
      <c r="B222" t="s">
        <v>232</v>
      </c>
      <c r="C222" s="9">
        <v>536818</v>
      </c>
      <c r="D222" s="4">
        <v>1.4074598639623438E-2</v>
      </c>
    </row>
    <row r="223" spans="1:4">
      <c r="B223" t="s">
        <v>234</v>
      </c>
      <c r="C223" s="9">
        <v>387700</v>
      </c>
      <c r="D223" s="4">
        <v>1.0164938382435028E-2</v>
      </c>
    </row>
    <row r="224" spans="1:4">
      <c r="B224" t="s">
        <v>227</v>
      </c>
      <c r="C224" s="9">
        <v>1862402</v>
      </c>
      <c r="D224" s="4">
        <v>4.8829511409140477E-2</v>
      </c>
    </row>
    <row r="225" spans="1:4">
      <c r="B225" t="s">
        <v>230</v>
      </c>
      <c r="C225" s="9">
        <v>673531</v>
      </c>
      <c r="D225" s="4">
        <v>1.765901757456757E-2</v>
      </c>
    </row>
    <row r="226" spans="1:4">
      <c r="A226" t="s">
        <v>376</v>
      </c>
      <c r="C226" s="9">
        <v>6349399</v>
      </c>
      <c r="D226" s="4">
        <v>0.16647214237940311</v>
      </c>
    </row>
    <row r="227" spans="1:4">
      <c r="A227" t="s">
        <v>239</v>
      </c>
      <c r="B227" t="s">
        <v>248</v>
      </c>
      <c r="C227" s="9">
        <v>81006</v>
      </c>
      <c r="D227" s="4">
        <v>7.7801855081439065E-3</v>
      </c>
    </row>
    <row r="228" spans="1:4">
      <c r="B228" t="s">
        <v>247</v>
      </c>
      <c r="C228" s="9">
        <v>85851</v>
      </c>
      <c r="D228" s="4">
        <v>8.2455213942135459E-3</v>
      </c>
    </row>
    <row r="229" spans="1:4">
      <c r="B229" t="s">
        <v>242</v>
      </c>
      <c r="C229" s="9">
        <v>171454</v>
      </c>
      <c r="D229" s="4">
        <v>1.6467223737912071E-2</v>
      </c>
    </row>
    <row r="230" spans="1:4">
      <c r="B230" t="s">
        <v>243</v>
      </c>
      <c r="C230" s="9">
        <v>146543</v>
      </c>
      <c r="D230" s="4">
        <v>1.4074657740413457E-2</v>
      </c>
    </row>
    <row r="231" spans="1:4">
      <c r="B231" t="s">
        <v>244</v>
      </c>
      <c r="C231" s="9">
        <v>106655</v>
      </c>
      <c r="D231" s="4">
        <v>1.024363238983641E-2</v>
      </c>
    </row>
    <row r="232" spans="1:4">
      <c r="B232" t="s">
        <v>245</v>
      </c>
      <c r="C232" s="9">
        <v>105590</v>
      </c>
      <c r="D232" s="4">
        <v>1.0141344935003765E-2</v>
      </c>
    </row>
    <row r="233" spans="1:4">
      <c r="B233" t="s">
        <v>238</v>
      </c>
      <c r="C233" s="9">
        <v>545796</v>
      </c>
      <c r="D233" s="4">
        <v>5.2420735866514967E-2</v>
      </c>
    </row>
    <row r="234" spans="1:4">
      <c r="B234" t="s">
        <v>240</v>
      </c>
      <c r="C234" s="9">
        <v>231800</v>
      </c>
      <c r="D234" s="4">
        <v>2.2263128666861188E-2</v>
      </c>
    </row>
    <row r="235" spans="1:4">
      <c r="B235" t="s">
        <v>246</v>
      </c>
      <c r="C235" s="9">
        <v>98470</v>
      </c>
      <c r="D235" s="4">
        <v>9.4575076782822311E-3</v>
      </c>
    </row>
    <row r="236" spans="1:4">
      <c r="B236" t="s">
        <v>241</v>
      </c>
      <c r="C236" s="9">
        <v>188421</v>
      </c>
      <c r="D236" s="4">
        <v>1.8096811762461831E-2</v>
      </c>
    </row>
    <row r="237" spans="1:4">
      <c r="A237" t="s">
        <v>377</v>
      </c>
      <c r="C237" s="9">
        <v>1761586</v>
      </c>
      <c r="D237" s="4">
        <v>0.1691907496796434</v>
      </c>
    </row>
    <row r="238" spans="1:4">
      <c r="A238" t="s">
        <v>53</v>
      </c>
      <c r="B238" t="s">
        <v>58</v>
      </c>
      <c r="C238" s="9">
        <v>42936</v>
      </c>
      <c r="D238" s="4">
        <v>3.1322906954858419E-2</v>
      </c>
    </row>
    <row r="239" spans="1:4">
      <c r="B239" t="s">
        <v>59</v>
      </c>
      <c r="C239" s="9">
        <v>42526</v>
      </c>
      <c r="D239" s="4">
        <v>3.1023801499029002E-2</v>
      </c>
    </row>
    <row r="240" spans="1:4">
      <c r="B240" t="s">
        <v>61</v>
      </c>
      <c r="C240" s="9">
        <v>33207</v>
      </c>
      <c r="D240" s="4">
        <v>2.4225353345676905E-2</v>
      </c>
    </row>
    <row r="241" spans="1:4">
      <c r="B241" t="s">
        <v>57</v>
      </c>
      <c r="C241" s="9">
        <v>53273</v>
      </c>
      <c r="D241" s="4">
        <v>3.8864012069269906E-2</v>
      </c>
    </row>
    <row r="242" spans="1:4">
      <c r="B242" t="s">
        <v>56</v>
      </c>
      <c r="C242" s="9">
        <v>68194</v>
      </c>
      <c r="D242" s="4">
        <v>4.9749262084954705E-2</v>
      </c>
    </row>
    <row r="243" spans="1:4">
      <c r="B243" t="s">
        <v>54</v>
      </c>
      <c r="C243" s="9">
        <v>124054</v>
      </c>
      <c r="D243" s="4">
        <v>9.0500556627958043E-2</v>
      </c>
    </row>
    <row r="244" spans="1:4">
      <c r="B244" t="s">
        <v>52</v>
      </c>
      <c r="C244" s="9">
        <v>173175</v>
      </c>
      <c r="D244" s="4">
        <v>0.12633557881282856</v>
      </c>
    </row>
    <row r="245" spans="1:4">
      <c r="B245" t="s">
        <v>60</v>
      </c>
      <c r="C245" s="9">
        <v>37297</v>
      </c>
      <c r="D245" s="4">
        <v>2.7209112648950869E-2</v>
      </c>
    </row>
    <row r="246" spans="1:4">
      <c r="B246" t="s">
        <v>62</v>
      </c>
      <c r="C246" s="9">
        <v>31709</v>
      </c>
      <c r="D246" s="4">
        <v>2.3132524143646489E-2</v>
      </c>
    </row>
    <row r="247" spans="1:4">
      <c r="B247" t="s">
        <v>55</v>
      </c>
      <c r="C247" s="9">
        <v>71123</v>
      </c>
      <c r="D247" s="4">
        <v>5.1886042280379997E-2</v>
      </c>
    </row>
    <row r="248" spans="1:4">
      <c r="A248" t="s">
        <v>378</v>
      </c>
      <c r="C248" s="9">
        <v>677494</v>
      </c>
      <c r="D248" s="4">
        <v>0.49424915046755291</v>
      </c>
    </row>
    <row r="249" spans="1:4">
      <c r="A249" t="s">
        <v>250</v>
      </c>
      <c r="B249" t="s">
        <v>255</v>
      </c>
      <c r="C249" s="9">
        <v>237589</v>
      </c>
      <c r="D249" s="4">
        <v>1.2565095868821942E-2</v>
      </c>
    </row>
    <row r="250" spans="1:4">
      <c r="B250" t="s">
        <v>249</v>
      </c>
      <c r="C250" s="9">
        <v>1716961</v>
      </c>
      <c r="D250" s="4">
        <v>9.0802939395461871E-2</v>
      </c>
    </row>
    <row r="251" spans="1:4">
      <c r="B251" t="s">
        <v>251</v>
      </c>
      <c r="C251" s="9">
        <v>286598</v>
      </c>
      <c r="D251" s="4">
        <v>1.5156978419929502E-2</v>
      </c>
    </row>
    <row r="252" spans="1:4">
      <c r="B252" t="s">
        <v>253</v>
      </c>
      <c r="C252" s="9">
        <v>263688</v>
      </c>
      <c r="D252" s="4">
        <v>1.39453636298731E-2</v>
      </c>
    </row>
    <row r="253" spans="1:4">
      <c r="B253" t="s">
        <v>256</v>
      </c>
      <c r="C253" s="9">
        <v>234140</v>
      </c>
      <c r="D253" s="4">
        <v>1.2382692577206728E-2</v>
      </c>
    </row>
    <row r="254" spans="1:4">
      <c r="B254" t="s">
        <v>257</v>
      </c>
      <c r="C254" s="9">
        <v>217851</v>
      </c>
      <c r="D254" s="4">
        <v>1.1521234990335111E-2</v>
      </c>
    </row>
    <row r="255" spans="1:4">
      <c r="B255" t="s">
        <v>252</v>
      </c>
      <c r="C255" s="9">
        <v>271692</v>
      </c>
      <c r="D255" s="4">
        <v>1.4368661961589008E-2</v>
      </c>
    </row>
    <row r="256" spans="1:4">
      <c r="B256" t="s">
        <v>258</v>
      </c>
      <c r="C256" s="9">
        <v>183105</v>
      </c>
      <c r="D256" s="4">
        <v>9.6836632969566835E-3</v>
      </c>
    </row>
    <row r="257" spans="1:4">
      <c r="B257" t="s">
        <v>259</v>
      </c>
      <c r="C257" s="9">
        <v>180540</v>
      </c>
      <c r="D257" s="4">
        <v>9.5480110954510242E-3</v>
      </c>
    </row>
    <row r="258" spans="1:4">
      <c r="B258" t="s">
        <v>254</v>
      </c>
      <c r="C258" s="9">
        <v>250849</v>
      </c>
      <c r="D258" s="4">
        <v>1.3266362220465237E-2</v>
      </c>
    </row>
    <row r="259" spans="1:4">
      <c r="A259" t="s">
        <v>379</v>
      </c>
      <c r="C259" s="9">
        <v>3843013</v>
      </c>
      <c r="D259" s="4">
        <v>0.2032410034560902</v>
      </c>
    </row>
    <row r="260" spans="1:4">
      <c r="A260" t="s">
        <v>261</v>
      </c>
      <c r="B260" t="s">
        <v>265</v>
      </c>
      <c r="C260" s="9">
        <v>78084</v>
      </c>
      <c r="D260" s="4">
        <v>1.4262227800019763E-2</v>
      </c>
    </row>
    <row r="261" spans="1:4">
      <c r="B261" t="s">
        <v>260</v>
      </c>
      <c r="C261" s="9">
        <v>437725</v>
      </c>
      <c r="D261" s="4">
        <v>7.9951509448333222E-2</v>
      </c>
    </row>
    <row r="262" spans="1:4">
      <c r="B262" t="s">
        <v>262</v>
      </c>
      <c r="C262" s="9">
        <v>238593</v>
      </c>
      <c r="D262" s="4">
        <v>4.3579577346064692E-2</v>
      </c>
    </row>
    <row r="263" spans="1:4">
      <c r="B263" t="s">
        <v>269</v>
      </c>
      <c r="C263" s="9">
        <v>54168</v>
      </c>
      <c r="D263" s="4">
        <v>9.8939136759319517E-3</v>
      </c>
    </row>
    <row r="264" spans="1:4">
      <c r="B264" t="s">
        <v>266</v>
      </c>
      <c r="C264" s="9">
        <v>76533</v>
      </c>
      <c r="D264" s="4">
        <v>1.3978933971350246E-2</v>
      </c>
    </row>
    <row r="265" spans="1:4">
      <c r="B265" t="s">
        <v>270</v>
      </c>
      <c r="C265" s="9">
        <v>51235</v>
      </c>
      <c r="D265" s="4">
        <v>9.3581942694279559E-3</v>
      </c>
    </row>
    <row r="266" spans="1:4">
      <c r="B266" t="s">
        <v>263</v>
      </c>
      <c r="C266" s="9">
        <v>88464</v>
      </c>
      <c r="D266" s="4">
        <v>1.6158159419355417E-2</v>
      </c>
    </row>
    <row r="267" spans="1:4">
      <c r="B267" t="s">
        <v>268</v>
      </c>
      <c r="C267" s="9">
        <v>55383</v>
      </c>
      <c r="D267" s="4">
        <v>1.0115836307674998E-2</v>
      </c>
    </row>
    <row r="268" spans="1:4">
      <c r="B268" t="s">
        <v>267</v>
      </c>
      <c r="C268" s="9">
        <v>65033</v>
      </c>
      <c r="D268" s="4">
        <v>1.1878431695593019E-2</v>
      </c>
    </row>
    <row r="269" spans="1:4">
      <c r="B269" t="s">
        <v>264</v>
      </c>
      <c r="C269" s="9">
        <v>80727</v>
      </c>
      <c r="D269" s="4">
        <v>1.4744978018700314E-2</v>
      </c>
    </row>
    <row r="270" spans="1:4">
      <c r="A270" t="s">
        <v>380</v>
      </c>
      <c r="C270" s="9">
        <v>1225945</v>
      </c>
      <c r="D270" s="4">
        <v>0.22392176195245159</v>
      </c>
    </row>
    <row r="271" spans="1:4">
      <c r="A271" t="s">
        <v>272</v>
      </c>
      <c r="B271" t="s">
        <v>275</v>
      </c>
      <c r="C271" s="9">
        <v>37872</v>
      </c>
      <c r="D271" s="4">
        <v>1.7888857818723219E-2</v>
      </c>
    </row>
    <row r="272" spans="1:4">
      <c r="B272" t="s">
        <v>281</v>
      </c>
      <c r="C272" s="9">
        <v>13644</v>
      </c>
      <c r="D272" s="4">
        <v>6.444750107695912E-3</v>
      </c>
    </row>
    <row r="273" spans="1:4">
      <c r="B273" t="s">
        <v>276</v>
      </c>
      <c r="C273" s="9">
        <v>25753</v>
      </c>
      <c r="D273" s="4">
        <v>1.2164442210751454E-2</v>
      </c>
    </row>
    <row r="274" spans="1:4">
      <c r="B274" t="s">
        <v>274</v>
      </c>
      <c r="C274" s="9">
        <v>37941</v>
      </c>
      <c r="D274" s="4">
        <v>1.7921450002645164E-2</v>
      </c>
    </row>
    <row r="275" spans="1:4">
      <c r="B275" t="s">
        <v>271</v>
      </c>
      <c r="C275" s="9">
        <v>272220</v>
      </c>
      <c r="D275" s="4">
        <v>0.12858325082944747</v>
      </c>
    </row>
    <row r="276" spans="1:4">
      <c r="B276" t="s">
        <v>273</v>
      </c>
      <c r="C276" s="9">
        <v>97019</v>
      </c>
      <c r="D276" s="4">
        <v>4.5826972346712819E-2</v>
      </c>
    </row>
    <row r="277" spans="1:4">
      <c r="B277" t="s">
        <v>278</v>
      </c>
      <c r="C277" s="9">
        <v>24183</v>
      </c>
      <c r="D277" s="4">
        <v>1.1422851938904298E-2</v>
      </c>
    </row>
    <row r="278" spans="1:4">
      <c r="B278" t="s">
        <v>279</v>
      </c>
      <c r="C278" s="9">
        <v>18164</v>
      </c>
      <c r="D278" s="4">
        <v>8.5797743298291224E-3</v>
      </c>
    </row>
    <row r="279" spans="1:4">
      <c r="B279" t="s">
        <v>280</v>
      </c>
      <c r="C279" s="9">
        <v>15163</v>
      </c>
      <c r="D279" s="4">
        <v>7.1622505044703251E-3</v>
      </c>
    </row>
    <row r="280" spans="1:4">
      <c r="B280" t="s">
        <v>277</v>
      </c>
      <c r="C280" s="9">
        <v>24327</v>
      </c>
      <c r="D280" s="4">
        <v>1.1490870409697922E-2</v>
      </c>
    </row>
    <row r="281" spans="1:4">
      <c r="A281" t="s">
        <v>381</v>
      </c>
      <c r="C281" s="9">
        <v>566286</v>
      </c>
      <c r="D281" s="4">
        <v>0.26748547049887772</v>
      </c>
    </row>
    <row r="282" spans="1:4">
      <c r="A282" t="s">
        <v>283</v>
      </c>
      <c r="B282" t="s">
        <v>284</v>
      </c>
      <c r="C282" s="9">
        <v>1620343</v>
      </c>
      <c r="D282" s="4">
        <v>3.3834713323406963E-2</v>
      </c>
    </row>
    <row r="283" spans="1:4">
      <c r="B283" t="s">
        <v>292</v>
      </c>
      <c r="C283" s="9">
        <v>345821</v>
      </c>
      <c r="D283" s="4">
        <v>7.2211589744973258E-3</v>
      </c>
    </row>
    <row r="284" spans="1:4">
      <c r="B284" t="s">
        <v>291</v>
      </c>
      <c r="C284" s="9">
        <v>378517</v>
      </c>
      <c r="D284" s="4">
        <v>7.9038908323953837E-3</v>
      </c>
    </row>
    <row r="285" spans="1:4">
      <c r="B285" t="s">
        <v>282</v>
      </c>
      <c r="C285" s="9">
        <v>3255944</v>
      </c>
      <c r="D285" s="4">
        <v>6.7988032063005771E-2</v>
      </c>
    </row>
    <row r="286" spans="1:4">
      <c r="B286" t="s">
        <v>288</v>
      </c>
      <c r="C286" s="9">
        <v>578460</v>
      </c>
      <c r="D286" s="4">
        <v>1.207894147662439E-2</v>
      </c>
    </row>
    <row r="287" spans="1:4">
      <c r="B287" t="s">
        <v>289</v>
      </c>
      <c r="C287" s="9">
        <v>460349</v>
      </c>
      <c r="D287" s="4">
        <v>9.6126415479420545E-3</v>
      </c>
    </row>
    <row r="288" spans="1:4">
      <c r="B288" t="s">
        <v>290</v>
      </c>
      <c r="C288" s="9">
        <v>409661</v>
      </c>
      <c r="D288" s="4">
        <v>8.5542150611199116E-3</v>
      </c>
    </row>
    <row r="289" spans="1:4">
      <c r="B289" t="s">
        <v>286</v>
      </c>
      <c r="C289" s="9">
        <v>687488</v>
      </c>
      <c r="D289" s="4">
        <v>1.435557742606498E-2</v>
      </c>
    </row>
    <row r="290" spans="1:4">
      <c r="B290" t="s">
        <v>285</v>
      </c>
      <c r="C290" s="9">
        <v>825948</v>
      </c>
      <c r="D290" s="4">
        <v>1.7246788982358263E-2</v>
      </c>
    </row>
    <row r="291" spans="1:4">
      <c r="B291" t="s">
        <v>287</v>
      </c>
      <c r="C291" s="9">
        <v>686986</v>
      </c>
      <c r="D291" s="4">
        <v>1.4345095061474057E-2</v>
      </c>
    </row>
    <row r="292" spans="1:4">
      <c r="A292" t="s">
        <v>382</v>
      </c>
      <c r="C292" s="9">
        <v>9249517</v>
      </c>
      <c r="D292" s="4">
        <v>0.1931410547488891</v>
      </c>
    </row>
    <row r="293" spans="1:4">
      <c r="A293" t="s">
        <v>294</v>
      </c>
      <c r="B293" t="s">
        <v>295</v>
      </c>
      <c r="C293" s="9">
        <v>1021831</v>
      </c>
      <c r="D293" s="4">
        <v>9.5886852817395507E-2</v>
      </c>
    </row>
    <row r="294" spans="1:4">
      <c r="B294" t="s">
        <v>298</v>
      </c>
      <c r="C294" s="9">
        <v>242540</v>
      </c>
      <c r="D294" s="4">
        <v>2.2759533897808059E-2</v>
      </c>
    </row>
    <row r="295" spans="1:4">
      <c r="B295" t="s">
        <v>302</v>
      </c>
      <c r="C295" s="9">
        <v>170494</v>
      </c>
      <c r="D295" s="4">
        <v>1.599886192946684E-2</v>
      </c>
    </row>
    <row r="296" spans="1:4">
      <c r="B296" t="s">
        <v>299</v>
      </c>
      <c r="C296" s="9">
        <v>207052</v>
      </c>
      <c r="D296" s="4">
        <v>1.9429401387849238E-2</v>
      </c>
    </row>
    <row r="297" spans="1:4">
      <c r="B297" t="s">
        <v>296</v>
      </c>
      <c r="C297" s="9">
        <v>669471</v>
      </c>
      <c r="D297" s="4">
        <v>6.2822000157085264E-2</v>
      </c>
    </row>
    <row r="298" spans="1:4">
      <c r="B298" t="s">
        <v>303</v>
      </c>
      <c r="C298" s="9">
        <v>163368</v>
      </c>
      <c r="D298" s="4">
        <v>1.533017042061972E-2</v>
      </c>
    </row>
    <row r="299" spans="1:4">
      <c r="B299" t="s">
        <v>300</v>
      </c>
      <c r="C299" s="9">
        <v>206344</v>
      </c>
      <c r="D299" s="4">
        <v>1.936296389300448E-2</v>
      </c>
    </row>
    <row r="300" spans="1:4">
      <c r="B300" t="s">
        <v>293</v>
      </c>
      <c r="C300" s="9">
        <v>2308143</v>
      </c>
      <c r="D300" s="4">
        <v>0.21659214500489976</v>
      </c>
    </row>
    <row r="301" spans="1:4">
      <c r="B301" t="s">
        <v>297</v>
      </c>
      <c r="C301" s="9">
        <v>294689</v>
      </c>
      <c r="D301" s="4">
        <v>2.7653105816818502E-2</v>
      </c>
    </row>
    <row r="302" spans="1:4">
      <c r="B302" t="s">
        <v>301</v>
      </c>
      <c r="C302" s="9">
        <v>198800</v>
      </c>
      <c r="D302" s="4">
        <v>1.8655047987483478E-2</v>
      </c>
    </row>
    <row r="303" spans="1:4">
      <c r="A303" t="s">
        <v>383</v>
      </c>
      <c r="C303" s="9">
        <v>5482732</v>
      </c>
      <c r="D303" s="4">
        <v>0.51449008331243085</v>
      </c>
    </row>
  </sheetData>
  <dataValidations count="1">
    <dataValidation type="whole" allowBlank="1" showInputMessage="1" showErrorMessage="1" sqref="K2:K5" xr:uid="{B06E4669-D54F-4344-8F65-E7ED227A9184}">
      <formula1>1</formula1>
      <formula2>270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FDC1-9CF0-474E-AF21-B5AE825AA5AC}">
  <dimension ref="B3:F273"/>
  <sheetViews>
    <sheetView workbookViewId="0">
      <selection activeCell="K22" sqref="K22"/>
    </sheetView>
  </sheetViews>
  <sheetFormatPr defaultRowHeight="15"/>
  <cols>
    <col min="2" max="3" width="24.85546875" bestFit="1" customWidth="1"/>
    <col min="4" max="4" width="25.42578125" bestFit="1" customWidth="1"/>
    <col min="5" max="5" width="13.5703125" style="9" bestFit="1" customWidth="1"/>
    <col min="6" max="6" width="20.28515625" bestFit="1" customWidth="1"/>
  </cols>
  <sheetData>
    <row r="3" spans="2:6">
      <c r="B3" s="16" t="s">
        <v>2</v>
      </c>
      <c r="C3" s="16" t="s">
        <v>0</v>
      </c>
      <c r="D3" s="16" t="s">
        <v>4</v>
      </c>
      <c r="E3" s="9" t="s">
        <v>344</v>
      </c>
      <c r="F3" t="s">
        <v>384</v>
      </c>
    </row>
    <row r="4" spans="2:6">
      <c r="B4" t="s">
        <v>9</v>
      </c>
      <c r="C4" t="s">
        <v>18</v>
      </c>
      <c r="D4" t="s">
        <v>353</v>
      </c>
      <c r="E4" s="9">
        <v>51222</v>
      </c>
      <c r="F4" s="4">
        <v>5.6204075371528231E-3</v>
      </c>
    </row>
    <row r="5" spans="2:6">
      <c r="C5" t="s">
        <v>10</v>
      </c>
      <c r="D5" t="s">
        <v>352</v>
      </c>
      <c r="E5" s="9">
        <v>298479</v>
      </c>
      <c r="F5" s="4">
        <v>3.2751037079415825E-2</v>
      </c>
    </row>
    <row r="6" spans="2:6">
      <c r="C6" t="s">
        <v>13</v>
      </c>
      <c r="D6" t="s">
        <v>352</v>
      </c>
      <c r="E6" s="9">
        <v>131358</v>
      </c>
      <c r="F6" s="4">
        <v>1.4413445263076812E-2</v>
      </c>
    </row>
    <row r="7" spans="2:6">
      <c r="C7" t="s">
        <v>14</v>
      </c>
      <c r="D7" t="s">
        <v>352</v>
      </c>
      <c r="E7" s="9">
        <v>104332</v>
      </c>
      <c r="F7" s="4">
        <v>1.1447978586666439E-2</v>
      </c>
    </row>
    <row r="8" spans="2:6">
      <c r="C8" t="s">
        <v>11</v>
      </c>
      <c r="D8" t="s">
        <v>352</v>
      </c>
      <c r="E8" s="9">
        <v>210118</v>
      </c>
      <c r="F8" s="4">
        <v>2.3055499412195479E-2</v>
      </c>
    </row>
    <row r="9" spans="2:6">
      <c r="C9" t="s">
        <v>12</v>
      </c>
      <c r="D9" t="s">
        <v>352</v>
      </c>
      <c r="E9" s="9">
        <v>155619</v>
      </c>
      <c r="F9" s="4">
        <v>1.7075518342200325E-2</v>
      </c>
    </row>
    <row r="10" spans="2:6">
      <c r="C10" t="s">
        <v>17</v>
      </c>
      <c r="D10" t="s">
        <v>353</v>
      </c>
      <c r="E10" s="9">
        <v>57639</v>
      </c>
      <c r="F10" s="4">
        <v>6.3245220810189285E-3</v>
      </c>
    </row>
    <row r="11" spans="2:6">
      <c r="C11" t="s">
        <v>8</v>
      </c>
      <c r="D11" t="s">
        <v>351</v>
      </c>
      <c r="E11" s="9">
        <v>1982097</v>
      </c>
      <c r="F11" s="4">
        <v>0.21748844086853303</v>
      </c>
    </row>
    <row r="12" spans="2:6">
      <c r="C12" t="s">
        <v>15</v>
      </c>
      <c r="D12" t="s">
        <v>353</v>
      </c>
      <c r="E12" s="9">
        <v>65135</v>
      </c>
      <c r="F12" s="4">
        <v>7.1470314500107204E-3</v>
      </c>
    </row>
    <row r="13" spans="2:6">
      <c r="C13" t="s">
        <v>16</v>
      </c>
      <c r="D13" t="s">
        <v>353</v>
      </c>
      <c r="E13" s="9">
        <v>64385</v>
      </c>
      <c r="F13" s="4">
        <v>7.0647366225368886E-3</v>
      </c>
    </row>
    <row r="14" spans="2:6">
      <c r="B14" t="s">
        <v>20</v>
      </c>
      <c r="C14" t="s">
        <v>25</v>
      </c>
      <c r="D14" t="s">
        <v>352</v>
      </c>
      <c r="E14" s="9">
        <v>160553</v>
      </c>
      <c r="F14" s="4">
        <v>1.3654087989874308E-2</v>
      </c>
    </row>
    <row r="15" spans="2:6">
      <c r="C15" t="s">
        <v>21</v>
      </c>
      <c r="D15" t="s">
        <v>352</v>
      </c>
      <c r="E15" s="9">
        <v>529247</v>
      </c>
      <c r="F15" s="4">
        <v>4.5009343371827416E-2</v>
      </c>
    </row>
    <row r="16" spans="2:6">
      <c r="C16" t="s">
        <v>27</v>
      </c>
      <c r="D16" t="s">
        <v>352</v>
      </c>
      <c r="E16" s="9">
        <v>118509</v>
      </c>
      <c r="F16" s="4">
        <v>1.0078493167938402E-2</v>
      </c>
    </row>
    <row r="17" spans="2:6">
      <c r="C17" t="s">
        <v>19</v>
      </c>
      <c r="D17" t="s">
        <v>354</v>
      </c>
      <c r="E17" s="9">
        <v>1019022</v>
      </c>
      <c r="F17" s="4">
        <v>8.6661825388611211E-2</v>
      </c>
    </row>
    <row r="18" spans="2:6">
      <c r="C18" t="s">
        <v>23</v>
      </c>
      <c r="D18" t="s">
        <v>352</v>
      </c>
      <c r="E18" s="9">
        <v>200132</v>
      </c>
      <c r="F18" s="4">
        <v>1.7020049065352406E-2</v>
      </c>
    </row>
    <row r="19" spans="2:6">
      <c r="C19" t="s">
        <v>22</v>
      </c>
      <c r="D19" t="s">
        <v>352</v>
      </c>
      <c r="E19" s="9">
        <v>265086</v>
      </c>
      <c r="F19" s="4">
        <v>2.2544004589660865E-2</v>
      </c>
    </row>
    <row r="20" spans="2:6">
      <c r="C20" t="s">
        <v>29</v>
      </c>
      <c r="D20" t="s">
        <v>353</v>
      </c>
      <c r="E20" s="9">
        <v>101032</v>
      </c>
      <c r="F20" s="4">
        <v>8.5921771489351241E-3</v>
      </c>
    </row>
    <row r="21" spans="2:6">
      <c r="C21" t="s">
        <v>24</v>
      </c>
      <c r="D21" t="s">
        <v>352</v>
      </c>
      <c r="E21" s="9">
        <v>195278</v>
      </c>
      <c r="F21" s="4">
        <v>1.6607244925268758E-2</v>
      </c>
    </row>
    <row r="22" spans="2:6">
      <c r="C22" t="s">
        <v>28</v>
      </c>
      <c r="D22" t="s">
        <v>353</v>
      </c>
      <c r="E22" s="9">
        <v>110939</v>
      </c>
      <c r="F22" s="4">
        <v>9.4347092082282223E-3</v>
      </c>
    </row>
    <row r="23" spans="2:6">
      <c r="C23" t="s">
        <v>26</v>
      </c>
      <c r="D23" t="s">
        <v>352</v>
      </c>
      <c r="E23" s="9">
        <v>132761</v>
      </c>
      <c r="F23" s="4">
        <v>1.1290541912164226E-2</v>
      </c>
    </row>
    <row r="24" spans="2:6">
      <c r="B24" t="s">
        <v>31</v>
      </c>
      <c r="C24" t="s">
        <v>34</v>
      </c>
      <c r="D24" t="s">
        <v>352</v>
      </c>
      <c r="E24" s="9">
        <v>189014</v>
      </c>
      <c r="F24" s="4">
        <v>2.8149871324405471E-2</v>
      </c>
    </row>
    <row r="25" spans="2:6">
      <c r="C25" t="s">
        <v>39</v>
      </c>
      <c r="D25" t="s">
        <v>352</v>
      </c>
      <c r="E25" s="9">
        <v>69434</v>
      </c>
      <c r="F25" s="4">
        <v>1.0340811609398084E-2</v>
      </c>
    </row>
    <row r="26" spans="2:6">
      <c r="C26" t="s">
        <v>37</v>
      </c>
      <c r="D26" t="s">
        <v>352</v>
      </c>
      <c r="E26" s="9">
        <v>88565</v>
      </c>
      <c r="F26" s="4">
        <v>1.3189993089643998E-2</v>
      </c>
    </row>
    <row r="27" spans="2:6">
      <c r="C27" t="s">
        <v>32</v>
      </c>
      <c r="D27" t="s">
        <v>352</v>
      </c>
      <c r="E27" s="9">
        <v>329489</v>
      </c>
      <c r="F27" s="4">
        <v>4.9070825191821953E-2</v>
      </c>
    </row>
    <row r="28" spans="2:6">
      <c r="C28" t="s">
        <v>36</v>
      </c>
      <c r="D28" t="s">
        <v>352</v>
      </c>
      <c r="E28" s="9">
        <v>121168</v>
      </c>
      <c r="F28" s="4">
        <v>1.8045560691988753E-2</v>
      </c>
    </row>
    <row r="29" spans="2:6">
      <c r="C29" t="s">
        <v>40</v>
      </c>
      <c r="D29" t="s">
        <v>353</v>
      </c>
      <c r="E29" s="9">
        <v>66641</v>
      </c>
      <c r="F29" s="4">
        <v>9.924849878473049E-3</v>
      </c>
    </row>
    <row r="30" spans="2:6">
      <c r="C30" t="s">
        <v>38</v>
      </c>
      <c r="D30" t="s">
        <v>352</v>
      </c>
      <c r="E30" s="9">
        <v>78232</v>
      </c>
      <c r="F30" s="4">
        <v>1.1651098508316256E-2</v>
      </c>
    </row>
    <row r="31" spans="2:6">
      <c r="C31" t="s">
        <v>30</v>
      </c>
      <c r="D31" t="s">
        <v>355</v>
      </c>
      <c r="E31" s="9">
        <v>1205548</v>
      </c>
      <c r="F31" s="4">
        <v>0.17954236763093934</v>
      </c>
    </row>
    <row r="32" spans="2:6">
      <c r="C32" t="s">
        <v>35</v>
      </c>
      <c r="D32" t="s">
        <v>352</v>
      </c>
      <c r="E32" s="9">
        <v>121249</v>
      </c>
      <c r="F32" s="4">
        <v>1.8057624028975837E-2</v>
      </c>
    </row>
    <row r="33" spans="2:6">
      <c r="C33" t="s">
        <v>33</v>
      </c>
      <c r="D33" t="s">
        <v>352</v>
      </c>
      <c r="E33" s="9">
        <v>318737</v>
      </c>
      <c r="F33" s="4">
        <v>4.746952890435114E-2</v>
      </c>
    </row>
    <row r="34" spans="2:6">
      <c r="B34" t="s">
        <v>42</v>
      </c>
      <c r="C34" t="s">
        <v>50</v>
      </c>
      <c r="D34" t="s">
        <v>352</v>
      </c>
      <c r="E34" s="9">
        <v>49377</v>
      </c>
      <c r="F34" s="4">
        <v>1.2831327179743047E-2</v>
      </c>
    </row>
    <row r="35" spans="2:6">
      <c r="C35" t="s">
        <v>45</v>
      </c>
      <c r="D35" t="s">
        <v>352</v>
      </c>
      <c r="E35" s="9">
        <v>96313</v>
      </c>
      <c r="F35" s="4">
        <v>2.5028325225562347E-2</v>
      </c>
    </row>
    <row r="36" spans="2:6">
      <c r="C36" t="s">
        <v>48</v>
      </c>
      <c r="D36" t="s">
        <v>352</v>
      </c>
      <c r="E36" s="9">
        <v>52220</v>
      </c>
      <c r="F36" s="4">
        <v>1.3570121824456364E-2</v>
      </c>
    </row>
    <row r="37" spans="2:6">
      <c r="C37" t="s">
        <v>44</v>
      </c>
      <c r="D37" t="s">
        <v>352</v>
      </c>
      <c r="E37" s="9">
        <v>107964</v>
      </c>
      <c r="F37" s="4">
        <v>2.8056005987277036E-2</v>
      </c>
    </row>
    <row r="38" spans="2:6">
      <c r="C38" t="s">
        <v>49</v>
      </c>
      <c r="D38" t="s">
        <v>352</v>
      </c>
      <c r="E38" s="9">
        <v>49891</v>
      </c>
      <c r="F38" s="4">
        <v>1.2964897509459066E-2</v>
      </c>
    </row>
    <row r="39" spans="2:6">
      <c r="C39" t="s">
        <v>43</v>
      </c>
      <c r="D39" t="s">
        <v>352</v>
      </c>
      <c r="E39" s="9">
        <v>160577</v>
      </c>
      <c r="F39" s="4">
        <v>4.1728254542430669E-2</v>
      </c>
    </row>
    <row r="40" spans="2:6">
      <c r="C40" t="s">
        <v>51</v>
      </c>
      <c r="D40" t="s">
        <v>352</v>
      </c>
      <c r="E40" s="9">
        <v>43782</v>
      </c>
      <c r="F40" s="4">
        <v>1.1377385555694151E-2</v>
      </c>
    </row>
    <row r="41" spans="2:6">
      <c r="C41" t="s">
        <v>47</v>
      </c>
      <c r="D41" t="s">
        <v>352</v>
      </c>
      <c r="E41" s="9">
        <v>61075</v>
      </c>
      <c r="F41" s="4">
        <v>1.5871221570828657E-2</v>
      </c>
    </row>
    <row r="42" spans="2:6">
      <c r="C42" t="s">
        <v>46</v>
      </c>
      <c r="D42" t="s">
        <v>352</v>
      </c>
      <c r="E42" s="9">
        <v>70779</v>
      </c>
      <c r="F42" s="4">
        <v>1.8392946239241613E-2</v>
      </c>
    </row>
    <row r="43" spans="2:6">
      <c r="C43" t="s">
        <v>41</v>
      </c>
      <c r="D43" t="s">
        <v>355</v>
      </c>
      <c r="E43" s="9">
        <v>767131</v>
      </c>
      <c r="F43" s="4">
        <v>0.19935007899879423</v>
      </c>
    </row>
    <row r="44" spans="2:6">
      <c r="B44" t="s">
        <v>64</v>
      </c>
      <c r="C44" t="s">
        <v>65</v>
      </c>
      <c r="D44" t="s">
        <v>352</v>
      </c>
      <c r="E44" s="9">
        <v>377028</v>
      </c>
      <c r="F44" s="4">
        <v>3.5537704447981613E-2</v>
      </c>
    </row>
    <row r="45" spans="2:6">
      <c r="C45" t="s">
        <v>72</v>
      </c>
      <c r="D45" t="s">
        <v>353</v>
      </c>
      <c r="E45" s="9">
        <v>95709</v>
      </c>
      <c r="F45" s="4">
        <v>9.0212879547722502E-3</v>
      </c>
    </row>
    <row r="46" spans="2:6">
      <c r="C46" t="s">
        <v>71</v>
      </c>
      <c r="D46" t="s">
        <v>353</v>
      </c>
      <c r="E46" s="9">
        <v>100090</v>
      </c>
      <c r="F46" s="4">
        <v>9.4342299197897224E-3</v>
      </c>
    </row>
    <row r="47" spans="2:6">
      <c r="C47" t="s">
        <v>68</v>
      </c>
      <c r="D47" t="s">
        <v>353</v>
      </c>
      <c r="E47" s="9">
        <v>105229</v>
      </c>
      <c r="F47" s="4">
        <v>9.9186190451548886E-3</v>
      </c>
    </row>
    <row r="48" spans="2:6">
      <c r="C48" t="s">
        <v>69</v>
      </c>
      <c r="D48" t="s">
        <v>353</v>
      </c>
      <c r="E48" s="9">
        <v>102134</v>
      </c>
      <c r="F48" s="4">
        <v>9.6268921833130537E-3</v>
      </c>
    </row>
    <row r="49" spans="2:6">
      <c r="C49" t="s">
        <v>66</v>
      </c>
      <c r="D49" t="s">
        <v>352</v>
      </c>
      <c r="E49" s="9">
        <v>314590</v>
      </c>
      <c r="F49" s="4">
        <v>2.965245669364221E-2</v>
      </c>
    </row>
    <row r="50" spans="2:6">
      <c r="C50" t="s">
        <v>73</v>
      </c>
      <c r="D50" t="s">
        <v>353</v>
      </c>
      <c r="E50" s="9">
        <v>90755</v>
      </c>
      <c r="F50" s="4">
        <v>8.5543364608903615E-3</v>
      </c>
    </row>
    <row r="51" spans="2:6">
      <c r="C51" t="s">
        <v>67</v>
      </c>
      <c r="D51" t="s">
        <v>352</v>
      </c>
      <c r="E51" s="9">
        <v>177936</v>
      </c>
      <c r="F51" s="4">
        <v>1.6771796733017326E-2</v>
      </c>
    </row>
    <row r="52" spans="2:6">
      <c r="C52" t="s">
        <v>63</v>
      </c>
      <c r="D52" t="s">
        <v>355</v>
      </c>
      <c r="E52" s="9">
        <v>1391508</v>
      </c>
      <c r="F52" s="4">
        <v>0.13116002005421878</v>
      </c>
    </row>
    <row r="53" spans="2:6">
      <c r="C53" t="s">
        <v>70</v>
      </c>
      <c r="D53" t="s">
        <v>353</v>
      </c>
      <c r="E53" s="9">
        <v>100884</v>
      </c>
      <c r="F53" s="4">
        <v>9.5090703489665949E-3</v>
      </c>
    </row>
    <row r="54" spans="2:6">
      <c r="B54" t="s">
        <v>75</v>
      </c>
      <c r="C54" t="s">
        <v>78</v>
      </c>
      <c r="D54" t="s">
        <v>352</v>
      </c>
      <c r="E54" s="9">
        <v>120914</v>
      </c>
      <c r="F54" s="4">
        <v>2.0143916533541736E-2</v>
      </c>
    </row>
    <row r="55" spans="2:6">
      <c r="C55" t="s">
        <v>76</v>
      </c>
      <c r="D55" t="s">
        <v>352</v>
      </c>
      <c r="E55" s="9">
        <v>290598</v>
      </c>
      <c r="F55" s="4">
        <v>4.8412771530295592E-2</v>
      </c>
    </row>
    <row r="56" spans="2:6">
      <c r="C56" t="s">
        <v>74</v>
      </c>
      <c r="D56" t="s">
        <v>351</v>
      </c>
      <c r="E56" s="9">
        <v>1363296</v>
      </c>
      <c r="F56" s="4">
        <v>0.22712110123320139</v>
      </c>
    </row>
    <row r="57" spans="2:6">
      <c r="C57" t="s">
        <v>79</v>
      </c>
      <c r="D57" t="s">
        <v>352</v>
      </c>
      <c r="E57" s="9">
        <v>71921</v>
      </c>
      <c r="F57" s="4">
        <v>1.1981826926649149E-2</v>
      </c>
    </row>
    <row r="58" spans="2:6">
      <c r="C58" t="s">
        <v>81</v>
      </c>
      <c r="D58" t="s">
        <v>352</v>
      </c>
      <c r="E58" s="9">
        <v>63162</v>
      </c>
      <c r="F58" s="4">
        <v>1.0522603305585482E-2</v>
      </c>
    </row>
    <row r="59" spans="2:6">
      <c r="C59" t="s">
        <v>82</v>
      </c>
      <c r="D59" t="s">
        <v>352</v>
      </c>
      <c r="E59" s="9">
        <v>62338</v>
      </c>
      <c r="F59" s="4">
        <v>1.0385327330730309E-2</v>
      </c>
    </row>
    <row r="60" spans="2:6">
      <c r="C60" t="s">
        <v>77</v>
      </c>
      <c r="D60" t="s">
        <v>352</v>
      </c>
      <c r="E60" s="9">
        <v>182387</v>
      </c>
      <c r="F60" s="4">
        <v>3.0385137410085486E-2</v>
      </c>
    </row>
    <row r="61" spans="2:6">
      <c r="C61" t="s">
        <v>80</v>
      </c>
      <c r="D61" t="s">
        <v>352</v>
      </c>
      <c r="E61" s="9">
        <v>64057</v>
      </c>
      <c r="F61" s="4">
        <v>1.0671707671477935E-2</v>
      </c>
    </row>
    <row r="62" spans="2:6">
      <c r="C62" t="s">
        <v>84</v>
      </c>
      <c r="D62" t="s">
        <v>353</v>
      </c>
      <c r="E62" s="9">
        <v>52580</v>
      </c>
      <c r="F62" s="4">
        <v>8.7596732498604335E-3</v>
      </c>
    </row>
    <row r="63" spans="2:6">
      <c r="C63" t="s">
        <v>83</v>
      </c>
      <c r="D63" t="s">
        <v>352</v>
      </c>
      <c r="E63" s="9">
        <v>61310</v>
      </c>
      <c r="F63" s="4">
        <v>1.0214065556275069E-2</v>
      </c>
    </row>
    <row r="64" spans="2:6">
      <c r="B64" t="s">
        <v>86</v>
      </c>
      <c r="C64" t="s">
        <v>90</v>
      </c>
      <c r="D64" t="s">
        <v>352</v>
      </c>
      <c r="E64" s="9">
        <v>34394</v>
      </c>
      <c r="F64" s="4">
        <v>2.5586357116926244E-2</v>
      </c>
    </row>
    <row r="65" spans="2:6">
      <c r="C65" t="s">
        <v>94</v>
      </c>
      <c r="D65" t="s">
        <v>353</v>
      </c>
      <c r="E65" s="9">
        <v>13276</v>
      </c>
      <c r="F65" s="4">
        <v>9.876271357920359E-3</v>
      </c>
    </row>
    <row r="66" spans="2:6">
      <c r="C66" t="s">
        <v>93</v>
      </c>
      <c r="D66" t="s">
        <v>352</v>
      </c>
      <c r="E66" s="9">
        <v>15189</v>
      </c>
      <c r="F66" s="4">
        <v>1.1299388795981646E-2</v>
      </c>
    </row>
    <row r="67" spans="2:6">
      <c r="C67" t="s">
        <v>88</v>
      </c>
      <c r="D67" t="s">
        <v>352</v>
      </c>
      <c r="E67" s="9">
        <v>56103</v>
      </c>
      <c r="F67" s="4">
        <v>4.1736099125746148E-2</v>
      </c>
    </row>
    <row r="68" spans="2:6">
      <c r="C68" t="s">
        <v>89</v>
      </c>
      <c r="D68" t="s">
        <v>352</v>
      </c>
      <c r="E68" s="9">
        <v>39375</v>
      </c>
      <c r="F68" s="4">
        <v>2.9291818674157435E-2</v>
      </c>
    </row>
    <row r="69" spans="2:6">
      <c r="C69" t="s">
        <v>92</v>
      </c>
      <c r="D69" t="s">
        <v>352</v>
      </c>
      <c r="E69" s="9">
        <v>15413</v>
      </c>
      <c r="F69" s="4">
        <v>1.1466026697772408E-2</v>
      </c>
    </row>
    <row r="70" spans="2:6">
      <c r="C70" t="s">
        <v>95</v>
      </c>
      <c r="D70" t="s">
        <v>353</v>
      </c>
      <c r="E70" s="9">
        <v>12989</v>
      </c>
      <c r="F70" s="4">
        <v>9.6627665462509452E-3</v>
      </c>
    </row>
    <row r="71" spans="2:6">
      <c r="C71" t="s">
        <v>85</v>
      </c>
      <c r="D71" t="s">
        <v>351</v>
      </c>
      <c r="E71" s="9">
        <v>430805</v>
      </c>
      <c r="F71" s="4">
        <v>0.32048411286147033</v>
      </c>
    </row>
    <row r="72" spans="2:6">
      <c r="C72" t="s">
        <v>87</v>
      </c>
      <c r="D72" t="s">
        <v>354</v>
      </c>
      <c r="E72" s="9">
        <v>93715</v>
      </c>
      <c r="F72" s="4">
        <v>6.9716388242505756E-2</v>
      </c>
    </row>
    <row r="73" spans="2:6">
      <c r="C73" t="s">
        <v>91</v>
      </c>
      <c r="D73" t="s">
        <v>352</v>
      </c>
      <c r="E73" s="9">
        <v>17525</v>
      </c>
      <c r="F73" s="4">
        <v>1.3037184057513881E-2</v>
      </c>
    </row>
    <row r="74" spans="2:6">
      <c r="B74" t="s">
        <v>97</v>
      </c>
      <c r="C74" t="s">
        <v>96</v>
      </c>
      <c r="D74" t="s">
        <v>351</v>
      </c>
      <c r="E74" s="9">
        <v>1305893</v>
      </c>
      <c r="F74" s="4">
        <v>0.23222774267698013</v>
      </c>
    </row>
    <row r="75" spans="2:6">
      <c r="C75" t="s">
        <v>105</v>
      </c>
      <c r="D75" t="s">
        <v>352</v>
      </c>
      <c r="E75" s="9">
        <v>72621</v>
      </c>
      <c r="F75" s="4">
        <v>1.2914236389156673E-2</v>
      </c>
    </row>
    <row r="76" spans="2:6">
      <c r="C76" t="s">
        <v>101</v>
      </c>
      <c r="D76" t="s">
        <v>352</v>
      </c>
      <c r="E76" s="9">
        <v>128911</v>
      </c>
      <c r="F76" s="4">
        <v>2.2924321162784537E-2</v>
      </c>
    </row>
    <row r="77" spans="2:6">
      <c r="C77" t="s">
        <v>103</v>
      </c>
      <c r="D77" t="s">
        <v>352</v>
      </c>
      <c r="E77" s="9">
        <v>91243</v>
      </c>
      <c r="F77" s="4">
        <v>1.6225797921480319E-2</v>
      </c>
    </row>
    <row r="78" spans="2:6">
      <c r="C78" t="s">
        <v>102</v>
      </c>
      <c r="D78" t="s">
        <v>352</v>
      </c>
      <c r="E78" s="9">
        <v>119469</v>
      </c>
      <c r="F78" s="4">
        <v>2.1245244587325407E-2</v>
      </c>
    </row>
    <row r="79" spans="2:6">
      <c r="C79" t="s">
        <v>100</v>
      </c>
      <c r="D79" t="s">
        <v>352</v>
      </c>
      <c r="E79" s="9">
        <v>205137</v>
      </c>
      <c r="F79" s="4">
        <v>3.6479636884130376E-2</v>
      </c>
    </row>
    <row r="80" spans="2:6">
      <c r="C80" t="s">
        <v>104</v>
      </c>
      <c r="D80" t="s">
        <v>352</v>
      </c>
      <c r="E80" s="9">
        <v>83479</v>
      </c>
      <c r="F80" s="4">
        <v>1.4845121101753072E-2</v>
      </c>
    </row>
    <row r="81" spans="2:6">
      <c r="C81" t="s">
        <v>98</v>
      </c>
      <c r="D81" t="s">
        <v>354</v>
      </c>
      <c r="E81" s="9">
        <v>341696</v>
      </c>
      <c r="F81" s="4">
        <v>6.0764006516424704E-2</v>
      </c>
    </row>
    <row r="82" spans="2:6">
      <c r="C82" t="s">
        <v>99</v>
      </c>
      <c r="D82" t="s">
        <v>352</v>
      </c>
      <c r="E82" s="9">
        <v>277677</v>
      </c>
      <c r="F82" s="4">
        <v>4.9379468994255896E-2</v>
      </c>
    </row>
    <row r="83" spans="2:6">
      <c r="C83" t="s">
        <v>106</v>
      </c>
      <c r="D83" t="s">
        <v>352</v>
      </c>
      <c r="E83" s="9">
        <v>67789</v>
      </c>
      <c r="F83" s="4">
        <v>1.2054958904236263E-2</v>
      </c>
    </row>
    <row r="84" spans="2:6">
      <c r="B84" t="s">
        <v>108</v>
      </c>
      <c r="C84" t="s">
        <v>116</v>
      </c>
      <c r="D84" t="s">
        <v>353</v>
      </c>
      <c r="E84" s="9">
        <v>260958</v>
      </c>
      <c r="F84" s="4">
        <v>3.9153016068643369E-3</v>
      </c>
    </row>
    <row r="85" spans="2:6">
      <c r="C85" t="s">
        <v>117</v>
      </c>
      <c r="D85" t="s">
        <v>353</v>
      </c>
      <c r="E85" s="9">
        <v>234475</v>
      </c>
      <c r="F85" s="4">
        <v>3.5179620638934829E-3</v>
      </c>
    </row>
    <row r="86" spans="2:6">
      <c r="C86" t="s">
        <v>110</v>
      </c>
      <c r="D86" t="s">
        <v>353</v>
      </c>
      <c r="E86" s="9">
        <v>522969</v>
      </c>
      <c r="F86" s="4">
        <v>7.8464019728854278E-3</v>
      </c>
    </row>
    <row r="87" spans="2:6">
      <c r="C87" t="s">
        <v>109</v>
      </c>
      <c r="D87" t="s">
        <v>352</v>
      </c>
      <c r="E87" s="9">
        <v>870731</v>
      </c>
      <c r="F87" s="4">
        <v>1.3064073465640414E-2</v>
      </c>
    </row>
    <row r="88" spans="2:6">
      <c r="C88" t="s">
        <v>114</v>
      </c>
      <c r="D88" t="s">
        <v>353</v>
      </c>
      <c r="E88" s="9">
        <v>295542</v>
      </c>
      <c r="F88" s="4">
        <v>4.4341850699955547E-3</v>
      </c>
    </row>
    <row r="89" spans="2:6">
      <c r="C89" t="s">
        <v>113</v>
      </c>
      <c r="D89" t="s">
        <v>353</v>
      </c>
      <c r="E89" s="9">
        <v>318808</v>
      </c>
      <c r="F89" s="4">
        <v>4.7832581284390809E-3</v>
      </c>
    </row>
    <row r="90" spans="2:6">
      <c r="C90" t="s">
        <v>112</v>
      </c>
      <c r="D90" t="s">
        <v>353</v>
      </c>
      <c r="E90" s="9">
        <v>342669</v>
      </c>
      <c r="F90" s="4">
        <v>5.1412583110025199E-3</v>
      </c>
    </row>
    <row r="91" spans="2:6">
      <c r="C91" t="s">
        <v>107</v>
      </c>
      <c r="D91" t="s">
        <v>352</v>
      </c>
      <c r="E91" s="9">
        <v>2165423</v>
      </c>
      <c r="F91" s="4">
        <v>3.248907545061272E-2</v>
      </c>
    </row>
    <row r="92" spans="2:6">
      <c r="C92" t="s">
        <v>115</v>
      </c>
      <c r="D92" t="s">
        <v>353</v>
      </c>
      <c r="E92" s="9">
        <v>287228</v>
      </c>
      <c r="F92" s="4">
        <v>4.3094453894359621E-3</v>
      </c>
    </row>
    <row r="93" spans="2:6">
      <c r="C93" t="s">
        <v>111</v>
      </c>
      <c r="D93" t="s">
        <v>353</v>
      </c>
      <c r="E93" s="9">
        <v>493465</v>
      </c>
      <c r="F93" s="4">
        <v>7.4037366450973342E-3</v>
      </c>
    </row>
    <row r="94" spans="2:6">
      <c r="B94" t="s">
        <v>119</v>
      </c>
      <c r="C94" t="s">
        <v>118</v>
      </c>
      <c r="D94" t="s">
        <v>352</v>
      </c>
      <c r="E94" s="9">
        <v>3426354</v>
      </c>
      <c r="F94" s="4">
        <v>4.0753505126222007E-2</v>
      </c>
    </row>
    <row r="95" spans="2:6">
      <c r="C95" t="s">
        <v>122</v>
      </c>
      <c r="D95" t="s">
        <v>352</v>
      </c>
      <c r="E95" s="9">
        <v>963395</v>
      </c>
      <c r="F95" s="4">
        <v>1.1458746840249622E-2</v>
      </c>
    </row>
    <row r="96" spans="2:6">
      <c r="C96" t="s">
        <v>127</v>
      </c>
      <c r="D96" t="s">
        <v>353</v>
      </c>
      <c r="E96" s="9">
        <v>588462</v>
      </c>
      <c r="F96" s="4">
        <v>6.999244425294893E-3</v>
      </c>
    </row>
    <row r="97" spans="2:6">
      <c r="C97" t="s">
        <v>128</v>
      </c>
      <c r="D97" t="s">
        <v>353</v>
      </c>
      <c r="E97" s="9">
        <v>556227</v>
      </c>
      <c r="F97" s="4">
        <v>6.6158370955958111E-3</v>
      </c>
    </row>
    <row r="98" spans="2:6">
      <c r="C98" t="s">
        <v>125</v>
      </c>
      <c r="D98" t="s">
        <v>353</v>
      </c>
      <c r="E98" s="9">
        <v>620523</v>
      </c>
      <c r="F98" s="4">
        <v>7.3805821761086746E-3</v>
      </c>
    </row>
    <row r="99" spans="2:6">
      <c r="C99" t="s">
        <v>126</v>
      </c>
      <c r="D99" t="s">
        <v>353</v>
      </c>
      <c r="E99" s="9">
        <v>593085</v>
      </c>
      <c r="F99" s="4">
        <v>7.0542309953336348E-3</v>
      </c>
    </row>
    <row r="100" spans="2:6">
      <c r="C100" t="s">
        <v>123</v>
      </c>
      <c r="D100" t="s">
        <v>353</v>
      </c>
      <c r="E100" s="9">
        <v>650000</v>
      </c>
      <c r="F100" s="4">
        <v>7.731185491062601E-3</v>
      </c>
    </row>
    <row r="101" spans="2:6">
      <c r="C101" t="s">
        <v>120</v>
      </c>
      <c r="D101" t="s">
        <v>352</v>
      </c>
      <c r="E101" s="9">
        <v>1845229</v>
      </c>
      <c r="F101" s="4">
        <v>2.1947396419212235E-2</v>
      </c>
    </row>
    <row r="102" spans="2:6">
      <c r="C102" t="s">
        <v>121</v>
      </c>
      <c r="D102" t="s">
        <v>352</v>
      </c>
      <c r="E102" s="9">
        <v>1260391</v>
      </c>
      <c r="F102" s="4">
        <v>1.4991256326562896E-2</v>
      </c>
    </row>
    <row r="103" spans="2:6">
      <c r="C103" t="s">
        <v>124</v>
      </c>
      <c r="D103" t="s">
        <v>353</v>
      </c>
      <c r="E103" s="9">
        <v>630305</v>
      </c>
      <c r="F103" s="4">
        <v>7.4969305706834039E-3</v>
      </c>
    </row>
    <row r="104" spans="2:6">
      <c r="B104" t="s">
        <v>130</v>
      </c>
      <c r="C104" t="s">
        <v>138</v>
      </c>
      <c r="D104" t="s">
        <v>352</v>
      </c>
      <c r="E104" s="9">
        <v>100857</v>
      </c>
      <c r="F104" s="4">
        <v>1.0147759638847335E-2</v>
      </c>
    </row>
    <row r="105" spans="2:6">
      <c r="C105" t="s">
        <v>129</v>
      </c>
      <c r="D105" t="s">
        <v>354</v>
      </c>
      <c r="E105" s="9">
        <v>643452</v>
      </c>
      <c r="F105" s="4">
        <v>6.4741130859886725E-2</v>
      </c>
    </row>
    <row r="106" spans="2:6">
      <c r="C106" t="s">
        <v>134</v>
      </c>
      <c r="D106" t="s">
        <v>352</v>
      </c>
      <c r="E106" s="9">
        <v>149501</v>
      </c>
      <c r="F106" s="4">
        <v>1.5042091414253006E-2</v>
      </c>
    </row>
    <row r="107" spans="2:6">
      <c r="C107" t="s">
        <v>139</v>
      </c>
      <c r="D107" t="s">
        <v>353</v>
      </c>
      <c r="E107" s="9">
        <v>97616</v>
      </c>
      <c r="F107" s="4">
        <v>9.8216653767782252E-3</v>
      </c>
    </row>
    <row r="108" spans="2:6">
      <c r="C108" t="s">
        <v>135</v>
      </c>
      <c r="D108" t="s">
        <v>352</v>
      </c>
      <c r="E108" s="9">
        <v>146595</v>
      </c>
      <c r="F108" s="4">
        <v>1.4749703285412268E-2</v>
      </c>
    </row>
    <row r="109" spans="2:6">
      <c r="C109" t="s">
        <v>132</v>
      </c>
      <c r="D109" t="s">
        <v>352</v>
      </c>
      <c r="E109" s="9">
        <v>170755</v>
      </c>
      <c r="F109" s="4">
        <v>1.71805694907778E-2</v>
      </c>
    </row>
    <row r="110" spans="2:6">
      <c r="C110" t="s">
        <v>137</v>
      </c>
      <c r="D110" t="s">
        <v>352</v>
      </c>
      <c r="E110" s="9">
        <v>133630</v>
      </c>
      <c r="F110" s="4">
        <v>1.3445225621812757E-2</v>
      </c>
    </row>
    <row r="111" spans="2:6">
      <c r="C111" t="s">
        <v>133</v>
      </c>
      <c r="D111" t="s">
        <v>352</v>
      </c>
      <c r="E111" s="9">
        <v>168151</v>
      </c>
      <c r="F111" s="4">
        <v>1.691856718950413E-2</v>
      </c>
    </row>
    <row r="112" spans="2:6">
      <c r="C112" t="s">
        <v>131</v>
      </c>
      <c r="D112" t="s">
        <v>352</v>
      </c>
      <c r="E112" s="9">
        <v>309617</v>
      </c>
      <c r="F112" s="4">
        <v>3.1152214482891571E-2</v>
      </c>
    </row>
    <row r="113" spans="2:6">
      <c r="C113" t="s">
        <v>136</v>
      </c>
      <c r="D113" t="s">
        <v>352</v>
      </c>
      <c r="E113" s="9">
        <v>139670</v>
      </c>
      <c r="F113" s="4">
        <v>1.4052942173154141E-2</v>
      </c>
    </row>
    <row r="114" spans="2:6">
      <c r="B114" t="s">
        <v>141</v>
      </c>
      <c r="C114" t="s">
        <v>140</v>
      </c>
      <c r="D114" t="s">
        <v>355</v>
      </c>
      <c r="E114" s="9">
        <v>1741041</v>
      </c>
      <c r="F114" s="4">
        <v>0.18075053203875674</v>
      </c>
    </row>
    <row r="115" spans="2:6">
      <c r="C115" t="s">
        <v>142</v>
      </c>
      <c r="D115" t="s">
        <v>352</v>
      </c>
      <c r="E115" s="9">
        <v>202402</v>
      </c>
      <c r="F115" s="4">
        <v>2.1012870567498662E-2</v>
      </c>
    </row>
    <row r="116" spans="2:6">
      <c r="C116" t="s">
        <v>146</v>
      </c>
      <c r="D116" t="s">
        <v>352</v>
      </c>
      <c r="E116" s="9">
        <v>129301</v>
      </c>
      <c r="F116" s="4">
        <v>1.3423707163210565E-2</v>
      </c>
    </row>
    <row r="117" spans="2:6">
      <c r="C117" t="s">
        <v>148</v>
      </c>
      <c r="D117" t="s">
        <v>352</v>
      </c>
      <c r="E117" s="9">
        <v>109847</v>
      </c>
      <c r="F117" s="4">
        <v>1.1404041428582848E-2</v>
      </c>
    </row>
    <row r="118" spans="2:6">
      <c r="C118" t="s">
        <v>144</v>
      </c>
      <c r="D118" t="s">
        <v>352</v>
      </c>
      <c r="E118" s="9">
        <v>154521</v>
      </c>
      <c r="F118" s="4">
        <v>1.6041984629403174E-2</v>
      </c>
    </row>
    <row r="119" spans="2:6">
      <c r="C119" t="s">
        <v>147</v>
      </c>
      <c r="D119" t="s">
        <v>352</v>
      </c>
      <c r="E119" s="9">
        <v>117689</v>
      </c>
      <c r="F119" s="4">
        <v>1.2218178299712208E-2</v>
      </c>
    </row>
    <row r="120" spans="2:6">
      <c r="C120" t="s">
        <v>145</v>
      </c>
      <c r="D120" t="s">
        <v>352</v>
      </c>
      <c r="E120" s="9">
        <v>145347</v>
      </c>
      <c r="F120" s="4">
        <v>1.5089562842137074E-2</v>
      </c>
    </row>
    <row r="121" spans="2:6">
      <c r="C121" t="s">
        <v>143</v>
      </c>
      <c r="D121" t="s">
        <v>352</v>
      </c>
      <c r="E121" s="9">
        <v>160766</v>
      </c>
      <c r="F121" s="4">
        <v>1.6690324945674895E-2</v>
      </c>
    </row>
    <row r="122" spans="2:6">
      <c r="C122" t="s">
        <v>149</v>
      </c>
      <c r="D122" t="s">
        <v>352</v>
      </c>
      <c r="E122" s="9">
        <v>101600</v>
      </c>
      <c r="F122" s="4">
        <v>1.054785846808759E-2</v>
      </c>
    </row>
    <row r="123" spans="2:6">
      <c r="C123" t="s">
        <v>150</v>
      </c>
      <c r="D123" t="s">
        <v>353</v>
      </c>
      <c r="E123" s="9">
        <v>78025</v>
      </c>
      <c r="F123" s="4">
        <v>8.1003607969737604E-3</v>
      </c>
    </row>
    <row r="124" spans="2:6">
      <c r="B124" t="s">
        <v>152</v>
      </c>
      <c r="C124" t="s">
        <v>161</v>
      </c>
      <c r="D124" t="s">
        <v>353</v>
      </c>
      <c r="E124" s="9">
        <v>32600</v>
      </c>
      <c r="F124" s="4">
        <v>6.141627821498674E-3</v>
      </c>
    </row>
    <row r="125" spans="2:6">
      <c r="C125" t="s">
        <v>153</v>
      </c>
      <c r="D125" t="s">
        <v>352</v>
      </c>
      <c r="E125" s="9">
        <v>190384</v>
      </c>
      <c r="F125" s="4">
        <v>3.5867106477552257E-2</v>
      </c>
    </row>
    <row r="126" spans="2:6">
      <c r="C126" t="s">
        <v>159</v>
      </c>
      <c r="D126" t="s">
        <v>353</v>
      </c>
      <c r="E126" s="9">
        <v>40956</v>
      </c>
      <c r="F126" s="4">
        <v>7.7158438361134875E-3</v>
      </c>
    </row>
    <row r="127" spans="2:6">
      <c r="C127" t="s">
        <v>151</v>
      </c>
      <c r="D127" t="s">
        <v>355</v>
      </c>
      <c r="E127" s="9">
        <v>1024027</v>
      </c>
      <c r="F127" s="4">
        <v>0.19292002187625223</v>
      </c>
    </row>
    <row r="128" spans="2:6">
      <c r="C128" t="s">
        <v>160</v>
      </c>
      <c r="D128" t="s">
        <v>353</v>
      </c>
      <c r="E128" s="9">
        <v>39004</v>
      </c>
      <c r="F128" s="4">
        <v>7.3480997407893954E-3</v>
      </c>
    </row>
    <row r="129" spans="2:6">
      <c r="C129" t="s">
        <v>155</v>
      </c>
      <c r="D129" t="s">
        <v>352</v>
      </c>
      <c r="E129" s="9">
        <v>83456</v>
      </c>
      <c r="F129" s="4">
        <v>1.5722567223036606E-2</v>
      </c>
    </row>
    <row r="130" spans="2:6">
      <c r="C130" t="s">
        <v>154</v>
      </c>
      <c r="D130" t="s">
        <v>352</v>
      </c>
      <c r="E130" s="9">
        <v>94192</v>
      </c>
      <c r="F130" s="4">
        <v>1.7745159747319113E-2</v>
      </c>
    </row>
    <row r="131" spans="2:6">
      <c r="C131" t="s">
        <v>158</v>
      </c>
      <c r="D131" t="s">
        <v>353</v>
      </c>
      <c r="E131" s="9">
        <v>42738</v>
      </c>
      <c r="F131" s="4">
        <v>8.0515610378898879E-3</v>
      </c>
    </row>
    <row r="132" spans="2:6">
      <c r="C132" t="s">
        <v>156</v>
      </c>
      <c r="D132" t="s">
        <v>352</v>
      </c>
      <c r="E132" s="9">
        <v>80339</v>
      </c>
      <c r="F132" s="4">
        <v>1.5135344710165092E-2</v>
      </c>
    </row>
    <row r="133" spans="2:6">
      <c r="C133" t="s">
        <v>157</v>
      </c>
      <c r="D133" t="s">
        <v>352</v>
      </c>
      <c r="E133" s="9">
        <v>53504</v>
      </c>
      <c r="F133" s="4">
        <v>1.0079805366916106E-2</v>
      </c>
    </row>
    <row r="134" spans="2:6">
      <c r="B134" t="s">
        <v>163</v>
      </c>
      <c r="C134" t="s">
        <v>171</v>
      </c>
      <c r="D134" t="s">
        <v>353</v>
      </c>
      <c r="E134" s="9">
        <v>315948</v>
      </c>
      <c r="F134" s="4">
        <v>5.3418085944910128E-3</v>
      </c>
    </row>
    <row r="135" spans="2:6">
      <c r="C135" t="s">
        <v>169</v>
      </c>
      <c r="D135" t="s">
        <v>353</v>
      </c>
      <c r="E135" s="9">
        <v>387842</v>
      </c>
      <c r="F135" s="4">
        <v>6.5573376913434598E-3</v>
      </c>
    </row>
    <row r="136" spans="2:6">
      <c r="C136" t="s">
        <v>172</v>
      </c>
      <c r="D136" t="s">
        <v>353</v>
      </c>
      <c r="E136" s="9">
        <v>301104</v>
      </c>
      <c r="F136" s="4">
        <v>5.0908375271741611E-3</v>
      </c>
    </row>
    <row r="137" spans="2:6">
      <c r="C137" t="s">
        <v>170</v>
      </c>
      <c r="D137" t="s">
        <v>353</v>
      </c>
      <c r="E137" s="9">
        <v>361619</v>
      </c>
      <c r="F137" s="4">
        <v>6.1139791425527156E-3</v>
      </c>
    </row>
    <row r="138" spans="2:6">
      <c r="C138" t="s">
        <v>168</v>
      </c>
      <c r="D138" t="s">
        <v>353</v>
      </c>
      <c r="E138" s="9">
        <v>561203</v>
      </c>
      <c r="F138" s="4">
        <v>9.4883936871071814E-3</v>
      </c>
    </row>
    <row r="139" spans="2:6">
      <c r="C139" t="s">
        <v>164</v>
      </c>
      <c r="D139" t="s">
        <v>352</v>
      </c>
      <c r="E139" s="9">
        <v>1349930</v>
      </c>
      <c r="F139" s="4">
        <v>2.2823590198264437E-2</v>
      </c>
    </row>
    <row r="140" spans="2:6">
      <c r="C140" t="s">
        <v>165</v>
      </c>
      <c r="D140" t="s">
        <v>352</v>
      </c>
      <c r="E140" s="9">
        <v>921142</v>
      </c>
      <c r="F140" s="4">
        <v>1.5573968666826947E-2</v>
      </c>
    </row>
    <row r="141" spans="2:6">
      <c r="C141" t="s">
        <v>167</v>
      </c>
      <c r="D141" t="s">
        <v>352</v>
      </c>
      <c r="E141" s="9">
        <v>635439</v>
      </c>
      <c r="F141" s="4">
        <v>1.0743519539527943E-2</v>
      </c>
    </row>
    <row r="142" spans="2:6">
      <c r="C142" t="s">
        <v>162</v>
      </c>
      <c r="D142" t="s">
        <v>352</v>
      </c>
      <c r="E142" s="9">
        <v>2749031</v>
      </c>
      <c r="F142" s="4">
        <v>4.6478526283825893E-2</v>
      </c>
    </row>
    <row r="143" spans="2:6">
      <c r="C143" t="s">
        <v>166</v>
      </c>
      <c r="D143" t="s">
        <v>352</v>
      </c>
      <c r="E143" s="9">
        <v>848748</v>
      </c>
      <c r="F143" s="4">
        <v>1.4349985950083742E-2</v>
      </c>
    </row>
    <row r="144" spans="2:6">
      <c r="B144" t="s">
        <v>174</v>
      </c>
      <c r="C144" t="s">
        <v>175</v>
      </c>
      <c r="D144" t="s">
        <v>352</v>
      </c>
      <c r="E144" s="9">
        <v>78112</v>
      </c>
      <c r="F144" s="4">
        <v>4.2141631315755261E-2</v>
      </c>
    </row>
    <row r="145" spans="2:6">
      <c r="C145" t="s">
        <v>183</v>
      </c>
      <c r="D145" t="s">
        <v>352</v>
      </c>
      <c r="E145" s="9">
        <v>21014</v>
      </c>
      <c r="F145" s="4">
        <v>1.1337108772906609E-2</v>
      </c>
    </row>
    <row r="146" spans="2:6">
      <c r="C146" t="s">
        <v>177</v>
      </c>
      <c r="D146" t="s">
        <v>352</v>
      </c>
      <c r="E146" s="9">
        <v>54821</v>
      </c>
      <c r="F146" s="4">
        <v>2.9576074999500959E-2</v>
      </c>
    </row>
    <row r="147" spans="2:6">
      <c r="C147" t="s">
        <v>178</v>
      </c>
      <c r="D147" t="s">
        <v>352</v>
      </c>
      <c r="E147" s="9">
        <v>51933</v>
      </c>
      <c r="F147" s="4">
        <v>2.8017991334508371E-2</v>
      </c>
    </row>
    <row r="148" spans="2:6">
      <c r="C148" t="s">
        <v>176</v>
      </c>
      <c r="D148" t="s">
        <v>352</v>
      </c>
      <c r="E148" s="9">
        <v>67398</v>
      </c>
      <c r="F148" s="4">
        <v>3.6361399879906713E-2</v>
      </c>
    </row>
    <row r="149" spans="2:6">
      <c r="C149" t="s">
        <v>182</v>
      </c>
      <c r="D149" t="s">
        <v>352</v>
      </c>
      <c r="E149" s="9">
        <v>22753</v>
      </c>
      <c r="F149" s="4">
        <v>1.2275303888357479E-2</v>
      </c>
    </row>
    <row r="150" spans="2:6">
      <c r="C150" t="s">
        <v>180</v>
      </c>
      <c r="D150" t="s">
        <v>352</v>
      </c>
      <c r="E150" s="9">
        <v>26425</v>
      </c>
      <c r="F150" s="4">
        <v>1.4256357634151381E-2</v>
      </c>
    </row>
    <row r="151" spans="2:6">
      <c r="C151" t="s">
        <v>173</v>
      </c>
      <c r="D151" t="s">
        <v>351</v>
      </c>
      <c r="E151" s="9">
        <v>591882</v>
      </c>
      <c r="F151" s="4">
        <v>0.31932190990413578</v>
      </c>
    </row>
    <row r="152" spans="2:6">
      <c r="C152" t="s">
        <v>181</v>
      </c>
      <c r="D152" t="s">
        <v>352</v>
      </c>
      <c r="E152" s="9">
        <v>22811</v>
      </c>
      <c r="F152" s="4">
        <v>1.230659504229431E-2</v>
      </c>
    </row>
    <row r="153" spans="2:6">
      <c r="C153" t="s">
        <v>179</v>
      </c>
      <c r="D153" t="s">
        <v>352</v>
      </c>
      <c r="E153" s="9">
        <v>32719</v>
      </c>
      <c r="F153" s="4">
        <v>1.7651987338951715E-2</v>
      </c>
    </row>
    <row r="154" spans="2:6">
      <c r="B154" t="s">
        <v>185</v>
      </c>
      <c r="C154" t="s">
        <v>190</v>
      </c>
      <c r="D154" t="s">
        <v>352</v>
      </c>
      <c r="E154" s="9">
        <v>51353</v>
      </c>
      <c r="F154" s="4">
        <v>1.8145013115940391E-2</v>
      </c>
    </row>
    <row r="155" spans="2:6">
      <c r="C155" t="s">
        <v>194</v>
      </c>
      <c r="D155" t="s">
        <v>353</v>
      </c>
      <c r="E155" s="9">
        <v>26838</v>
      </c>
      <c r="F155" s="4">
        <v>9.48290970353452E-3</v>
      </c>
    </row>
    <row r="156" spans="2:6">
      <c r="C156" t="s">
        <v>186</v>
      </c>
      <c r="D156" t="s">
        <v>355</v>
      </c>
      <c r="E156" s="9">
        <v>304210</v>
      </c>
      <c r="F156" s="4">
        <v>0.10748923022998123</v>
      </c>
    </row>
    <row r="157" spans="2:6">
      <c r="C157" t="s">
        <v>187</v>
      </c>
      <c r="D157" t="s">
        <v>354</v>
      </c>
      <c r="E157" s="9">
        <v>159403</v>
      </c>
      <c r="F157" s="4">
        <v>5.6323282490219576E-2</v>
      </c>
    </row>
    <row r="158" spans="2:6">
      <c r="C158" t="s">
        <v>191</v>
      </c>
      <c r="D158" t="s">
        <v>352</v>
      </c>
      <c r="E158" s="9">
        <v>36704</v>
      </c>
      <c r="F158" s="4">
        <v>1.2968951403179486E-2</v>
      </c>
    </row>
    <row r="159" spans="2:6">
      <c r="C159" t="s">
        <v>192</v>
      </c>
      <c r="D159" t="s">
        <v>352</v>
      </c>
      <c r="E159" s="9">
        <v>33377</v>
      </c>
      <c r="F159" s="4">
        <v>1.179339284502838E-2</v>
      </c>
    </row>
    <row r="160" spans="2:6">
      <c r="C160" t="s">
        <v>189</v>
      </c>
      <c r="D160" t="s">
        <v>352</v>
      </c>
      <c r="E160" s="9">
        <v>86606</v>
      </c>
      <c r="F160" s="4">
        <v>3.0601269758711924E-2</v>
      </c>
    </row>
    <row r="161" spans="2:6">
      <c r="C161" t="s">
        <v>188</v>
      </c>
      <c r="D161" t="s">
        <v>352</v>
      </c>
      <c r="E161" s="9">
        <v>110463</v>
      </c>
      <c r="F161" s="4">
        <v>3.9030876167431762E-2</v>
      </c>
    </row>
    <row r="162" spans="2:6">
      <c r="C162" t="s">
        <v>193</v>
      </c>
      <c r="D162" t="s">
        <v>353</v>
      </c>
      <c r="E162" s="9">
        <v>27763</v>
      </c>
      <c r="F162" s="4">
        <v>9.8097481965581969E-3</v>
      </c>
    </row>
    <row r="163" spans="2:6">
      <c r="C163" t="s">
        <v>184</v>
      </c>
      <c r="D163" t="s">
        <v>351</v>
      </c>
      <c r="E163" s="9">
        <v>602430</v>
      </c>
      <c r="F163" s="4">
        <v>0.21286196038081454</v>
      </c>
    </row>
    <row r="164" spans="2:6">
      <c r="B164" t="s">
        <v>195</v>
      </c>
      <c r="C164" t="s">
        <v>198</v>
      </c>
      <c r="D164" t="s">
        <v>352</v>
      </c>
      <c r="E164" s="9">
        <v>8329</v>
      </c>
      <c r="F164" s="4">
        <v>1.2240375161840716E-2</v>
      </c>
    </row>
    <row r="165" spans="2:6">
      <c r="C165" t="s">
        <v>202</v>
      </c>
      <c r="D165" t="s">
        <v>352</v>
      </c>
      <c r="E165" s="9">
        <v>7437</v>
      </c>
      <c r="F165" s="4">
        <v>1.0929483740978437E-2</v>
      </c>
    </row>
    <row r="166" spans="2:6">
      <c r="C166" t="s">
        <v>203</v>
      </c>
      <c r="D166" t="s">
        <v>352</v>
      </c>
      <c r="E166" s="9">
        <v>7295</v>
      </c>
      <c r="F166" s="4">
        <v>1.0720799232276146E-2</v>
      </c>
    </row>
    <row r="167" spans="2:6">
      <c r="C167" t="s">
        <v>197</v>
      </c>
      <c r="D167" t="s">
        <v>352</v>
      </c>
      <c r="E167" s="9">
        <v>18013</v>
      </c>
      <c r="F167" s="4">
        <v>2.6472070811650473E-2</v>
      </c>
    </row>
    <row r="168" spans="2:6">
      <c r="C168" t="s">
        <v>196</v>
      </c>
      <c r="D168" t="s">
        <v>354</v>
      </c>
      <c r="E168" s="9">
        <v>36625</v>
      </c>
      <c r="F168" s="4">
        <v>5.3824437543812727E-2</v>
      </c>
    </row>
    <row r="169" spans="2:6">
      <c r="C169" t="s">
        <v>195</v>
      </c>
      <c r="D169" t="s">
        <v>355</v>
      </c>
      <c r="E169" s="9">
        <v>76684</v>
      </c>
      <c r="F169" s="4">
        <v>0.11269551313610197</v>
      </c>
    </row>
    <row r="170" spans="2:6">
      <c r="C170" t="s">
        <v>204</v>
      </c>
      <c r="D170" t="s">
        <v>352</v>
      </c>
      <c r="E170" s="9">
        <v>7187</v>
      </c>
      <c r="F170" s="4">
        <v>1.0562081436925106E-2</v>
      </c>
    </row>
    <row r="171" spans="2:6">
      <c r="C171" t="s">
        <v>201</v>
      </c>
      <c r="D171" t="s">
        <v>352</v>
      </c>
      <c r="E171" s="9">
        <v>7774</v>
      </c>
      <c r="F171" s="4">
        <v>1.1424742046842323E-2</v>
      </c>
    </row>
    <row r="172" spans="2:6">
      <c r="C172" t="s">
        <v>199</v>
      </c>
      <c r="D172" t="s">
        <v>352</v>
      </c>
      <c r="E172" s="9">
        <v>8155</v>
      </c>
      <c r="F172" s="4">
        <v>1.1984663158219598E-2</v>
      </c>
    </row>
    <row r="173" spans="2:6">
      <c r="C173" t="s">
        <v>200</v>
      </c>
      <c r="D173" t="s">
        <v>352</v>
      </c>
      <c r="E173" s="9">
        <v>7819</v>
      </c>
      <c r="F173" s="4">
        <v>1.1490874461571923E-2</v>
      </c>
    </row>
    <row r="174" spans="2:6">
      <c r="B174" t="s">
        <v>206</v>
      </c>
      <c r="C174" t="s">
        <v>207</v>
      </c>
      <c r="D174" t="s">
        <v>352</v>
      </c>
      <c r="E174" s="9">
        <v>24356</v>
      </c>
      <c r="F174" s="4">
        <v>4.46567229856712E-2</v>
      </c>
    </row>
    <row r="175" spans="2:6">
      <c r="C175" t="s">
        <v>208</v>
      </c>
      <c r="D175" t="s">
        <v>352</v>
      </c>
      <c r="E175" s="9">
        <v>23482</v>
      </c>
      <c r="F175" s="4">
        <v>4.3054244093838526E-2</v>
      </c>
    </row>
    <row r="176" spans="2:6">
      <c r="C176" t="s">
        <v>212</v>
      </c>
      <c r="D176" t="s">
        <v>352</v>
      </c>
      <c r="E176" s="9">
        <v>14890</v>
      </c>
      <c r="F176" s="4">
        <v>2.7300813157195111E-2</v>
      </c>
    </row>
    <row r="177" spans="2:6">
      <c r="C177" t="s">
        <v>210</v>
      </c>
      <c r="D177" t="s">
        <v>352</v>
      </c>
      <c r="E177" s="9">
        <v>16801</v>
      </c>
      <c r="F177" s="4">
        <v>3.080463142068738E-2</v>
      </c>
    </row>
    <row r="178" spans="2:6">
      <c r="C178" t="s">
        <v>215</v>
      </c>
      <c r="D178" t="s">
        <v>352</v>
      </c>
      <c r="E178" s="9">
        <v>13792</v>
      </c>
      <c r="F178" s="4">
        <v>2.5287630293084954E-2</v>
      </c>
    </row>
    <row r="179" spans="2:6">
      <c r="C179" t="s">
        <v>213</v>
      </c>
      <c r="D179" t="s">
        <v>352</v>
      </c>
      <c r="E179" s="9">
        <v>14720</v>
      </c>
      <c r="F179" s="4">
        <v>2.6989118178234524E-2</v>
      </c>
    </row>
    <row r="180" spans="2:6">
      <c r="C180" t="s">
        <v>205</v>
      </c>
      <c r="D180" t="s">
        <v>354</v>
      </c>
      <c r="E180" s="9">
        <v>32042</v>
      </c>
      <c r="F180" s="4">
        <v>5.8749003034442297E-2</v>
      </c>
    </row>
    <row r="181" spans="2:6">
      <c r="C181" t="s">
        <v>209</v>
      </c>
      <c r="D181" t="s">
        <v>352</v>
      </c>
      <c r="E181" s="9">
        <v>22591</v>
      </c>
      <c r="F181" s="4">
        <v>4.1420595704109789E-2</v>
      </c>
    </row>
    <row r="182" spans="2:6">
      <c r="C182" t="s">
        <v>214</v>
      </c>
      <c r="D182" t="s">
        <v>352</v>
      </c>
      <c r="E182" s="9">
        <v>14452</v>
      </c>
      <c r="F182" s="4">
        <v>2.6497740211402537E-2</v>
      </c>
    </row>
    <row r="183" spans="2:6">
      <c r="C183" t="s">
        <v>211</v>
      </c>
      <c r="D183" t="s">
        <v>352</v>
      </c>
      <c r="E183" s="9">
        <v>15648</v>
      </c>
      <c r="F183" s="4">
        <v>2.869060606338409E-2</v>
      </c>
    </row>
    <row r="184" spans="2:6">
      <c r="B184" t="s">
        <v>217</v>
      </c>
      <c r="C184" t="s">
        <v>224</v>
      </c>
      <c r="D184" t="s">
        <v>352</v>
      </c>
      <c r="E184" s="9">
        <v>226500</v>
      </c>
      <c r="F184" s="4">
        <v>1.234546435542859E-2</v>
      </c>
    </row>
    <row r="185" spans="2:6">
      <c r="C185" t="s">
        <v>216</v>
      </c>
      <c r="D185" t="s">
        <v>354</v>
      </c>
      <c r="E185" s="9">
        <v>931298</v>
      </c>
      <c r="F185" s="4">
        <v>5.0760734054224876E-2</v>
      </c>
    </row>
    <row r="186" spans="2:6">
      <c r="C186" t="s">
        <v>225</v>
      </c>
      <c r="D186" t="s">
        <v>352</v>
      </c>
      <c r="E186" s="9">
        <v>188078</v>
      </c>
      <c r="F186" s="4">
        <v>1.0251259360001317E-2</v>
      </c>
    </row>
    <row r="187" spans="2:6">
      <c r="C187" t="s">
        <v>221</v>
      </c>
      <c r="D187" t="s">
        <v>352</v>
      </c>
      <c r="E187" s="9">
        <v>246417</v>
      </c>
      <c r="F187" s="4">
        <v>1.3431047638285416E-2</v>
      </c>
    </row>
    <row r="188" spans="2:6">
      <c r="C188" t="s">
        <v>222</v>
      </c>
      <c r="D188" t="s">
        <v>352</v>
      </c>
      <c r="E188" s="9">
        <v>243768</v>
      </c>
      <c r="F188" s="4">
        <v>1.3286662935956364E-2</v>
      </c>
    </row>
    <row r="189" spans="2:6">
      <c r="C189" t="s">
        <v>226</v>
      </c>
      <c r="D189" t="s">
        <v>352</v>
      </c>
      <c r="E189" s="9">
        <v>187049</v>
      </c>
      <c r="F189" s="4">
        <v>1.0195173343128311E-2</v>
      </c>
    </row>
    <row r="190" spans="2:6">
      <c r="C190" t="s">
        <v>218</v>
      </c>
      <c r="D190" t="s">
        <v>352</v>
      </c>
      <c r="E190" s="9">
        <v>670610</v>
      </c>
      <c r="F190" s="4">
        <v>3.655184040350537E-2</v>
      </c>
    </row>
    <row r="191" spans="2:6">
      <c r="C191" t="s">
        <v>219</v>
      </c>
      <c r="D191" t="s">
        <v>352</v>
      </c>
      <c r="E191" s="9">
        <v>566221</v>
      </c>
      <c r="F191" s="4">
        <v>3.0862080233091088E-2</v>
      </c>
    </row>
    <row r="192" spans="2:6">
      <c r="C192" t="s">
        <v>223</v>
      </c>
      <c r="D192" t="s">
        <v>352</v>
      </c>
      <c r="E192" s="9">
        <v>229836</v>
      </c>
      <c r="F192" s="4">
        <v>1.2527294241034373E-2</v>
      </c>
    </row>
    <row r="193" spans="2:6">
      <c r="C193" t="s">
        <v>220</v>
      </c>
      <c r="D193" t="s">
        <v>352</v>
      </c>
      <c r="E193" s="9">
        <v>374238</v>
      </c>
      <c r="F193" s="4">
        <v>2.0397977436851587E-2</v>
      </c>
    </row>
    <row r="194" spans="2:6">
      <c r="B194" t="s">
        <v>228</v>
      </c>
      <c r="C194" t="s">
        <v>237</v>
      </c>
      <c r="D194" t="s">
        <v>353</v>
      </c>
      <c r="E194" s="9">
        <v>290907</v>
      </c>
      <c r="F194" s="4">
        <v>7.6271646376554732E-3</v>
      </c>
    </row>
    <row r="195" spans="2:6">
      <c r="C195" t="s">
        <v>236</v>
      </c>
      <c r="D195" t="s">
        <v>353</v>
      </c>
      <c r="E195" s="9">
        <v>324984</v>
      </c>
      <c r="F195" s="4">
        <v>8.5206147414941067E-3</v>
      </c>
    </row>
    <row r="196" spans="2:6">
      <c r="C196" t="s">
        <v>233</v>
      </c>
      <c r="D196" t="s">
        <v>352</v>
      </c>
      <c r="E196" s="9">
        <v>487834</v>
      </c>
      <c r="F196" s="4">
        <v>1.2790308359187026E-2</v>
      </c>
    </row>
    <row r="197" spans="2:6">
      <c r="C197" t="s">
        <v>229</v>
      </c>
      <c r="D197" t="s">
        <v>352</v>
      </c>
      <c r="E197" s="9">
        <v>807644</v>
      </c>
      <c r="F197" s="4">
        <v>2.1175268235603187E-2</v>
      </c>
    </row>
    <row r="198" spans="2:6">
      <c r="C198" t="s">
        <v>231</v>
      </c>
      <c r="D198" t="s">
        <v>352</v>
      </c>
      <c r="E198" s="9">
        <v>648711</v>
      </c>
      <c r="F198" s="4">
        <v>1.7008272744410136E-2</v>
      </c>
    </row>
    <row r="199" spans="2:6">
      <c r="C199" t="s">
        <v>235</v>
      </c>
      <c r="D199" t="s">
        <v>353</v>
      </c>
      <c r="E199" s="9">
        <v>328868</v>
      </c>
      <c r="F199" s="4">
        <v>8.6224476552866722E-3</v>
      </c>
    </row>
    <row r="200" spans="2:6">
      <c r="C200" t="s">
        <v>232</v>
      </c>
      <c r="D200" t="s">
        <v>352</v>
      </c>
      <c r="E200" s="9">
        <v>536818</v>
      </c>
      <c r="F200" s="4">
        <v>1.4074598639623438E-2</v>
      </c>
    </row>
    <row r="201" spans="2:6">
      <c r="C201" t="s">
        <v>234</v>
      </c>
      <c r="D201" t="s">
        <v>352</v>
      </c>
      <c r="E201" s="9">
        <v>387700</v>
      </c>
      <c r="F201" s="4">
        <v>1.0164938382435028E-2</v>
      </c>
    </row>
    <row r="202" spans="2:6">
      <c r="C202" t="s">
        <v>227</v>
      </c>
      <c r="D202" t="s">
        <v>352</v>
      </c>
      <c r="E202" s="9">
        <v>1862402</v>
      </c>
      <c r="F202" s="4">
        <v>4.8829511409140477E-2</v>
      </c>
    </row>
    <row r="203" spans="2:6">
      <c r="C203" t="s">
        <v>230</v>
      </c>
      <c r="D203" t="s">
        <v>352</v>
      </c>
      <c r="E203" s="9">
        <v>673531</v>
      </c>
      <c r="F203" s="4">
        <v>1.765901757456757E-2</v>
      </c>
    </row>
    <row r="204" spans="2:6">
      <c r="B204" t="s">
        <v>239</v>
      </c>
      <c r="C204" t="s">
        <v>248</v>
      </c>
      <c r="D204" t="s">
        <v>353</v>
      </c>
      <c r="E204" s="9">
        <v>81006</v>
      </c>
      <c r="F204" s="4">
        <v>7.7801855081439065E-3</v>
      </c>
    </row>
    <row r="205" spans="2:6">
      <c r="C205" t="s">
        <v>247</v>
      </c>
      <c r="D205" t="s">
        <v>353</v>
      </c>
      <c r="E205" s="9">
        <v>85851</v>
      </c>
      <c r="F205" s="4">
        <v>8.2455213942135459E-3</v>
      </c>
    </row>
    <row r="206" spans="2:6">
      <c r="C206" t="s">
        <v>242</v>
      </c>
      <c r="D206" t="s">
        <v>352</v>
      </c>
      <c r="E206" s="9">
        <v>171454</v>
      </c>
      <c r="F206" s="4">
        <v>1.6467223737912071E-2</v>
      </c>
    </row>
    <row r="207" spans="2:6">
      <c r="C207" t="s">
        <v>243</v>
      </c>
      <c r="D207" t="s">
        <v>352</v>
      </c>
      <c r="E207" s="9">
        <v>146543</v>
      </c>
      <c r="F207" s="4">
        <v>1.4074657740413457E-2</v>
      </c>
    </row>
    <row r="208" spans="2:6">
      <c r="C208" t="s">
        <v>244</v>
      </c>
      <c r="D208" t="s">
        <v>352</v>
      </c>
      <c r="E208" s="9">
        <v>106655</v>
      </c>
      <c r="F208" s="4">
        <v>1.024363238983641E-2</v>
      </c>
    </row>
    <row r="209" spans="2:6">
      <c r="C209" t="s">
        <v>245</v>
      </c>
      <c r="D209" t="s">
        <v>352</v>
      </c>
      <c r="E209" s="9">
        <v>105590</v>
      </c>
      <c r="F209" s="4">
        <v>1.0141344935003765E-2</v>
      </c>
    </row>
    <row r="210" spans="2:6">
      <c r="C210" t="s">
        <v>238</v>
      </c>
      <c r="D210" t="s">
        <v>354</v>
      </c>
      <c r="E210" s="9">
        <v>545796</v>
      </c>
      <c r="F210" s="4">
        <v>5.2420735866514967E-2</v>
      </c>
    </row>
    <row r="211" spans="2:6">
      <c r="C211" t="s">
        <v>240</v>
      </c>
      <c r="D211" t="s">
        <v>352</v>
      </c>
      <c r="E211" s="9">
        <v>231800</v>
      </c>
      <c r="F211" s="4">
        <v>2.2263128666861188E-2</v>
      </c>
    </row>
    <row r="212" spans="2:6">
      <c r="C212" t="s">
        <v>246</v>
      </c>
      <c r="D212" t="s">
        <v>353</v>
      </c>
      <c r="E212" s="9">
        <v>98470</v>
      </c>
      <c r="F212" s="4">
        <v>9.4575076782822311E-3</v>
      </c>
    </row>
    <row r="213" spans="2:6">
      <c r="C213" t="s">
        <v>241</v>
      </c>
      <c r="D213" t="s">
        <v>352</v>
      </c>
      <c r="E213" s="9">
        <v>188421</v>
      </c>
      <c r="F213" s="4">
        <v>1.8096811762461831E-2</v>
      </c>
    </row>
    <row r="214" spans="2:6">
      <c r="B214" t="s">
        <v>53</v>
      </c>
      <c r="C214" t="s">
        <v>58</v>
      </c>
      <c r="D214" t="s">
        <v>352</v>
      </c>
      <c r="E214" s="9">
        <v>42936</v>
      </c>
      <c r="F214" s="4">
        <v>3.1322906954858419E-2</v>
      </c>
    </row>
    <row r="215" spans="2:6">
      <c r="C215" t="s">
        <v>59</v>
      </c>
      <c r="D215" t="s">
        <v>352</v>
      </c>
      <c r="E215" s="9">
        <v>42526</v>
      </c>
      <c r="F215" s="4">
        <v>3.1023801499029002E-2</v>
      </c>
    </row>
    <row r="216" spans="2:6">
      <c r="C216" t="s">
        <v>61</v>
      </c>
      <c r="D216" t="s">
        <v>352</v>
      </c>
      <c r="E216" s="9">
        <v>33207</v>
      </c>
      <c r="F216" s="4">
        <v>2.4225353345676905E-2</v>
      </c>
    </row>
    <row r="217" spans="2:6">
      <c r="C217" t="s">
        <v>57</v>
      </c>
      <c r="D217" t="s">
        <v>352</v>
      </c>
      <c r="E217" s="9">
        <v>53273</v>
      </c>
      <c r="F217" s="4">
        <v>3.8864012069269906E-2</v>
      </c>
    </row>
    <row r="218" spans="2:6">
      <c r="C218" t="s">
        <v>56</v>
      </c>
      <c r="D218" t="s">
        <v>352</v>
      </c>
      <c r="E218" s="9">
        <v>68194</v>
      </c>
      <c r="F218" s="4">
        <v>4.9749262084954705E-2</v>
      </c>
    </row>
    <row r="219" spans="2:6">
      <c r="C219" t="s">
        <v>54</v>
      </c>
      <c r="D219" t="s">
        <v>354</v>
      </c>
      <c r="E219" s="9">
        <v>124054</v>
      </c>
      <c r="F219" s="4">
        <v>9.0500556627958043E-2</v>
      </c>
    </row>
    <row r="220" spans="2:6">
      <c r="C220" t="s">
        <v>52</v>
      </c>
      <c r="D220" t="s">
        <v>355</v>
      </c>
      <c r="E220" s="9">
        <v>173175</v>
      </c>
      <c r="F220" s="4">
        <v>0.12633557881282856</v>
      </c>
    </row>
    <row r="221" spans="2:6">
      <c r="C221" t="s">
        <v>60</v>
      </c>
      <c r="D221" t="s">
        <v>352</v>
      </c>
      <c r="E221" s="9">
        <v>37297</v>
      </c>
      <c r="F221" s="4">
        <v>2.7209112648950869E-2</v>
      </c>
    </row>
    <row r="222" spans="2:6">
      <c r="C222" t="s">
        <v>62</v>
      </c>
      <c r="D222" t="s">
        <v>352</v>
      </c>
      <c r="E222" s="9">
        <v>31709</v>
      </c>
      <c r="F222" s="4">
        <v>2.3132524143646489E-2</v>
      </c>
    </row>
    <row r="223" spans="2:6">
      <c r="C223" t="s">
        <v>55</v>
      </c>
      <c r="D223" t="s">
        <v>354</v>
      </c>
      <c r="E223" s="9">
        <v>71123</v>
      </c>
      <c r="F223" s="4">
        <v>5.1886042280379997E-2</v>
      </c>
    </row>
    <row r="224" spans="2:6">
      <c r="B224" t="s">
        <v>250</v>
      </c>
      <c r="C224" t="s">
        <v>255</v>
      </c>
      <c r="D224" t="s">
        <v>352</v>
      </c>
      <c r="E224" s="9">
        <v>237589</v>
      </c>
      <c r="F224" s="4">
        <v>1.2565095868821942E-2</v>
      </c>
    </row>
    <row r="225" spans="2:6">
      <c r="C225" t="s">
        <v>249</v>
      </c>
      <c r="D225" t="s">
        <v>354</v>
      </c>
      <c r="E225" s="9">
        <v>1716961</v>
      </c>
      <c r="F225" s="4">
        <v>9.0802939395461871E-2</v>
      </c>
    </row>
    <row r="226" spans="2:6">
      <c r="C226" t="s">
        <v>251</v>
      </c>
      <c r="D226" t="s">
        <v>352</v>
      </c>
      <c r="E226" s="9">
        <v>286598</v>
      </c>
      <c r="F226" s="4">
        <v>1.5156978419929502E-2</v>
      </c>
    </row>
    <row r="227" spans="2:6">
      <c r="C227" t="s">
        <v>253</v>
      </c>
      <c r="D227" t="s">
        <v>352</v>
      </c>
      <c r="E227" s="9">
        <v>263688</v>
      </c>
      <c r="F227" s="4">
        <v>1.39453636298731E-2</v>
      </c>
    </row>
    <row r="228" spans="2:6">
      <c r="C228" t="s">
        <v>256</v>
      </c>
      <c r="D228" t="s">
        <v>352</v>
      </c>
      <c r="E228" s="9">
        <v>234140</v>
      </c>
      <c r="F228" s="4">
        <v>1.2382692577206728E-2</v>
      </c>
    </row>
    <row r="229" spans="2:6">
      <c r="C229" t="s">
        <v>257</v>
      </c>
      <c r="D229" t="s">
        <v>352</v>
      </c>
      <c r="E229" s="9">
        <v>217851</v>
      </c>
      <c r="F229" s="4">
        <v>1.1521234990335111E-2</v>
      </c>
    </row>
    <row r="230" spans="2:6">
      <c r="C230" t="s">
        <v>252</v>
      </c>
      <c r="D230" t="s">
        <v>352</v>
      </c>
      <c r="E230" s="9">
        <v>271692</v>
      </c>
      <c r="F230" s="4">
        <v>1.4368661961589008E-2</v>
      </c>
    </row>
    <row r="231" spans="2:6">
      <c r="C231" t="s">
        <v>258</v>
      </c>
      <c r="D231" t="s">
        <v>353</v>
      </c>
      <c r="E231" s="9">
        <v>183105</v>
      </c>
      <c r="F231" s="4">
        <v>9.6836632969566835E-3</v>
      </c>
    </row>
    <row r="232" spans="2:6">
      <c r="C232" t="s">
        <v>259</v>
      </c>
      <c r="D232" t="s">
        <v>353</v>
      </c>
      <c r="E232" s="9">
        <v>180540</v>
      </c>
      <c r="F232" s="4">
        <v>9.5480110954510242E-3</v>
      </c>
    </row>
    <row r="233" spans="2:6">
      <c r="C233" t="s">
        <v>254</v>
      </c>
      <c r="D233" t="s">
        <v>352</v>
      </c>
      <c r="E233" s="9">
        <v>250849</v>
      </c>
      <c r="F233" s="4">
        <v>1.3266362220465237E-2</v>
      </c>
    </row>
    <row r="234" spans="2:6">
      <c r="B234" t="s">
        <v>261</v>
      </c>
      <c r="C234" t="s">
        <v>265</v>
      </c>
      <c r="D234" t="s">
        <v>352</v>
      </c>
      <c r="E234" s="9">
        <v>78084</v>
      </c>
      <c r="F234" s="4">
        <v>1.4262227800019763E-2</v>
      </c>
    </row>
    <row r="235" spans="2:6">
      <c r="C235" t="s">
        <v>260</v>
      </c>
      <c r="D235" t="s">
        <v>354</v>
      </c>
      <c r="E235" s="9">
        <v>437725</v>
      </c>
      <c r="F235" s="4">
        <v>7.9951509448333222E-2</v>
      </c>
    </row>
    <row r="236" spans="2:6">
      <c r="C236" t="s">
        <v>262</v>
      </c>
      <c r="D236" t="s">
        <v>352</v>
      </c>
      <c r="E236" s="9">
        <v>238593</v>
      </c>
      <c r="F236" s="4">
        <v>4.3579577346064692E-2</v>
      </c>
    </row>
    <row r="237" spans="2:6">
      <c r="C237" t="s">
        <v>269</v>
      </c>
      <c r="D237" t="s">
        <v>353</v>
      </c>
      <c r="E237" s="9">
        <v>54168</v>
      </c>
      <c r="F237" s="4">
        <v>9.8939136759319517E-3</v>
      </c>
    </row>
    <row r="238" spans="2:6">
      <c r="C238" t="s">
        <v>266</v>
      </c>
      <c r="D238" t="s">
        <v>352</v>
      </c>
      <c r="E238" s="9">
        <v>76533</v>
      </c>
      <c r="F238" s="4">
        <v>1.3978933971350246E-2</v>
      </c>
    </row>
    <row r="239" spans="2:6">
      <c r="C239" t="s">
        <v>270</v>
      </c>
      <c r="D239" t="s">
        <v>353</v>
      </c>
      <c r="E239" s="9">
        <v>51235</v>
      </c>
      <c r="F239" s="4">
        <v>9.3581942694279559E-3</v>
      </c>
    </row>
    <row r="240" spans="2:6">
      <c r="C240" t="s">
        <v>263</v>
      </c>
      <c r="D240" t="s">
        <v>352</v>
      </c>
      <c r="E240" s="9">
        <v>88464</v>
      </c>
      <c r="F240" s="4">
        <v>1.6158159419355417E-2</v>
      </c>
    </row>
    <row r="241" spans="2:6">
      <c r="C241" t="s">
        <v>268</v>
      </c>
      <c r="D241" t="s">
        <v>352</v>
      </c>
      <c r="E241" s="9">
        <v>55383</v>
      </c>
      <c r="F241" s="4">
        <v>1.0115836307674998E-2</v>
      </c>
    </row>
    <row r="242" spans="2:6">
      <c r="C242" t="s">
        <v>267</v>
      </c>
      <c r="D242" t="s">
        <v>352</v>
      </c>
      <c r="E242" s="9">
        <v>65033</v>
      </c>
      <c r="F242" s="4">
        <v>1.1878431695593019E-2</v>
      </c>
    </row>
    <row r="243" spans="2:6">
      <c r="C243" t="s">
        <v>264</v>
      </c>
      <c r="D243" t="s">
        <v>352</v>
      </c>
      <c r="E243" s="9">
        <v>80727</v>
      </c>
      <c r="F243" s="4">
        <v>1.4744978018700314E-2</v>
      </c>
    </row>
    <row r="244" spans="2:6">
      <c r="B244" t="s">
        <v>272</v>
      </c>
      <c r="C244" t="s">
        <v>275</v>
      </c>
      <c r="D244" t="s">
        <v>352</v>
      </c>
      <c r="E244" s="9">
        <v>37872</v>
      </c>
      <c r="F244" s="4">
        <v>1.7888857818723219E-2</v>
      </c>
    </row>
    <row r="245" spans="2:6">
      <c r="C245" t="s">
        <v>281</v>
      </c>
      <c r="D245" t="s">
        <v>353</v>
      </c>
      <c r="E245" s="9">
        <v>13644</v>
      </c>
      <c r="F245" s="4">
        <v>6.444750107695912E-3</v>
      </c>
    </row>
    <row r="246" spans="2:6">
      <c r="C246" t="s">
        <v>276</v>
      </c>
      <c r="D246" t="s">
        <v>352</v>
      </c>
      <c r="E246" s="9">
        <v>25753</v>
      </c>
      <c r="F246" s="4">
        <v>1.2164442210751454E-2</v>
      </c>
    </row>
    <row r="247" spans="2:6">
      <c r="C247" t="s">
        <v>274</v>
      </c>
      <c r="D247" t="s">
        <v>352</v>
      </c>
      <c r="E247" s="9">
        <v>37941</v>
      </c>
      <c r="F247" s="4">
        <v>1.7921450002645164E-2</v>
      </c>
    </row>
    <row r="248" spans="2:6">
      <c r="C248" t="s">
        <v>271</v>
      </c>
      <c r="D248" t="s">
        <v>355</v>
      </c>
      <c r="E248" s="9">
        <v>272220</v>
      </c>
      <c r="F248" s="4">
        <v>0.12858325082944747</v>
      </c>
    </row>
    <row r="249" spans="2:6">
      <c r="C249" t="s">
        <v>273</v>
      </c>
      <c r="D249" t="s">
        <v>352</v>
      </c>
      <c r="E249" s="9">
        <v>97019</v>
      </c>
      <c r="F249" s="4">
        <v>4.5826972346712819E-2</v>
      </c>
    </row>
    <row r="250" spans="2:6">
      <c r="C250" t="s">
        <v>278</v>
      </c>
      <c r="D250" t="s">
        <v>352</v>
      </c>
      <c r="E250" s="9">
        <v>24183</v>
      </c>
      <c r="F250" s="4">
        <v>1.1422851938904298E-2</v>
      </c>
    </row>
    <row r="251" spans="2:6">
      <c r="C251" t="s">
        <v>279</v>
      </c>
      <c r="D251" t="s">
        <v>353</v>
      </c>
      <c r="E251" s="9">
        <v>18164</v>
      </c>
      <c r="F251" s="4">
        <v>8.5797743298291224E-3</v>
      </c>
    </row>
    <row r="252" spans="2:6">
      <c r="C252" t="s">
        <v>280</v>
      </c>
      <c r="D252" t="s">
        <v>353</v>
      </c>
      <c r="E252" s="9">
        <v>15163</v>
      </c>
      <c r="F252" s="4">
        <v>7.1622505044703251E-3</v>
      </c>
    </row>
    <row r="253" spans="2:6">
      <c r="C253" t="s">
        <v>277</v>
      </c>
      <c r="D253" t="s">
        <v>352</v>
      </c>
      <c r="E253" s="9">
        <v>24327</v>
      </c>
      <c r="F253" s="4">
        <v>1.1490870409697922E-2</v>
      </c>
    </row>
    <row r="254" spans="2:6">
      <c r="B254" t="s">
        <v>283</v>
      </c>
      <c r="C254" t="s">
        <v>284</v>
      </c>
      <c r="D254" t="s">
        <v>352</v>
      </c>
      <c r="E254" s="9">
        <v>1620343</v>
      </c>
      <c r="F254" s="4">
        <v>3.3834713323406963E-2</v>
      </c>
    </row>
    <row r="255" spans="2:6">
      <c r="C255" t="s">
        <v>292</v>
      </c>
      <c r="D255" t="s">
        <v>353</v>
      </c>
      <c r="E255" s="9">
        <v>345821</v>
      </c>
      <c r="F255" s="4">
        <v>7.2211589744973258E-3</v>
      </c>
    </row>
    <row r="256" spans="2:6">
      <c r="C256" t="s">
        <v>291</v>
      </c>
      <c r="D256" t="s">
        <v>353</v>
      </c>
      <c r="E256" s="9">
        <v>378517</v>
      </c>
      <c r="F256" s="4">
        <v>7.9038908323953837E-3</v>
      </c>
    </row>
    <row r="257" spans="2:6">
      <c r="C257" t="s">
        <v>282</v>
      </c>
      <c r="D257" t="s">
        <v>354</v>
      </c>
      <c r="E257" s="9">
        <v>3255944</v>
      </c>
      <c r="F257" s="4">
        <v>6.7988032063005771E-2</v>
      </c>
    </row>
    <row r="258" spans="2:6">
      <c r="C258" t="s">
        <v>288</v>
      </c>
      <c r="D258" t="s">
        <v>352</v>
      </c>
      <c r="E258" s="9">
        <v>578460</v>
      </c>
      <c r="F258" s="4">
        <v>1.207894147662439E-2</v>
      </c>
    </row>
    <row r="259" spans="2:6">
      <c r="C259" t="s">
        <v>289</v>
      </c>
      <c r="D259" t="s">
        <v>353</v>
      </c>
      <c r="E259" s="9">
        <v>460349</v>
      </c>
      <c r="F259" s="4">
        <v>9.6126415479420545E-3</v>
      </c>
    </row>
    <row r="260" spans="2:6">
      <c r="C260" t="s">
        <v>290</v>
      </c>
      <c r="D260" t="s">
        <v>353</v>
      </c>
      <c r="E260" s="9">
        <v>409661</v>
      </c>
      <c r="F260" s="4">
        <v>8.5542150611199116E-3</v>
      </c>
    </row>
    <row r="261" spans="2:6">
      <c r="C261" t="s">
        <v>286</v>
      </c>
      <c r="D261" t="s">
        <v>352</v>
      </c>
      <c r="E261" s="9">
        <v>687488</v>
      </c>
      <c r="F261" s="4">
        <v>1.435557742606498E-2</v>
      </c>
    </row>
    <row r="262" spans="2:6">
      <c r="C262" t="s">
        <v>285</v>
      </c>
      <c r="D262" t="s">
        <v>352</v>
      </c>
      <c r="E262" s="9">
        <v>825948</v>
      </c>
      <c r="F262" s="4">
        <v>1.7246788982358263E-2</v>
      </c>
    </row>
    <row r="263" spans="2:6">
      <c r="C263" t="s">
        <v>287</v>
      </c>
      <c r="D263" t="s">
        <v>352</v>
      </c>
      <c r="E263" s="9">
        <v>686986</v>
      </c>
      <c r="F263" s="4">
        <v>1.4345095061474057E-2</v>
      </c>
    </row>
    <row r="264" spans="2:6">
      <c r="B264" t="s">
        <v>294</v>
      </c>
      <c r="C264" t="s">
        <v>295</v>
      </c>
      <c r="D264" t="s">
        <v>354</v>
      </c>
      <c r="E264" s="9">
        <v>1021831</v>
      </c>
      <c r="F264" s="4">
        <v>9.5886852817395507E-2</v>
      </c>
    </row>
    <row r="265" spans="2:6">
      <c r="C265" t="s">
        <v>298</v>
      </c>
      <c r="D265" t="s">
        <v>352</v>
      </c>
      <c r="E265" s="9">
        <v>242540</v>
      </c>
      <c r="F265" s="4">
        <v>2.2759533897808059E-2</v>
      </c>
    </row>
    <row r="266" spans="2:6">
      <c r="C266" t="s">
        <v>302</v>
      </c>
      <c r="D266" t="s">
        <v>352</v>
      </c>
      <c r="E266" s="9">
        <v>170494</v>
      </c>
      <c r="F266" s="4">
        <v>1.599886192946684E-2</v>
      </c>
    </row>
    <row r="267" spans="2:6">
      <c r="C267" t="s">
        <v>299</v>
      </c>
      <c r="D267" t="s">
        <v>352</v>
      </c>
      <c r="E267" s="9">
        <v>207052</v>
      </c>
      <c r="F267" s="4">
        <v>1.9429401387849238E-2</v>
      </c>
    </row>
    <row r="268" spans="2:6">
      <c r="C268" t="s">
        <v>296</v>
      </c>
      <c r="D268" t="s">
        <v>354</v>
      </c>
      <c r="E268" s="9">
        <v>669471</v>
      </c>
      <c r="F268" s="4">
        <v>6.2822000157085264E-2</v>
      </c>
    </row>
    <row r="269" spans="2:6">
      <c r="C269" t="s">
        <v>303</v>
      </c>
      <c r="D269" t="s">
        <v>352</v>
      </c>
      <c r="E269" s="9">
        <v>163368</v>
      </c>
      <c r="F269" s="4">
        <v>1.533017042061972E-2</v>
      </c>
    </row>
    <row r="270" spans="2:6">
      <c r="C270" t="s">
        <v>300</v>
      </c>
      <c r="D270" t="s">
        <v>352</v>
      </c>
      <c r="E270" s="9">
        <v>206344</v>
      </c>
      <c r="F270" s="4">
        <v>1.936296389300448E-2</v>
      </c>
    </row>
    <row r="271" spans="2:6">
      <c r="C271" t="s">
        <v>293</v>
      </c>
      <c r="D271" t="s">
        <v>351</v>
      </c>
      <c r="E271" s="9">
        <v>2308143</v>
      </c>
      <c r="F271" s="4">
        <v>0.21659214500489976</v>
      </c>
    </row>
    <row r="272" spans="2:6">
      <c r="C272" t="s">
        <v>297</v>
      </c>
      <c r="D272" t="s">
        <v>352</v>
      </c>
      <c r="E272" s="9">
        <v>294689</v>
      </c>
      <c r="F272" s="4">
        <v>2.7653105816818502E-2</v>
      </c>
    </row>
    <row r="273" spans="3:6">
      <c r="C273" t="s">
        <v>301</v>
      </c>
      <c r="D273" t="s">
        <v>352</v>
      </c>
      <c r="E273" s="9">
        <v>198800</v>
      </c>
      <c r="F273" s="4">
        <v>1.8655047987483478E-2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Zlatko Trstenjak</cp:lastModifiedBy>
  <cp:revision/>
  <dcterms:created xsi:type="dcterms:W3CDTF">2025-07-07T15:57:24Z</dcterms:created>
  <dcterms:modified xsi:type="dcterms:W3CDTF">2025-07-15T09:35:03Z</dcterms:modified>
  <cp:category/>
  <cp:contentStatus/>
</cp:coreProperties>
</file>