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5600" windowHeight="14160" tabRatio="500" activeTab="1"/>
  </bookViews>
  <sheets>
    <sheet name="FiveThirtyEight" sheetId="3" r:id="rId1"/>
    <sheet name="Popular Picks" sheetId="5" r:id="rId2"/>
    <sheet name="Work" sheetId="4" r:id="rId3"/>
    <sheet name="Projections" sheetId="1" r:id="rId4"/>
  </sheets>
  <definedNames>
    <definedName name="ExternalData_1" localSheetId="0" hidden="1">FiveThirtyEight!$A$1:$V$65</definedName>
  </definedNames>
  <calcPr calcId="140001" iterate="1" iterateCount="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V3" i="5" l="1"/>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2"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D40" i="1"/>
  <c r="I40" i="1"/>
  <c r="F40" i="1"/>
  <c r="D21" i="1"/>
  <c r="I21" i="1"/>
  <c r="F21" i="1"/>
  <c r="B40" i="1"/>
  <c r="B21" i="1"/>
  <c r="B12" i="1"/>
  <c r="D83" i="1"/>
  <c r="Y83" i="1"/>
  <c r="N65" i="1"/>
  <c r="N51" i="1"/>
  <c r="N46" i="1"/>
  <c r="N32" i="1"/>
  <c r="D71" i="1"/>
  <c r="Y71" i="1"/>
  <c r="D73" i="1"/>
  <c r="Y73" i="1"/>
  <c r="D75" i="1"/>
  <c r="Y75" i="1"/>
  <c r="D77" i="1"/>
  <c r="Y77" i="1"/>
  <c r="D79" i="1"/>
  <c r="Y79" i="1"/>
  <c r="D69" i="1"/>
  <c r="Y69" i="1"/>
  <c r="B52" i="1"/>
  <c r="D52" i="1"/>
  <c r="Y52" i="1"/>
  <c r="B54" i="1"/>
  <c r="D54" i="1"/>
  <c r="Y54" i="1"/>
  <c r="B56" i="1"/>
  <c r="D56" i="1"/>
  <c r="Y56" i="1"/>
  <c r="B58" i="1"/>
  <c r="D58" i="1"/>
  <c r="Y58" i="1"/>
  <c r="B60" i="1"/>
  <c r="D60" i="1"/>
  <c r="Y60" i="1"/>
  <c r="B62" i="1"/>
  <c r="D62" i="1"/>
  <c r="Y62" i="1"/>
  <c r="B63" i="1"/>
  <c r="D63" i="1"/>
  <c r="Y63" i="1"/>
  <c r="B64" i="1"/>
  <c r="D64" i="1"/>
  <c r="Y64" i="1"/>
  <c r="B50" i="1"/>
  <c r="D50" i="1"/>
  <c r="Y50" i="1"/>
  <c r="D34" i="1"/>
  <c r="Y34" i="1"/>
  <c r="D35" i="1"/>
  <c r="Y35" i="1"/>
  <c r="D37" i="1"/>
  <c r="Y37" i="1"/>
  <c r="D39" i="1"/>
  <c r="Y39" i="1"/>
  <c r="Y40" i="1"/>
  <c r="D41" i="1"/>
  <c r="Y41" i="1"/>
  <c r="D43" i="1"/>
  <c r="Y43" i="1"/>
  <c r="D45" i="1"/>
  <c r="Y45" i="1"/>
  <c r="D31" i="1"/>
  <c r="Y31" i="1"/>
  <c r="B14" i="1"/>
  <c r="D14" i="1"/>
  <c r="Y14" i="1"/>
  <c r="B16" i="1"/>
  <c r="D16" i="1"/>
  <c r="Y16" i="1"/>
  <c r="B18" i="1"/>
  <c r="D18" i="1"/>
  <c r="Y18" i="1"/>
  <c r="B20" i="1"/>
  <c r="D20" i="1"/>
  <c r="Y20" i="1"/>
  <c r="B22" i="1"/>
  <c r="D22" i="1"/>
  <c r="Y22" i="1"/>
  <c r="B25" i="1"/>
  <c r="D25" i="1"/>
  <c r="Y25" i="1"/>
  <c r="B26" i="1"/>
  <c r="D26" i="1"/>
  <c r="Y26" i="1"/>
  <c r="D12" i="1"/>
  <c r="Y12" i="1"/>
  <c r="U71" i="1"/>
  <c r="D72" i="1"/>
  <c r="U72" i="1"/>
  <c r="U73" i="1"/>
  <c r="D74" i="1"/>
  <c r="U74" i="1"/>
  <c r="U75" i="1"/>
  <c r="U77" i="1"/>
  <c r="D78" i="1"/>
  <c r="U78" i="1"/>
  <c r="U79" i="1"/>
  <c r="D81" i="1"/>
  <c r="U81" i="1"/>
  <c r="D82" i="1"/>
  <c r="U82" i="1"/>
  <c r="U83" i="1"/>
  <c r="U69" i="1"/>
  <c r="U52" i="1"/>
  <c r="B53" i="1"/>
  <c r="D53" i="1"/>
  <c r="U53" i="1"/>
  <c r="U54" i="1"/>
  <c r="U56" i="1"/>
  <c r="U58" i="1"/>
  <c r="B59" i="1"/>
  <c r="D59" i="1"/>
  <c r="U59" i="1"/>
  <c r="U60" i="1"/>
  <c r="U62" i="1"/>
  <c r="U63" i="1"/>
  <c r="U64" i="1"/>
  <c r="U50" i="1"/>
  <c r="D33" i="1"/>
  <c r="U33" i="1"/>
  <c r="U34" i="1"/>
  <c r="U35" i="1"/>
  <c r="U37" i="1"/>
  <c r="U39" i="1"/>
  <c r="U40" i="1"/>
  <c r="U41" i="1"/>
  <c r="U43" i="1"/>
  <c r="D44" i="1"/>
  <c r="U44" i="1"/>
  <c r="U45" i="1"/>
  <c r="U31" i="1"/>
  <c r="U14" i="1"/>
  <c r="B15" i="1"/>
  <c r="D15" i="1"/>
  <c r="U15" i="1"/>
  <c r="U16" i="1"/>
  <c r="B17" i="1"/>
  <c r="D17" i="1"/>
  <c r="U17" i="1"/>
  <c r="U18" i="1"/>
  <c r="U20" i="1"/>
  <c r="U21" i="1"/>
  <c r="U22" i="1"/>
  <c r="B24" i="1"/>
  <c r="D24" i="1"/>
  <c r="U24" i="1"/>
  <c r="U25" i="1"/>
  <c r="U26" i="1"/>
  <c r="U12" i="1"/>
  <c r="Q71" i="1"/>
  <c r="Q72" i="1"/>
  <c r="Q73" i="1"/>
  <c r="Q74" i="1"/>
  <c r="Q75" i="1"/>
  <c r="Q77" i="1"/>
  <c r="Q78" i="1"/>
  <c r="Q79" i="1"/>
  <c r="D80" i="1"/>
  <c r="Q80" i="1"/>
  <c r="Q81" i="1"/>
  <c r="Q82" i="1"/>
  <c r="Q83" i="1"/>
  <c r="Q69" i="1"/>
  <c r="Q52" i="1"/>
  <c r="Q53" i="1"/>
  <c r="Q54" i="1"/>
  <c r="B55" i="1"/>
  <c r="D55" i="1"/>
  <c r="Q55" i="1"/>
  <c r="Q56" i="1"/>
  <c r="Q58" i="1"/>
  <c r="Q59" i="1"/>
  <c r="Q60" i="1"/>
  <c r="Q62" i="1"/>
  <c r="Q63" i="1"/>
  <c r="Q64" i="1"/>
  <c r="Q50" i="1"/>
  <c r="Q33" i="1"/>
  <c r="Q34" i="1"/>
  <c r="Q35" i="1"/>
  <c r="D36" i="1"/>
  <c r="Q36" i="1"/>
  <c r="Q37" i="1"/>
  <c r="D38" i="1"/>
  <c r="Q38" i="1"/>
  <c r="Q39" i="1"/>
  <c r="Q40" i="1"/>
  <c r="Q41" i="1"/>
  <c r="D42" i="1"/>
  <c r="Q42" i="1"/>
  <c r="Q43" i="1"/>
  <c r="Q44" i="1"/>
  <c r="Q45" i="1"/>
  <c r="Q31" i="1"/>
  <c r="Q20" i="1"/>
  <c r="M12" i="1"/>
  <c r="M16" i="1"/>
  <c r="M18" i="1"/>
  <c r="M14" i="1"/>
  <c r="M15" i="1"/>
  <c r="M17" i="1"/>
  <c r="B19" i="1"/>
  <c r="D19" i="1"/>
  <c r="M19" i="1"/>
  <c r="R20" i="1"/>
  <c r="Q14" i="1"/>
  <c r="Q15" i="1"/>
  <c r="Q16" i="1"/>
  <c r="Q17" i="1"/>
  <c r="Q18" i="1"/>
  <c r="Q19" i="1"/>
  <c r="Q21" i="1"/>
  <c r="Q22" i="1"/>
  <c r="Q24" i="1"/>
  <c r="Q25" i="1"/>
  <c r="Q26" i="1"/>
  <c r="Q12" i="1"/>
  <c r="D70" i="1"/>
  <c r="M70" i="1"/>
  <c r="M71" i="1"/>
  <c r="M72" i="1"/>
  <c r="M73" i="1"/>
  <c r="M74" i="1"/>
  <c r="M75" i="1"/>
  <c r="D76" i="1"/>
  <c r="M76" i="1"/>
  <c r="M77" i="1"/>
  <c r="M78" i="1"/>
  <c r="M79" i="1"/>
  <c r="M80" i="1"/>
  <c r="M81" i="1"/>
  <c r="M82" i="1"/>
  <c r="M83" i="1"/>
  <c r="D84" i="1"/>
  <c r="M84" i="1"/>
  <c r="M69" i="1"/>
  <c r="M52" i="1"/>
  <c r="M53" i="1"/>
  <c r="M54" i="1"/>
  <c r="M55" i="1"/>
  <c r="M56" i="1"/>
  <c r="B57" i="1"/>
  <c r="D57" i="1"/>
  <c r="M57" i="1"/>
  <c r="M58" i="1"/>
  <c r="M59" i="1"/>
  <c r="M60" i="1"/>
  <c r="B61" i="1"/>
  <c r="D61" i="1"/>
  <c r="M61" i="1"/>
  <c r="M62" i="1"/>
  <c r="M63" i="1"/>
  <c r="M64" i="1"/>
  <c r="M50" i="1"/>
  <c r="M33" i="1"/>
  <c r="M34" i="1"/>
  <c r="M35" i="1"/>
  <c r="M36" i="1"/>
  <c r="M37" i="1"/>
  <c r="M38" i="1"/>
  <c r="M39" i="1"/>
  <c r="M40" i="1"/>
  <c r="M41" i="1"/>
  <c r="M42" i="1"/>
  <c r="M43" i="1"/>
  <c r="M44" i="1"/>
  <c r="M45" i="1"/>
  <c r="M31" i="1"/>
  <c r="N13" i="1"/>
  <c r="I16" i="1"/>
  <c r="I18" i="1"/>
  <c r="I17" i="1"/>
  <c r="I19" i="1"/>
  <c r="N14" i="1"/>
  <c r="N15" i="1"/>
  <c r="I12" i="1"/>
  <c r="B13" i="1"/>
  <c r="D13" i="1"/>
  <c r="I13" i="1"/>
  <c r="I14" i="1"/>
  <c r="I15" i="1"/>
  <c r="N16" i="1"/>
  <c r="N17" i="1"/>
  <c r="N18" i="1"/>
  <c r="N19" i="1"/>
  <c r="M20" i="1"/>
  <c r="I24" i="1"/>
  <c r="I25" i="1"/>
  <c r="B27" i="1"/>
  <c r="D27" i="1"/>
  <c r="I27" i="1"/>
  <c r="I26" i="1"/>
  <c r="N20" i="1"/>
  <c r="M21" i="1"/>
  <c r="N21" i="1"/>
  <c r="M22" i="1"/>
  <c r="N22" i="1"/>
  <c r="B23" i="1"/>
  <c r="D23" i="1"/>
  <c r="M23" i="1"/>
  <c r="N23" i="1"/>
  <c r="M24" i="1"/>
  <c r="I22" i="1"/>
  <c r="I20" i="1"/>
  <c r="I23" i="1"/>
  <c r="N24" i="1"/>
  <c r="M25" i="1"/>
  <c r="N25" i="1"/>
  <c r="M26" i="1"/>
  <c r="N26" i="1"/>
  <c r="M27" i="1"/>
  <c r="N27" i="1"/>
  <c r="N12" i="1"/>
  <c r="I70" i="1"/>
  <c r="I71" i="1"/>
  <c r="I72" i="1"/>
  <c r="I73" i="1"/>
  <c r="I74" i="1"/>
  <c r="I75" i="1"/>
  <c r="I76" i="1"/>
  <c r="I77" i="1"/>
  <c r="I78" i="1"/>
  <c r="I79" i="1"/>
  <c r="I80" i="1"/>
  <c r="I81" i="1"/>
  <c r="I82" i="1"/>
  <c r="I83" i="1"/>
  <c r="I84" i="1"/>
  <c r="I69" i="1"/>
  <c r="B51" i="1"/>
  <c r="D51" i="1"/>
  <c r="I51" i="1"/>
  <c r="I52" i="1"/>
  <c r="I53" i="1"/>
  <c r="I54" i="1"/>
  <c r="I55" i="1"/>
  <c r="I56" i="1"/>
  <c r="I57" i="1"/>
  <c r="I58" i="1"/>
  <c r="I59" i="1"/>
  <c r="I60" i="1"/>
  <c r="I61" i="1"/>
  <c r="I62" i="1"/>
  <c r="I63" i="1"/>
  <c r="I64" i="1"/>
  <c r="B65" i="1"/>
  <c r="D65" i="1"/>
  <c r="I65" i="1"/>
  <c r="I50" i="1"/>
  <c r="B32" i="1"/>
  <c r="D32" i="1"/>
  <c r="I32" i="1"/>
  <c r="I33" i="1"/>
  <c r="I34" i="1"/>
  <c r="I35" i="1"/>
  <c r="I36" i="1"/>
  <c r="I37" i="1"/>
  <c r="I38" i="1"/>
  <c r="I39" i="1"/>
  <c r="I41" i="1"/>
  <c r="I42" i="1"/>
  <c r="I43" i="1"/>
  <c r="I44" i="1"/>
  <c r="I45" i="1"/>
  <c r="D46" i="1"/>
  <c r="I46" i="1"/>
  <c r="I31" i="1"/>
  <c r="F70" i="1"/>
  <c r="F71" i="1"/>
  <c r="F72" i="1"/>
  <c r="F73" i="1"/>
  <c r="F74" i="1"/>
  <c r="F75" i="1"/>
  <c r="F76" i="1"/>
  <c r="F77" i="1"/>
  <c r="F78" i="1"/>
  <c r="F79" i="1"/>
  <c r="F80" i="1"/>
  <c r="F81" i="1"/>
  <c r="F82" i="1"/>
  <c r="F83" i="1"/>
  <c r="F84" i="1"/>
  <c r="F69" i="1"/>
  <c r="F51" i="1"/>
  <c r="F52" i="1"/>
  <c r="F53" i="1"/>
  <c r="F54" i="1"/>
  <c r="F55" i="1"/>
  <c r="F56" i="1"/>
  <c r="F57" i="1"/>
  <c r="F58" i="1"/>
  <c r="F59" i="1"/>
  <c r="F60" i="1"/>
  <c r="F61" i="1"/>
  <c r="F62" i="1"/>
  <c r="F63" i="1"/>
  <c r="F64" i="1"/>
  <c r="F65" i="1"/>
  <c r="F50" i="1"/>
  <c r="F32" i="1"/>
  <c r="F33" i="1"/>
  <c r="F34" i="1"/>
  <c r="F35" i="1"/>
  <c r="F36" i="1"/>
  <c r="F37" i="1"/>
  <c r="F38" i="1"/>
  <c r="F39" i="1"/>
  <c r="F41" i="1"/>
  <c r="F42" i="1"/>
  <c r="F43" i="1"/>
  <c r="F44" i="1"/>
  <c r="F45" i="1"/>
  <c r="F46" i="1"/>
  <c r="F31" i="1"/>
  <c r="F13" i="1"/>
  <c r="F14" i="1"/>
  <c r="F15" i="1"/>
  <c r="F16" i="1"/>
  <c r="F17" i="1"/>
  <c r="F18" i="1"/>
  <c r="F19" i="1"/>
  <c r="F20" i="1"/>
  <c r="F22" i="1"/>
  <c r="F23" i="1"/>
  <c r="F24" i="1"/>
  <c r="F25" i="1"/>
  <c r="F26" i="1"/>
  <c r="F27" i="1"/>
  <c r="F12" i="1"/>
  <c r="B70" i="1"/>
  <c r="B71" i="1"/>
  <c r="B72" i="1"/>
  <c r="B73" i="1"/>
  <c r="B74" i="1"/>
  <c r="B75" i="1"/>
  <c r="B76" i="1"/>
  <c r="B77" i="1"/>
  <c r="B78" i="1"/>
  <c r="B79" i="1"/>
  <c r="B80" i="1"/>
  <c r="B81" i="1"/>
  <c r="B82" i="1"/>
  <c r="B83" i="1"/>
  <c r="B84" i="1"/>
  <c r="B69" i="1"/>
  <c r="B33" i="1"/>
  <c r="B34" i="1"/>
  <c r="B35" i="1"/>
  <c r="B36" i="1"/>
  <c r="B37" i="1"/>
  <c r="B38" i="1"/>
  <c r="B39" i="1"/>
  <c r="B41" i="1"/>
  <c r="B42" i="1"/>
  <c r="B43" i="1"/>
  <c r="B44" i="1"/>
  <c r="B45" i="1"/>
  <c r="B46" i="1"/>
  <c r="B31" i="1"/>
  <c r="D8" i="1"/>
  <c r="N58" i="1"/>
  <c r="N59" i="1"/>
  <c r="N60" i="1"/>
  <c r="N61" i="1"/>
  <c r="N62" i="1"/>
  <c r="N63" i="1"/>
  <c r="N64" i="1"/>
  <c r="G143" i="1"/>
  <c r="G144" i="1"/>
  <c r="G145" i="1"/>
  <c r="G146" i="1"/>
  <c r="G147" i="1"/>
  <c r="G148" i="1"/>
  <c r="G149" i="1"/>
  <c r="G142" i="1"/>
  <c r="R50" i="1"/>
  <c r="R52" i="1"/>
  <c r="R53" i="1"/>
  <c r="R54" i="1"/>
  <c r="R55" i="1"/>
  <c r="R56" i="1"/>
  <c r="R58" i="1"/>
  <c r="R59" i="1"/>
  <c r="R60" i="1"/>
  <c r="R62" i="1"/>
  <c r="R63" i="1"/>
  <c r="R64" i="1"/>
  <c r="R51" i="1"/>
  <c r="R57" i="1"/>
  <c r="R61" i="1"/>
  <c r="R65" i="1"/>
  <c r="H135" i="1"/>
  <c r="H136" i="1"/>
  <c r="H137" i="1"/>
  <c r="H138" i="1"/>
  <c r="H139" i="1"/>
  <c r="H140" i="1"/>
  <c r="H141" i="1"/>
  <c r="H142" i="1"/>
  <c r="H143" i="1"/>
  <c r="H144" i="1"/>
  <c r="H145" i="1"/>
  <c r="H146" i="1"/>
  <c r="H147" i="1"/>
  <c r="H148" i="1"/>
  <c r="H149" i="1"/>
  <c r="H134" i="1"/>
  <c r="Q27" i="1"/>
  <c r="D151" i="1"/>
  <c r="D132" i="1"/>
  <c r="D113" i="1"/>
  <c r="D94" i="1"/>
  <c r="D154" i="1"/>
  <c r="D155" i="1"/>
  <c r="D156" i="1"/>
  <c r="D157" i="1"/>
  <c r="D158" i="1"/>
  <c r="D159" i="1"/>
  <c r="D160" i="1"/>
  <c r="D161" i="1"/>
  <c r="D162" i="1"/>
  <c r="D163" i="1"/>
  <c r="D164" i="1"/>
  <c r="D165" i="1"/>
  <c r="D166" i="1"/>
  <c r="D167" i="1"/>
  <c r="D168" i="1"/>
  <c r="D153" i="1"/>
  <c r="D135" i="1"/>
  <c r="D136" i="1"/>
  <c r="D137" i="1"/>
  <c r="D138" i="1"/>
  <c r="D139" i="1"/>
  <c r="D140" i="1"/>
  <c r="D141" i="1"/>
  <c r="D142" i="1"/>
  <c r="D143" i="1"/>
  <c r="D144" i="1"/>
  <c r="D145" i="1"/>
  <c r="D146" i="1"/>
  <c r="D147" i="1"/>
  <c r="D148" i="1"/>
  <c r="D149" i="1"/>
  <c r="D134" i="1"/>
  <c r="D116" i="1"/>
  <c r="D117" i="1"/>
  <c r="D118" i="1"/>
  <c r="D119" i="1"/>
  <c r="D120" i="1"/>
  <c r="D121" i="1"/>
  <c r="D122" i="1"/>
  <c r="D123" i="1"/>
  <c r="D124" i="1"/>
  <c r="D125" i="1"/>
  <c r="D126" i="1"/>
  <c r="D127" i="1"/>
  <c r="D128" i="1"/>
  <c r="D129" i="1"/>
  <c r="D130" i="1"/>
  <c r="D115" i="1"/>
  <c r="D97" i="1"/>
  <c r="D98" i="1"/>
  <c r="D99" i="1"/>
  <c r="D100" i="1"/>
  <c r="D101" i="1"/>
  <c r="D102" i="1"/>
  <c r="D103" i="1"/>
  <c r="D104" i="1"/>
  <c r="D105" i="1"/>
  <c r="D106" i="1"/>
  <c r="D107" i="1"/>
  <c r="D108" i="1"/>
  <c r="D109" i="1"/>
  <c r="D110" i="1"/>
  <c r="D111" i="1"/>
  <c r="D96" i="1"/>
  <c r="G12" i="1"/>
  <c r="G13" i="1"/>
  <c r="G14" i="1"/>
  <c r="G15" i="1"/>
  <c r="G16" i="1"/>
  <c r="G17" i="1"/>
  <c r="G18" i="1"/>
  <c r="G19" i="1"/>
  <c r="G20" i="1"/>
  <c r="G21" i="1"/>
  <c r="G22" i="1"/>
  <c r="G23" i="1"/>
  <c r="G24" i="1"/>
  <c r="G25" i="1"/>
  <c r="G26" i="1"/>
  <c r="G27" i="1"/>
  <c r="G31" i="1"/>
  <c r="G32" i="1"/>
  <c r="G33" i="1"/>
  <c r="G34" i="1"/>
  <c r="G35" i="1"/>
  <c r="G36" i="1"/>
  <c r="G37" i="1"/>
  <c r="G38" i="1"/>
  <c r="G39" i="1"/>
  <c r="G40" i="1"/>
  <c r="G41" i="1"/>
  <c r="G42" i="1"/>
  <c r="G43" i="1"/>
  <c r="G44" i="1"/>
  <c r="G45" i="1"/>
  <c r="G46" i="1"/>
  <c r="G50" i="1"/>
  <c r="G51" i="1"/>
  <c r="G52" i="1"/>
  <c r="G53" i="1"/>
  <c r="G54" i="1"/>
  <c r="G55" i="1"/>
  <c r="G56" i="1"/>
  <c r="G57" i="1"/>
  <c r="G58" i="1"/>
  <c r="G59" i="1"/>
  <c r="G60" i="1"/>
  <c r="G61" i="1"/>
  <c r="G62" i="1"/>
  <c r="G63" i="1"/>
  <c r="G64" i="1"/>
  <c r="G65" i="1"/>
  <c r="G69" i="1"/>
  <c r="G70" i="1"/>
  <c r="G71" i="1"/>
  <c r="G72" i="1"/>
  <c r="G73" i="1"/>
  <c r="G74" i="1"/>
  <c r="G75" i="1"/>
  <c r="G76" i="1"/>
  <c r="G77" i="1"/>
  <c r="G78" i="1"/>
  <c r="G79" i="1"/>
  <c r="G80" i="1"/>
  <c r="G81" i="1"/>
  <c r="G82" i="1"/>
  <c r="G83" i="1"/>
  <c r="G84" i="1"/>
  <c r="E171" i="1"/>
  <c r="J12" i="1"/>
  <c r="J13" i="1"/>
  <c r="J14" i="1"/>
  <c r="J15" i="1"/>
  <c r="J16" i="1"/>
  <c r="J17" i="1"/>
  <c r="J18" i="1"/>
  <c r="J19" i="1"/>
  <c r="J20" i="1"/>
  <c r="J21" i="1"/>
  <c r="J22" i="1"/>
  <c r="J23" i="1"/>
  <c r="J24" i="1"/>
  <c r="J25" i="1"/>
  <c r="J26" i="1"/>
  <c r="J27" i="1"/>
  <c r="J31" i="1"/>
  <c r="J32" i="1"/>
  <c r="J33" i="1"/>
  <c r="J34" i="1"/>
  <c r="J35" i="1"/>
  <c r="J36" i="1"/>
  <c r="J37" i="1"/>
  <c r="J38" i="1"/>
  <c r="J39" i="1"/>
  <c r="J40" i="1"/>
  <c r="J41" i="1"/>
  <c r="J42" i="1"/>
  <c r="J43" i="1"/>
  <c r="J44" i="1"/>
  <c r="J45" i="1"/>
  <c r="J46" i="1"/>
  <c r="J50" i="1"/>
  <c r="J51" i="1"/>
  <c r="J52" i="1"/>
  <c r="J53" i="1"/>
  <c r="J54" i="1"/>
  <c r="J55" i="1"/>
  <c r="J56" i="1"/>
  <c r="J57" i="1"/>
  <c r="J58" i="1"/>
  <c r="J59" i="1"/>
  <c r="J60" i="1"/>
  <c r="J61" i="1"/>
  <c r="J62" i="1"/>
  <c r="J63" i="1"/>
  <c r="J64" i="1"/>
  <c r="J65" i="1"/>
  <c r="J69" i="1"/>
  <c r="J70" i="1"/>
  <c r="J71" i="1"/>
  <c r="J72" i="1"/>
  <c r="J73" i="1"/>
  <c r="J74" i="1"/>
  <c r="J75" i="1"/>
  <c r="J76" i="1"/>
  <c r="J77" i="1"/>
  <c r="J78" i="1"/>
  <c r="J79" i="1"/>
  <c r="J80" i="1"/>
  <c r="J81" i="1"/>
  <c r="J82" i="1"/>
  <c r="J83" i="1"/>
  <c r="J84" i="1"/>
  <c r="F171" i="1"/>
  <c r="N31" i="1"/>
  <c r="N33" i="1"/>
  <c r="N34" i="1"/>
  <c r="N35" i="1"/>
  <c r="N36" i="1"/>
  <c r="N37" i="1"/>
  <c r="N38" i="1"/>
  <c r="N39" i="1"/>
  <c r="N40" i="1"/>
  <c r="N41" i="1"/>
  <c r="N42" i="1"/>
  <c r="N43" i="1"/>
  <c r="N44" i="1"/>
  <c r="N45" i="1"/>
  <c r="N50" i="1"/>
  <c r="N52" i="1"/>
  <c r="N53" i="1"/>
  <c r="N54" i="1"/>
  <c r="N55" i="1"/>
  <c r="N56" i="1"/>
  <c r="N57" i="1"/>
  <c r="N69" i="1"/>
  <c r="N70" i="1"/>
  <c r="N71" i="1"/>
  <c r="N72" i="1"/>
  <c r="N73" i="1"/>
  <c r="N74" i="1"/>
  <c r="N75" i="1"/>
  <c r="N76" i="1"/>
  <c r="N77" i="1"/>
  <c r="N78" i="1"/>
  <c r="N79" i="1"/>
  <c r="N80" i="1"/>
  <c r="N81" i="1"/>
  <c r="N82" i="1"/>
  <c r="N83" i="1"/>
  <c r="N84" i="1"/>
  <c r="G171" i="1"/>
  <c r="R12" i="1"/>
  <c r="R13" i="1"/>
  <c r="R14" i="1"/>
  <c r="R15" i="1"/>
  <c r="R16" i="1"/>
  <c r="R17" i="1"/>
  <c r="R18" i="1"/>
  <c r="R19" i="1"/>
  <c r="R21" i="1"/>
  <c r="R22" i="1"/>
  <c r="R23" i="1"/>
  <c r="R24" i="1"/>
  <c r="R25" i="1"/>
  <c r="R26" i="1"/>
  <c r="R27" i="1"/>
  <c r="R31" i="1"/>
  <c r="R32" i="1"/>
  <c r="R33" i="1"/>
  <c r="R34" i="1"/>
  <c r="R35" i="1"/>
  <c r="R36" i="1"/>
  <c r="R37" i="1"/>
  <c r="R38" i="1"/>
  <c r="R39" i="1"/>
  <c r="R40" i="1"/>
  <c r="R41" i="1"/>
  <c r="R42" i="1"/>
  <c r="R43" i="1"/>
  <c r="R44" i="1"/>
  <c r="R45" i="1"/>
  <c r="R46" i="1"/>
  <c r="R69" i="1"/>
  <c r="R70" i="1"/>
  <c r="R71" i="1"/>
  <c r="R72" i="1"/>
  <c r="R73" i="1"/>
  <c r="R74" i="1"/>
  <c r="R75" i="1"/>
  <c r="R76" i="1"/>
  <c r="R77" i="1"/>
  <c r="R78" i="1"/>
  <c r="R79" i="1"/>
  <c r="R80" i="1"/>
  <c r="R81" i="1"/>
  <c r="R82" i="1"/>
  <c r="R83" i="1"/>
  <c r="R84" i="1"/>
  <c r="H171" i="1"/>
  <c r="V12" i="1"/>
  <c r="V13" i="1"/>
  <c r="V14" i="1"/>
  <c r="V15" i="1"/>
  <c r="V16" i="1"/>
  <c r="V17" i="1"/>
  <c r="V18" i="1"/>
  <c r="V19" i="1"/>
  <c r="V20" i="1"/>
  <c r="V21" i="1"/>
  <c r="V22" i="1"/>
  <c r="V23" i="1"/>
  <c r="V24" i="1"/>
  <c r="V25" i="1"/>
  <c r="V26" i="1"/>
  <c r="V27" i="1"/>
  <c r="V31" i="1"/>
  <c r="V32" i="1"/>
  <c r="V33" i="1"/>
  <c r="V34" i="1"/>
  <c r="V35" i="1"/>
  <c r="V36" i="1"/>
  <c r="V37" i="1"/>
  <c r="V38" i="1"/>
  <c r="V39" i="1"/>
  <c r="V40" i="1"/>
  <c r="V41" i="1"/>
  <c r="V42" i="1"/>
  <c r="V43" i="1"/>
  <c r="V44" i="1"/>
  <c r="V45" i="1"/>
  <c r="V46" i="1"/>
  <c r="V50" i="1"/>
  <c r="V51" i="1"/>
  <c r="V52" i="1"/>
  <c r="V53" i="1"/>
  <c r="V54" i="1"/>
  <c r="V55" i="1"/>
  <c r="V56" i="1"/>
  <c r="V57" i="1"/>
  <c r="V58" i="1"/>
  <c r="V59" i="1"/>
  <c r="V60" i="1"/>
  <c r="V61" i="1"/>
  <c r="V62" i="1"/>
  <c r="V63" i="1"/>
  <c r="V64" i="1"/>
  <c r="V65" i="1"/>
  <c r="V69" i="1"/>
  <c r="V70" i="1"/>
  <c r="V71" i="1"/>
  <c r="V72" i="1"/>
  <c r="V73" i="1"/>
  <c r="V74" i="1"/>
  <c r="V75" i="1"/>
  <c r="V76" i="1"/>
  <c r="V77" i="1"/>
  <c r="V78" i="1"/>
  <c r="V79" i="1"/>
  <c r="V80" i="1"/>
  <c r="V81" i="1"/>
  <c r="V82" i="1"/>
  <c r="V83" i="1"/>
  <c r="V84" i="1"/>
  <c r="I171" i="1"/>
  <c r="Z12" i="1"/>
  <c r="Z13" i="1"/>
  <c r="Z14" i="1"/>
  <c r="Z15" i="1"/>
  <c r="Z16" i="1"/>
  <c r="Z17" i="1"/>
  <c r="Z18" i="1"/>
  <c r="Z19" i="1"/>
  <c r="Z20" i="1"/>
  <c r="Z21" i="1"/>
  <c r="Z22" i="1"/>
  <c r="Z23" i="1"/>
  <c r="Z24" i="1"/>
  <c r="Z25" i="1"/>
  <c r="Z26" i="1"/>
  <c r="Z27" i="1"/>
  <c r="Z31" i="1"/>
  <c r="Z32" i="1"/>
  <c r="Z33" i="1"/>
  <c r="Z34" i="1"/>
  <c r="Z35" i="1"/>
  <c r="Z36" i="1"/>
  <c r="Z37" i="1"/>
  <c r="Z38" i="1"/>
  <c r="Z39" i="1"/>
  <c r="Z40" i="1"/>
  <c r="Z41" i="1"/>
  <c r="Z42" i="1"/>
  <c r="Z43" i="1"/>
  <c r="Z44" i="1"/>
  <c r="Z45" i="1"/>
  <c r="Z46" i="1"/>
  <c r="Z50" i="1"/>
  <c r="Z51" i="1"/>
  <c r="Z52" i="1"/>
  <c r="Z53" i="1"/>
  <c r="Z54" i="1"/>
  <c r="Z55" i="1"/>
  <c r="Z56" i="1"/>
  <c r="Z57" i="1"/>
  <c r="Z58" i="1"/>
  <c r="Z59" i="1"/>
  <c r="Z60" i="1"/>
  <c r="Z61" i="1"/>
  <c r="Z62" i="1"/>
  <c r="Z63" i="1"/>
  <c r="Z64" i="1"/>
  <c r="Z65" i="1"/>
  <c r="Z69" i="1"/>
  <c r="Z70" i="1"/>
  <c r="Z71" i="1"/>
  <c r="Z72" i="1"/>
  <c r="Z73" i="1"/>
  <c r="Z74" i="1"/>
  <c r="Z75" i="1"/>
  <c r="Z76" i="1"/>
  <c r="Z77" i="1"/>
  <c r="Z78" i="1"/>
  <c r="Z79" i="1"/>
  <c r="Z80" i="1"/>
  <c r="Z81" i="1"/>
  <c r="Z82" i="1"/>
  <c r="Z83" i="1"/>
  <c r="Z84" i="1"/>
  <c r="J171" i="1"/>
  <c r="K171" i="1"/>
  <c r="J168" i="1"/>
  <c r="I168" i="1"/>
  <c r="G168" i="1"/>
  <c r="F168" i="1"/>
  <c r="E168" i="1"/>
  <c r="J167" i="1"/>
  <c r="I167" i="1"/>
  <c r="H167" i="1"/>
  <c r="G167" i="1"/>
  <c r="F167" i="1"/>
  <c r="E167" i="1"/>
  <c r="J166" i="1"/>
  <c r="I166" i="1"/>
  <c r="H166" i="1"/>
  <c r="G166" i="1"/>
  <c r="F166" i="1"/>
  <c r="E166"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J157" i="1"/>
  <c r="I157" i="1"/>
  <c r="H157" i="1"/>
  <c r="G157" i="1"/>
  <c r="F157" i="1"/>
  <c r="E157" i="1"/>
  <c r="J156" i="1"/>
  <c r="I156" i="1"/>
  <c r="H156" i="1"/>
  <c r="G156" i="1"/>
  <c r="F156" i="1"/>
  <c r="E156" i="1"/>
  <c r="J155" i="1"/>
  <c r="I155" i="1"/>
  <c r="H155" i="1"/>
  <c r="G155" i="1"/>
  <c r="F155" i="1"/>
  <c r="E155" i="1"/>
  <c r="J154" i="1"/>
  <c r="I154" i="1"/>
  <c r="H154" i="1"/>
  <c r="G154" i="1"/>
  <c r="F154" i="1"/>
  <c r="E154" i="1"/>
  <c r="J153" i="1"/>
  <c r="I153" i="1"/>
  <c r="H153" i="1"/>
  <c r="G153" i="1"/>
  <c r="F153" i="1"/>
  <c r="E153" i="1"/>
  <c r="J152" i="1"/>
  <c r="I152" i="1"/>
  <c r="J151" i="1"/>
  <c r="I151" i="1"/>
  <c r="J150" i="1"/>
  <c r="I150" i="1"/>
  <c r="J149" i="1"/>
  <c r="I149" i="1"/>
  <c r="F149" i="1"/>
  <c r="E149" i="1"/>
  <c r="J148" i="1"/>
  <c r="I148" i="1"/>
  <c r="F148" i="1"/>
  <c r="E148" i="1"/>
  <c r="J147" i="1"/>
  <c r="I147" i="1"/>
  <c r="F147" i="1"/>
  <c r="E147" i="1"/>
  <c r="J146" i="1"/>
  <c r="I146" i="1"/>
  <c r="F146" i="1"/>
  <c r="E146" i="1"/>
  <c r="J145" i="1"/>
  <c r="I145" i="1"/>
  <c r="F145" i="1"/>
  <c r="E145" i="1"/>
  <c r="J144" i="1"/>
  <c r="I144" i="1"/>
  <c r="F144" i="1"/>
  <c r="E144" i="1"/>
  <c r="J143" i="1"/>
  <c r="I143" i="1"/>
  <c r="F143" i="1"/>
  <c r="E143" i="1"/>
  <c r="J142" i="1"/>
  <c r="I142" i="1"/>
  <c r="F142" i="1"/>
  <c r="E142" i="1"/>
  <c r="J141" i="1"/>
  <c r="I141" i="1"/>
  <c r="G141" i="1"/>
  <c r="F141" i="1"/>
  <c r="E141" i="1"/>
  <c r="J140" i="1"/>
  <c r="I140" i="1"/>
  <c r="G140" i="1"/>
  <c r="F140" i="1"/>
  <c r="E140" i="1"/>
  <c r="J139" i="1"/>
  <c r="I139" i="1"/>
  <c r="G139" i="1"/>
  <c r="F139" i="1"/>
  <c r="E139" i="1"/>
  <c r="J138" i="1"/>
  <c r="I138" i="1"/>
  <c r="G138" i="1"/>
  <c r="F138" i="1"/>
  <c r="E138" i="1"/>
  <c r="J137" i="1"/>
  <c r="I137" i="1"/>
  <c r="G137" i="1"/>
  <c r="F137" i="1"/>
  <c r="E137" i="1"/>
  <c r="J136" i="1"/>
  <c r="I136" i="1"/>
  <c r="G136" i="1"/>
  <c r="F136" i="1"/>
  <c r="E136" i="1"/>
  <c r="J135" i="1"/>
  <c r="I135" i="1"/>
  <c r="G135" i="1"/>
  <c r="F135" i="1"/>
  <c r="E135" i="1"/>
  <c r="J134" i="1"/>
  <c r="I134" i="1"/>
  <c r="G134" i="1"/>
  <c r="F134" i="1"/>
  <c r="E134" i="1"/>
  <c r="J133" i="1"/>
  <c r="J132" i="1"/>
  <c r="J131" i="1"/>
  <c r="J130" i="1"/>
  <c r="I130" i="1"/>
  <c r="G130" i="1"/>
  <c r="F130" i="1"/>
  <c r="E130" i="1"/>
  <c r="J129" i="1"/>
  <c r="I129" i="1"/>
  <c r="H129" i="1"/>
  <c r="G129" i="1"/>
  <c r="F129" i="1"/>
  <c r="E129" i="1"/>
  <c r="J128" i="1"/>
  <c r="I128" i="1"/>
  <c r="H128" i="1"/>
  <c r="G128" i="1"/>
  <c r="F128" i="1"/>
  <c r="E128" i="1"/>
  <c r="J127" i="1"/>
  <c r="I127" i="1"/>
  <c r="H127" i="1"/>
  <c r="G127" i="1"/>
  <c r="F127" i="1"/>
  <c r="E127" i="1"/>
  <c r="J126" i="1"/>
  <c r="I126" i="1"/>
  <c r="H126" i="1"/>
  <c r="G126" i="1"/>
  <c r="F126" i="1"/>
  <c r="E126" i="1"/>
  <c r="J125" i="1"/>
  <c r="I125" i="1"/>
  <c r="H125" i="1"/>
  <c r="G125" i="1"/>
  <c r="F125" i="1"/>
  <c r="E125" i="1"/>
  <c r="J124" i="1"/>
  <c r="I124" i="1"/>
  <c r="H124" i="1"/>
  <c r="G124" i="1"/>
  <c r="F124" i="1"/>
  <c r="E124" i="1"/>
  <c r="J123" i="1"/>
  <c r="I123" i="1"/>
  <c r="H123" i="1"/>
  <c r="G123" i="1"/>
  <c r="F123" i="1"/>
  <c r="E123" i="1"/>
  <c r="J122" i="1"/>
  <c r="I122" i="1"/>
  <c r="H122" i="1"/>
  <c r="G122" i="1"/>
  <c r="F122" i="1"/>
  <c r="E122" i="1"/>
  <c r="J121" i="1"/>
  <c r="I121" i="1"/>
  <c r="H121" i="1"/>
  <c r="G121" i="1"/>
  <c r="F121" i="1"/>
  <c r="E121" i="1"/>
  <c r="J120" i="1"/>
  <c r="I120" i="1"/>
  <c r="H120" i="1"/>
  <c r="G120" i="1"/>
  <c r="F120" i="1"/>
  <c r="E120" i="1"/>
  <c r="J119" i="1"/>
  <c r="I119" i="1"/>
  <c r="H119" i="1"/>
  <c r="G119" i="1"/>
  <c r="F119" i="1"/>
  <c r="E119" i="1"/>
  <c r="J118" i="1"/>
  <c r="I118" i="1"/>
  <c r="H118" i="1"/>
  <c r="G118" i="1"/>
  <c r="F118" i="1"/>
  <c r="E118" i="1"/>
  <c r="J117" i="1"/>
  <c r="I117" i="1"/>
  <c r="H117" i="1"/>
  <c r="G117" i="1"/>
  <c r="F117" i="1"/>
  <c r="E117" i="1"/>
  <c r="J116" i="1"/>
  <c r="I116" i="1"/>
  <c r="H116" i="1"/>
  <c r="G116" i="1"/>
  <c r="F116" i="1"/>
  <c r="E116" i="1"/>
  <c r="J115" i="1"/>
  <c r="I115" i="1"/>
  <c r="H115" i="1"/>
  <c r="G115" i="1"/>
  <c r="F115" i="1"/>
  <c r="E115" i="1"/>
  <c r="J114" i="1"/>
  <c r="I114" i="1"/>
  <c r="J113" i="1"/>
  <c r="I113" i="1"/>
  <c r="J112" i="1"/>
  <c r="I112" i="1"/>
  <c r="J111" i="1"/>
  <c r="I111" i="1"/>
  <c r="H111" i="1"/>
  <c r="G111" i="1"/>
  <c r="F111" i="1"/>
  <c r="E111" i="1"/>
  <c r="J110" i="1"/>
  <c r="I110" i="1"/>
  <c r="H110" i="1"/>
  <c r="G110" i="1"/>
  <c r="F110" i="1"/>
  <c r="E110" i="1"/>
  <c r="J109" i="1"/>
  <c r="I109" i="1"/>
  <c r="H109" i="1"/>
  <c r="G109" i="1"/>
  <c r="F109" i="1"/>
  <c r="E109" i="1"/>
  <c r="J108" i="1"/>
  <c r="I108" i="1"/>
  <c r="H108" i="1"/>
  <c r="G108" i="1"/>
  <c r="F108" i="1"/>
  <c r="E108" i="1"/>
  <c r="J107" i="1"/>
  <c r="I107" i="1"/>
  <c r="H107" i="1"/>
  <c r="G107" i="1"/>
  <c r="F107" i="1"/>
  <c r="E107" i="1"/>
  <c r="J106" i="1"/>
  <c r="I106" i="1"/>
  <c r="H106" i="1"/>
  <c r="G106" i="1"/>
  <c r="F106" i="1"/>
  <c r="E106" i="1"/>
  <c r="J105" i="1"/>
  <c r="I105" i="1"/>
  <c r="H105" i="1"/>
  <c r="G105" i="1"/>
  <c r="F105" i="1"/>
  <c r="E105" i="1"/>
  <c r="J104" i="1"/>
  <c r="I104" i="1"/>
  <c r="H104" i="1"/>
  <c r="G104" i="1"/>
  <c r="F104" i="1"/>
  <c r="E104" i="1"/>
  <c r="J103" i="1"/>
  <c r="I103" i="1"/>
  <c r="H103" i="1"/>
  <c r="G103" i="1"/>
  <c r="F103" i="1"/>
  <c r="E103" i="1"/>
  <c r="J102" i="1"/>
  <c r="I102" i="1"/>
  <c r="H102" i="1"/>
  <c r="G102" i="1"/>
  <c r="F102" i="1"/>
  <c r="E102" i="1"/>
  <c r="J101" i="1"/>
  <c r="I101" i="1"/>
  <c r="H101" i="1"/>
  <c r="G101" i="1"/>
  <c r="F101" i="1"/>
  <c r="E101" i="1"/>
  <c r="J100" i="1"/>
  <c r="I100" i="1"/>
  <c r="H100" i="1"/>
  <c r="G100" i="1"/>
  <c r="F100" i="1"/>
  <c r="E100" i="1"/>
  <c r="J99" i="1"/>
  <c r="I99" i="1"/>
  <c r="H99" i="1"/>
  <c r="G99" i="1"/>
  <c r="F99" i="1"/>
  <c r="E99" i="1"/>
  <c r="J98" i="1"/>
  <c r="I98" i="1"/>
  <c r="H98" i="1"/>
  <c r="G98" i="1"/>
  <c r="F98" i="1"/>
  <c r="E98" i="1"/>
  <c r="J97" i="1"/>
  <c r="I97" i="1"/>
  <c r="H97" i="1"/>
  <c r="G97" i="1"/>
  <c r="F97" i="1"/>
  <c r="E97" i="1"/>
  <c r="J96" i="1"/>
  <c r="I96" i="1"/>
  <c r="H96" i="1"/>
  <c r="G96" i="1"/>
  <c r="F96" i="1"/>
  <c r="E96" i="1"/>
  <c r="AA84" i="1"/>
  <c r="W84" i="1"/>
  <c r="S84" i="1"/>
  <c r="O84" i="1"/>
  <c r="K84" i="1"/>
  <c r="AA83" i="1"/>
  <c r="W83" i="1"/>
  <c r="S83" i="1"/>
  <c r="O83" i="1"/>
  <c r="K83" i="1"/>
  <c r="AA82" i="1"/>
  <c r="W82" i="1"/>
  <c r="S82" i="1"/>
  <c r="O82" i="1"/>
  <c r="K82" i="1"/>
  <c r="AA81" i="1"/>
  <c r="W81" i="1"/>
  <c r="S81" i="1"/>
  <c r="O81" i="1"/>
  <c r="K81" i="1"/>
  <c r="AA80" i="1"/>
  <c r="W80" i="1"/>
  <c r="S80" i="1"/>
  <c r="O80" i="1"/>
  <c r="K80" i="1"/>
  <c r="AA79" i="1"/>
  <c r="W79" i="1"/>
  <c r="S79" i="1"/>
  <c r="O79" i="1"/>
  <c r="K79" i="1"/>
  <c r="AA78" i="1"/>
  <c r="W78" i="1"/>
  <c r="S78" i="1"/>
  <c r="O78" i="1"/>
  <c r="K78" i="1"/>
  <c r="AA77" i="1"/>
  <c r="W77" i="1"/>
  <c r="S77" i="1"/>
  <c r="O77" i="1"/>
  <c r="K77" i="1"/>
  <c r="AA76" i="1"/>
  <c r="W76" i="1"/>
  <c r="S76" i="1"/>
  <c r="O76" i="1"/>
  <c r="K76" i="1"/>
  <c r="AA75" i="1"/>
  <c r="W75" i="1"/>
  <c r="S75" i="1"/>
  <c r="O75" i="1"/>
  <c r="K75" i="1"/>
  <c r="AA74" i="1"/>
  <c r="W74" i="1"/>
  <c r="S74" i="1"/>
  <c r="O74" i="1"/>
  <c r="K74" i="1"/>
  <c r="AA73" i="1"/>
  <c r="W73" i="1"/>
  <c r="S73" i="1"/>
  <c r="O73" i="1"/>
  <c r="K73" i="1"/>
  <c r="AA72" i="1"/>
  <c r="W72" i="1"/>
  <c r="S72" i="1"/>
  <c r="O72" i="1"/>
  <c r="K72" i="1"/>
  <c r="AA71" i="1"/>
  <c r="W71" i="1"/>
  <c r="S71" i="1"/>
  <c r="O71" i="1"/>
  <c r="K71" i="1"/>
  <c r="AA70" i="1"/>
  <c r="W70" i="1"/>
  <c r="S70" i="1"/>
  <c r="O70" i="1"/>
  <c r="K70" i="1"/>
  <c r="AA69" i="1"/>
  <c r="W69" i="1"/>
  <c r="S69" i="1"/>
  <c r="O69" i="1"/>
  <c r="K69" i="1"/>
  <c r="AA65" i="1"/>
  <c r="W65" i="1"/>
  <c r="S65" i="1"/>
  <c r="O65" i="1"/>
  <c r="K65" i="1"/>
  <c r="AA64" i="1"/>
  <c r="W64" i="1"/>
  <c r="S64" i="1"/>
  <c r="O64" i="1"/>
  <c r="K64" i="1"/>
  <c r="AA63" i="1"/>
  <c r="W63" i="1"/>
  <c r="S63" i="1"/>
  <c r="O63" i="1"/>
  <c r="K63" i="1"/>
  <c r="AA62" i="1"/>
  <c r="W62" i="1"/>
  <c r="S62" i="1"/>
  <c r="O62" i="1"/>
  <c r="K62" i="1"/>
  <c r="AA61" i="1"/>
  <c r="W61" i="1"/>
  <c r="S61" i="1"/>
  <c r="O61" i="1"/>
  <c r="K61" i="1"/>
  <c r="AA60" i="1"/>
  <c r="W60" i="1"/>
  <c r="S60" i="1"/>
  <c r="O60" i="1"/>
  <c r="K60" i="1"/>
  <c r="AA59" i="1"/>
  <c r="W59" i="1"/>
  <c r="S59" i="1"/>
  <c r="O59" i="1"/>
  <c r="K59" i="1"/>
  <c r="AA58" i="1"/>
  <c r="W58" i="1"/>
  <c r="S58" i="1"/>
  <c r="O58" i="1"/>
  <c r="K58" i="1"/>
  <c r="AA57" i="1"/>
  <c r="W57" i="1"/>
  <c r="S57" i="1"/>
  <c r="O57" i="1"/>
  <c r="K57" i="1"/>
  <c r="AA56" i="1"/>
  <c r="W56" i="1"/>
  <c r="S56" i="1"/>
  <c r="O56" i="1"/>
  <c r="K56" i="1"/>
  <c r="AA55" i="1"/>
  <c r="W55" i="1"/>
  <c r="S55" i="1"/>
  <c r="O55" i="1"/>
  <c r="K55" i="1"/>
  <c r="AA54" i="1"/>
  <c r="W54" i="1"/>
  <c r="S54" i="1"/>
  <c r="O54" i="1"/>
  <c r="K54" i="1"/>
  <c r="AA53" i="1"/>
  <c r="W53" i="1"/>
  <c r="S53" i="1"/>
  <c r="O53" i="1"/>
  <c r="K53" i="1"/>
  <c r="AA52" i="1"/>
  <c r="W52" i="1"/>
  <c r="S52" i="1"/>
  <c r="O52" i="1"/>
  <c r="K52" i="1"/>
  <c r="AA51" i="1"/>
  <c r="W51" i="1"/>
  <c r="S51" i="1"/>
  <c r="O51" i="1"/>
  <c r="K51" i="1"/>
  <c r="AA50" i="1"/>
  <c r="W50" i="1"/>
  <c r="S50" i="1"/>
  <c r="O50" i="1"/>
  <c r="K50" i="1"/>
  <c r="AA46" i="1"/>
  <c r="W46" i="1"/>
  <c r="S46" i="1"/>
  <c r="O46" i="1"/>
  <c r="K46" i="1"/>
  <c r="AA45" i="1"/>
  <c r="W45" i="1"/>
  <c r="S45" i="1"/>
  <c r="O45" i="1"/>
  <c r="K45" i="1"/>
  <c r="AA44" i="1"/>
  <c r="W44" i="1"/>
  <c r="S44" i="1"/>
  <c r="O44" i="1"/>
  <c r="K44" i="1"/>
  <c r="AA43" i="1"/>
  <c r="W43" i="1"/>
  <c r="S43" i="1"/>
  <c r="O43" i="1"/>
  <c r="K43" i="1"/>
  <c r="AA42" i="1"/>
  <c r="W42" i="1"/>
  <c r="S42" i="1"/>
  <c r="O42" i="1"/>
  <c r="K42" i="1"/>
  <c r="AA41" i="1"/>
  <c r="W41" i="1"/>
  <c r="S41" i="1"/>
  <c r="O41" i="1"/>
  <c r="K41" i="1"/>
  <c r="AA40" i="1"/>
  <c r="W40" i="1"/>
  <c r="S40" i="1"/>
  <c r="O40" i="1"/>
  <c r="K40" i="1"/>
  <c r="AA39" i="1"/>
  <c r="W39" i="1"/>
  <c r="S39" i="1"/>
  <c r="O39" i="1"/>
  <c r="K39" i="1"/>
  <c r="AA38" i="1"/>
  <c r="W38" i="1"/>
  <c r="S38" i="1"/>
  <c r="O38" i="1"/>
  <c r="K38" i="1"/>
  <c r="AA37" i="1"/>
  <c r="W37" i="1"/>
  <c r="S37" i="1"/>
  <c r="O37" i="1"/>
  <c r="K37" i="1"/>
  <c r="AA36" i="1"/>
  <c r="W36" i="1"/>
  <c r="S36" i="1"/>
  <c r="O36" i="1"/>
  <c r="K36" i="1"/>
  <c r="AA35" i="1"/>
  <c r="W35" i="1"/>
  <c r="S35" i="1"/>
  <c r="O35" i="1"/>
  <c r="K35" i="1"/>
  <c r="AA34" i="1"/>
  <c r="W34" i="1"/>
  <c r="S34" i="1"/>
  <c r="O34" i="1"/>
  <c r="K34" i="1"/>
  <c r="AA33" i="1"/>
  <c r="W33" i="1"/>
  <c r="S33" i="1"/>
  <c r="O33" i="1"/>
  <c r="K33" i="1"/>
  <c r="AA32" i="1"/>
  <c r="W32" i="1"/>
  <c r="S32" i="1"/>
  <c r="O32" i="1"/>
  <c r="K32" i="1"/>
  <c r="AA31" i="1"/>
  <c r="W31" i="1"/>
  <c r="S31" i="1"/>
  <c r="O31" i="1"/>
  <c r="K31" i="1"/>
  <c r="AA27" i="1"/>
  <c r="W27" i="1"/>
  <c r="S27" i="1"/>
  <c r="O27" i="1"/>
  <c r="K27" i="1"/>
  <c r="AA26" i="1"/>
  <c r="W26" i="1"/>
  <c r="S26" i="1"/>
  <c r="O26" i="1"/>
  <c r="K26" i="1"/>
  <c r="AA25" i="1"/>
  <c r="W25" i="1"/>
  <c r="S25" i="1"/>
  <c r="O25" i="1"/>
  <c r="K25" i="1"/>
  <c r="AA24" i="1"/>
  <c r="W24" i="1"/>
  <c r="S24" i="1"/>
  <c r="O24" i="1"/>
  <c r="K24" i="1"/>
  <c r="AA23" i="1"/>
  <c r="W23" i="1"/>
  <c r="S23" i="1"/>
  <c r="O23" i="1"/>
  <c r="K23" i="1"/>
  <c r="AA22" i="1"/>
  <c r="W22" i="1"/>
  <c r="S22" i="1"/>
  <c r="O22" i="1"/>
  <c r="K22" i="1"/>
  <c r="AA21" i="1"/>
  <c r="W21" i="1"/>
  <c r="S21" i="1"/>
  <c r="O21" i="1"/>
  <c r="K21" i="1"/>
  <c r="AA20" i="1"/>
  <c r="W20" i="1"/>
  <c r="S20" i="1"/>
  <c r="O20" i="1"/>
  <c r="K20" i="1"/>
  <c r="AA19" i="1"/>
  <c r="W19" i="1"/>
  <c r="S19" i="1"/>
  <c r="O19" i="1"/>
  <c r="K19" i="1"/>
  <c r="AA18" i="1"/>
  <c r="W18" i="1"/>
  <c r="S18" i="1"/>
  <c r="O18" i="1"/>
  <c r="K18" i="1"/>
  <c r="AA17" i="1"/>
  <c r="W17" i="1"/>
  <c r="S17" i="1"/>
  <c r="O17" i="1"/>
  <c r="K17" i="1"/>
  <c r="AA16" i="1"/>
  <c r="W16" i="1"/>
  <c r="S16" i="1"/>
  <c r="O16" i="1"/>
  <c r="K16" i="1"/>
  <c r="AA15" i="1"/>
  <c r="W15" i="1"/>
  <c r="S15" i="1"/>
  <c r="O15" i="1"/>
  <c r="K15" i="1"/>
  <c r="AA14" i="1"/>
  <c r="W14" i="1"/>
  <c r="S14" i="1"/>
  <c r="O14" i="1"/>
  <c r="K14" i="1"/>
  <c r="AA13" i="1"/>
  <c r="W13" i="1"/>
  <c r="S13" i="1"/>
  <c r="O13" i="1"/>
  <c r="K13" i="1"/>
  <c r="AA12" i="1"/>
  <c r="W12" i="1"/>
  <c r="S12" i="1"/>
  <c r="O12" i="1"/>
  <c r="K12" i="1"/>
</calcChain>
</file>

<file path=xl/connections.xml><?xml version="1.0" encoding="utf-8"?>
<connections xmlns="http://schemas.openxmlformats.org/spreadsheetml/2006/main">
  <connection id="1" keepAlive="1" name="Query - Table 2" description="Connection to the 'Table 2' query in the workbook."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<sst xmlns="http://schemas.openxmlformats.org/spreadsheetml/2006/main" count="2164" uniqueCount="129">
  <si>
    <t>March Madness Projected Scores</t>
  </si>
  <si>
    <t>Scoring System</t>
  </si>
  <si>
    <t>Favorite</t>
  </si>
  <si>
    <t>Underdog</t>
  </si>
  <si>
    <t>1st Round Odds</t>
  </si>
  <si>
    <t>Projected Points</t>
  </si>
  <si>
    <t>2nd Round Odds</t>
  </si>
  <si>
    <t>3rd Round Odds</t>
  </si>
  <si>
    <t>4th Round Odds</t>
  </si>
  <si>
    <t>5th Round Odds</t>
  </si>
  <si>
    <t>6th Round</t>
  </si>
  <si>
    <t>Projected Points Sum</t>
  </si>
  <si>
    <t>Total Projected Points Sum</t>
  </si>
  <si>
    <t>=========</t>
  </si>
  <si>
    <t xml:space="preserve"> </t>
  </si>
  <si>
    <t>Round Sum</t>
  </si>
  <si>
    <t>Total Projected Points</t>
  </si>
  <si>
    <t>West</t>
  </si>
  <si>
    <t>South</t>
  </si>
  <si>
    <t>East</t>
  </si>
  <si>
    <t>Midwest</t>
  </si>
  <si>
    <t>Column1</t>
  </si>
  <si>
    <t>Team</t>
  </si>
  <si>
    <t>Region</t>
  </si>
  <si>
    <t>Power rating</t>
  </si>
  <si>
    <t>Chance of Reaching RoundChance of reaching round (%) 1st</t>
  </si>
  <si>
    <t>Chance of Reaching RoundChance of reaching round (%) 2nd</t>
  </si>
  <si>
    <t>Chance of Reaching RoundChance of reaching round (%) Sweet 1616</t>
  </si>
  <si>
    <t>Chance of Reaching RoundChance of reaching round (%) Elite Eight8</t>
  </si>
  <si>
    <t>Chance of Reaching RoundChance of reaching round (%) Final Four4</t>
  </si>
  <si>
    <t>Chance of Reaching RoundChance of reaching round (%) Champ.2</t>
  </si>
  <si>
    <t>Win</t>
  </si>
  <si>
    <t>'</t>
  </si>
  <si>
    <t>Column12</t>
  </si>
  <si>
    <t>Duke</t>
  </si>
  <si>
    <t>Virginia</t>
  </si>
  <si>
    <t>Gonzaga</t>
  </si>
  <si>
    <t>North Carolina</t>
  </si>
  <si>
    <t>Michigan State</t>
  </si>
  <si>
    <t>Tennessee</t>
  </si>
  <si>
    <t>Kentucky</t>
  </si>
  <si>
    <t>Michigan</t>
  </si>
  <si>
    <t>Texas Tech</t>
  </si>
  <si>
    <t>Purdue</t>
  </si>
  <si>
    <t>Virginia Tech</t>
  </si>
  <si>
    <t>Auburn</t>
  </si>
  <si>
    <t>Houston</t>
  </si>
  <si>
    <t>Florida State</t>
  </si>
  <si>
    <t>Kansas</t>
  </si>
  <si>
    <t>Iowa State</t>
  </si>
  <si>
    <t>Wisconsin</t>
  </si>
  <si>
    <t>Villanova</t>
  </si>
  <si>
    <t>Kansas State</t>
  </si>
  <si>
    <t>Louisiana State</t>
  </si>
  <si>
    <t>Mississippi State</t>
  </si>
  <si>
    <t>Louisville</t>
  </si>
  <si>
    <t>Nevada</t>
  </si>
  <si>
    <t>Cincinnati</t>
  </si>
  <si>
    <t>Maryland</t>
  </si>
  <si>
    <t>Marquette</t>
  </si>
  <si>
    <t>Buffalo</t>
  </si>
  <si>
    <t>Wofford</t>
  </si>
  <si>
    <t>Syracuse</t>
  </si>
  <si>
    <t>Florida</t>
  </si>
  <si>
    <t>Oregon</t>
  </si>
  <si>
    <t>Ohio State</t>
  </si>
  <si>
    <t>Oklahoma</t>
  </si>
  <si>
    <t>Iowa</t>
  </si>
  <si>
    <t>Baylor</t>
  </si>
  <si>
    <t>Virginia Commonwealth</t>
  </si>
  <si>
    <t>Seton Hall</t>
  </si>
  <si>
    <t>Saint Mary's (CA)</t>
  </si>
  <si>
    <t>Utah State</t>
  </si>
  <si>
    <t>Minnesota</t>
  </si>
  <si>
    <t>Mississippi</t>
  </si>
  <si>
    <t>Washington</t>
  </si>
  <si>
    <t>Belmont</t>
  </si>
  <si>
    <t>Murray State</t>
  </si>
  <si>
    <t>Arizona State</t>
  </si>
  <si>
    <t>Central Florida</t>
  </si>
  <si>
    <t>New Mexico State</t>
  </si>
  <si>
    <t>Vermont</t>
  </si>
  <si>
    <t>Northeastern</t>
  </si>
  <si>
    <t>Liberty</t>
  </si>
  <si>
    <t>UC-Irvine</t>
  </si>
  <si>
    <t>Saint Louis</t>
  </si>
  <si>
    <t>Yale</t>
  </si>
  <si>
    <t>Northern Kentucky</t>
  </si>
  <si>
    <t>Old Dominion</t>
  </si>
  <si>
    <t>Georgia State</t>
  </si>
  <si>
    <t>Montana</t>
  </si>
  <si>
    <t>Colgate</t>
  </si>
  <si>
    <t>Bradley</t>
  </si>
  <si>
    <t>Gardner-Webb</t>
  </si>
  <si>
    <t>Abilene Christian</t>
  </si>
  <si>
    <t>Iona</t>
  </si>
  <si>
    <t>North Dakota State</t>
  </si>
  <si>
    <t>Fairleigh Dickinson</t>
  </si>
  <si>
    <t>Seed</t>
  </si>
  <si>
    <t xml:space="preserve">For Updates- Projected Standings instead of projected points, top 3 finish is much more valuable than highest expected finish, picking UVA in finals instead of Duke when most people have Duke but odds are the same is way more advantagous to top finish- take popular picks bracket and slight variations to campare against, then use random generator to simulate tournament games based on percent chance winning and projected points </t>
  </si>
  <si>
    <t>Column13</t>
  </si>
  <si>
    <t>Column2</t>
  </si>
  <si>
    <t>Column3</t>
  </si>
  <si>
    <t>Column4</t>
  </si>
  <si>
    <t>Column5</t>
  </si>
  <si>
    <t>Chance of Reaching RoundChance of reaching round (%) Sweet 1617</t>
  </si>
  <si>
    <t>Chance of Reaching RoundChance of reaching round (%) Elite Eight9</t>
  </si>
  <si>
    <t>Chance of Reaching RoundChance of reaching round (%) Final Four5</t>
  </si>
  <si>
    <t>Chance of Reaching RoundChance of reaching round (%) Champ.3</t>
  </si>
  <si>
    <t>},</t>
  </si>
  <si>
    <t>Column6</t>
  </si>
  <si>
    <t>}</t>
  </si>
  <si>
    <t xml:space="preserve"> ,Region:"</t>
  </si>
  <si>
    <t>" ,Seed:</t>
  </si>
  <si>
    <t>" ,Round1:</t>
  </si>
  <si>
    <t xml:space="preserve"> ,Round2:</t>
  </si>
  <si>
    <t xml:space="preserve"> ,Round3:</t>
  </si>
  <si>
    <t xml:space="preserve"> ,Round4:</t>
  </si>
  <si>
    <t xml:space="preserve"> ,Round5:</t>
  </si>
  <si>
    <t xml:space="preserve"> ,Round6:</t>
  </si>
  <si>
    <t>{Team:"</t>
  </si>
  <si>
    <t>–</t>
  </si>
  <si>
    <t>Pop Picks</t>
  </si>
  <si>
    <t>Round 1</t>
  </si>
  <si>
    <t>Round 2</t>
  </si>
  <si>
    <t>Round 3</t>
  </si>
  <si>
    <t>Round 4</t>
  </si>
  <si>
    <t>Round 5</t>
  </si>
  <si>
    <t>Round 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</si>
</sst>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Courier"/>
    </font>
    <font>
      <b/>
      <sz val="14"/>
      <name val="Courier"/>
    </font>
    <font>
      <b/>
      <sz val="10"/>
      <name val="Courier"/>
      <family val="3"/>
    </font>
    <font>
      <u/>
      <sz val="10"/>
      <color theme="10"/>
      <name val="Courier"/>
    </font>
    <font>
      <u/>
      <sz val="10"/>
      <color theme="11"/>
      <name val="Courier"/>
    </font>
    <font>
      <sz val="8"/>
      <name val="Courier"/>
    </font>
    <font>
      <sz val="10"/>
      <color theme="1"/>
      <name val="Courier"/>
    </font>
    <font>
      <sz val="10"/>
      <color rgb="FF000000"/>
      <name val="Courier"/>
    </font>
  </fonts>
  <fills count="10">
    <fill>
      <patternFill patternType="none"/>
    </fill>
    <fill>
      <patternFill patternType="gray125"/>
    </fill>
    <fill>
      <patternFill patternType="solid">
        <fgColor theme="5" tint="0.59996337778862885"/>
        <bgColor indexed="64"/>
      </patternFill>
    </fill>
    <fill>
      <patternFill patternType="solid">
        <fgColor indexed="9"/>
        <bgColor indexed="64"/>
      </patternFill>
    </fill>
    <fill>
      <patternFill patternType="solid">
        <fgColor indexed="16"/>
        <bgColor indexed="64"/>
      </patternFill>
    </fill>
    <fill>
      <patternFill patternType="solid">
        <fgColor indexed="42"/>
        <bgColor indexed="64"/>
      </patternFill>
    </fill>
    <fill>
      <patternFill patternType="solid">
        <fgColor indexed="48"/>
        <bgColor indexed="64"/>
      </patternFill>
    </fill>
    <fill>
      <patternFill patternType="solid">
        <fgColor theme="5"/>
        <bgColor indexed="64"/>
      </patternFill>
    </fill>
    <fill>
      <patternFill patternType="solid">
        <fgColor theme="9" tint="0.79998168889431442"/>
        <bgColor theme="9" tint="0.79998168889431442"/>
      </patternFill>
    </fill>
    <fill>
      <patternFill patternType="solid">
        <fgColor rgb="FFFDE9D9"/>
        <bgColor rgb="FFFDE9D9"/>
      </patternFill>
    </fill>
  </fills>
  <borders count="3">
    <border>
      <left/>
      <right/>
      <top/>
      <bottom/>
      <diagonal/>
    </border>
    <border>
      <left/>
      <right/>
      <top style="thin">
        <color theme="9" tint="0.39997558519241921"/>
      </top>
      <bottom style="thin">
        <color theme="9" tint="0.39997558519241921"/>
      </bottom>
      <diagonal/>
    </border>
    <border>
      <left/>
      <right/>
      <top style="thin">
        <color rgb="FFFABF8F"/>
      </top>
      <bottom style="thin">
        <color rgb="FFFABF8F"/>
      </bottom>
      <diagonal/>
    </border>
  </borders>
  <cellStyleXfs count="1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0" fillId="0" borderId="0" xfId="0" applyAlignment="1"/>
    <xf numFmtId="0" fontId="1" fillId="0" borderId="0" xfId="0" applyFont="1" applyAlignment="1"/>
    <xf numFmtId="0" fontId="2" fillId="0" borderId="0" xfId="0" applyFont="1" applyAlignment="1"/>
    <xf numFmtId="0" fontId="2" fillId="0" borderId="0" xfId="0" applyFont="1" applyAlignment="1" applyProtection="1">
      <alignment horizontal="left"/>
    </xf>
    <xf numFmtId="0" fontId="0" fillId="0" borderId="0" xfId="0" applyAlignment="1" applyProtection="1">
      <alignment horizontal="left"/>
    </xf>
    <xf numFmtId="0" fontId="2" fillId="2" borderId="0" xfId="0" applyFont="1" applyFill="1" applyAlignment="1"/>
    <xf numFmtId="0" fontId="2" fillId="3" borderId="0" xfId="0" applyFont="1" applyFill="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0" fillId="2" borderId="0" xfId="0" applyFill="1" applyAlignment="1"/>
    <xf numFmtId="0" fontId="0" fillId="4" borderId="0" xfId="0" applyFont="1" applyFill="1" applyAlignment="1"/>
    <xf numFmtId="0" fontId="0" fillId="5" borderId="0" xfId="0" applyFill="1" applyAlignment="1"/>
    <xf numFmtId="0" fontId="0" fillId="6" borderId="0" xfId="0" applyFill="1" applyAlignment="1"/>
    <xf numFmtId="0" fontId="0" fillId="7" borderId="0" xfId="0" applyFill="1" applyAlignment="1"/>
    <xf numFmtId="0" fontId="0" fillId="0" borderId="0" xfId="0" applyAlignment="1" applyProtection="1"/>
    <xf numFmtId="0" fontId="0" fillId="4" borderId="0" xfId="0" applyFill="1" applyAlignment="1"/>
    <xf numFmtId="0" fontId="0" fillId="3" borderId="0" xfId="0" applyFill="1" applyAlignment="1"/>
    <xf numFmtId="0" fontId="2" fillId="0" borderId="0" xfId="0" applyFont="1" applyAlignment="1">
      <alignment horizontal="center"/>
    </xf>
    <xf numFmtId="0" fontId="2" fillId="0" borderId="0" xfId="0" applyFont="1" applyFill="1" applyAlignment="1"/>
    <xf numFmtId="0" fontId="0" fillId="0" borderId="0" xfId="0" applyNumberFormat="1"/>
    <xf numFmtId="0" fontId="0" fillId="0" borderId="0" xfId="0" applyAlignment="1">
      <alignment horizontal="right"/>
    </xf>
    <xf numFmtId="9" fontId="0" fillId="0" borderId="0" xfId="0" applyNumberFormat="1" applyAlignment="1">
      <alignment horizontal="right"/>
    </xf>
    <xf numFmtId="11" fontId="0" fillId="0" borderId="0" xfId="0" applyNumberFormat="1"/>
    <xf numFmtId="0" fontId="6" fillId="8" borderId="1" xfId="0" applyFont="1" applyFill="1" applyBorder="1"/>
    <xf numFmtId="0" fontId="6" fillId="0" borderId="1" xfId="0" applyFont="1" applyBorder="1"/>
    <xf numFmtId="0" fontId="7" fillId="9" borderId="2" xfId="0" applyFont="1" applyFill="1" applyBorder="1"/>
    <xf numFmtId="0" fontId="7" fillId="0" borderId="2" xfId="0" applyFont="1" applyBorder="1"/>
    <xf numFmtId="0" fontId="0" fillId="0" borderId="0" xfId="0" quotePrefix="1" applyNumberFormat="1"/>
    <xf numFmtId="0" fontId="6" fillId="8" borderId="1" xfId="0" applyFont="1" applyFill="1" applyBorder="1" applyAlignment="1"/>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5"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Normal" xfId="0" builtinId="0"/>
  </cellStyles>
  <dxfs count="37">
    <dxf>
      <numFmt numFmtId="15" formatCode="0.00E+00"/>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0" formatCode="General"/>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5" formatCode="0.00E+00"/>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15" formatCode="0.00E+00"/>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0" formatCode="General"/>
    </dxf>
    <dxf>
      <font>
        <b val="0"/>
        <i val="0"/>
        <strike val="0"/>
        <condense val="0"/>
        <extend val="0"/>
        <outline val="0"/>
        <shadow val="0"/>
        <u val="none"/>
        <vertAlign val="baseline"/>
        <sz val="10"/>
        <color rgb="FF000000"/>
        <name val="Courier"/>
        <scheme val="none"/>
      </font>
      <border diagonalUp="0" diagonalDown="0">
        <left/>
        <right/>
        <top style="thin">
          <color rgb="FFFABF8F"/>
        </top>
        <bottom style="thin">
          <color rgb="FFFABF8F"/>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_2" displayName="Table_2" ref="A1:W65" totalsRowShown="0">
  <autoFilter ref="A1:W65"/>
  <tableColumns count="23">
    <tableColumn id="12" name="Column1" dataDxfId="36"/>
    <tableColumn id="14" name="Column12" dataDxfId="35">
      <calculatedColumnFormula>CONCATENATE(H2,F2)</calculatedColumnFormula>
    </tableColumn>
    <tableColumn id="15" name="Column13" dataDxfId="34"/>
    <tableColumn id="2" name="Team" dataDxfId="33"/>
    <tableColumn id="17" name="Column2"/>
    <tableColumn id="1" name="Seed" dataDxfId="32"/>
    <tableColumn id="18" name="Column3"/>
    <tableColumn id="3" name="Region" dataDxfId="31"/>
    <tableColumn id="4" name="Power rating"/>
    <tableColumn id="5" name="Chance of Reaching RoundChance of reaching round (%) 1st" dataDxfId="30"/>
    <tableColumn id="19" name="Column4"/>
    <tableColumn id="6" name="Chance of Reaching RoundChance of reaching round (%) 2nd"/>
    <tableColumn id="20" name="Column5" dataDxfId="29"/>
    <tableColumn id="7" name="Chance of Reaching RoundChance of reaching round (%) Sweet 1616" dataDxfId="28"/>
    <tableColumn id="21" name="Chance of Reaching RoundChance of reaching round (%) Sweet 1617" dataDxfId="27"/>
    <tableColumn id="8" name="Chance of Reaching RoundChance of reaching round (%) Elite Eight8" dataDxfId="26"/>
    <tableColumn id="22" name="Chance of Reaching RoundChance of reaching round (%) Elite Eight9" dataDxfId="25"/>
    <tableColumn id="9" name="Chance of Reaching RoundChance of reaching round (%) Final Four4" dataDxfId="24"/>
    <tableColumn id="23" name="Chance of Reaching RoundChance of reaching round (%) Final Four5" dataDxfId="23"/>
    <tableColumn id="10" name="Chance of Reaching RoundChance of reaching round (%) Champ.2" dataDxfId="22"/>
    <tableColumn id="24" name="Chance of Reaching RoundChance of reaching round (%) Champ.3" dataDxfId="21"/>
    <tableColumn id="11" name="Win" dataDxfId="20"/>
    <tableColumn id="25" name="Column6" dataDxfId="19"/>
  </tableColumns>
  <tableStyleInfo name="TableStyleMedium7" showFirstColumn="0" showLastColumn="0" showRowStripes="1" showColumnStripes="0"/>
</table>
</file>

<file path=xl/tables/table2.xml><?xml version="1.0" encoding="utf-8"?>
<table xmlns="http://schemas.openxmlformats.org/spreadsheetml/2006/main" id="2" name="Table_23" displayName="Table_23" ref="A1:W65" totalsRowShown="0">
  <autoFilter ref="A1:W65"/>
  <tableColumns count="23">
    <tableColumn id="12" name="–" dataDxfId="18"/>
    <tableColumn id="14" name="Column12" dataDxfId="17">
      <calculatedColumnFormula>CONCATENATE(H2,F2)</calculatedColumnFormula>
    </tableColumn>
    <tableColumn id="15" name="Column13" dataDxfId="16"/>
    <tableColumn id="2" name="Team" dataDxfId="15"/>
    <tableColumn id="17" name="Column2"/>
    <tableColumn id="1" name="Seed" dataDxfId="14"/>
    <tableColumn id="18" name="Column3"/>
    <tableColumn id="3" name="Region" dataDxfId="13"/>
    <tableColumn id="4" name="Power rating"/>
    <tableColumn id="5" name="Chance of Reaching RoundChance of reaching round (%) 1st" dataDxfId="12"/>
    <tableColumn id="19" name="Column4"/>
    <tableColumn id="6" name="Chance of Reaching RoundChance of reaching round (%) 2nd" dataDxfId="11">
      <calculatedColumnFormula>VLOOKUP($D2,Work!A:B,2,FALSE)</calculatedColumnFormula>
    </tableColumn>
    <tableColumn id="20" name="Column5" dataDxfId="10"/>
    <tableColumn id="7" name="Chance of Reaching RoundChance of reaching round (%) Sweet 1616" dataDxfId="9">
      <calculatedColumnFormula>VLOOKUP($D2,Work!E:F,2,FALSE)</calculatedColumnFormula>
    </tableColumn>
    <tableColumn id="21" name="Chance of Reaching RoundChance of reaching round (%) Sweet 1617" dataDxfId="8"/>
    <tableColumn id="8" name="Chance of Reaching RoundChance of reaching round (%) Elite Eight8" dataDxfId="7">
      <calculatedColumnFormula>VLOOKUP($D2,Work!H:I,2,FALSE)</calculatedColumnFormula>
    </tableColumn>
    <tableColumn id="22" name="Chance of Reaching RoundChance of reaching round (%) Elite Eight9" dataDxfId="6"/>
    <tableColumn id="9" name="Chance of Reaching RoundChance of reaching round (%) Final Four4" dataDxfId="5">
      <calculatedColumnFormula>VLOOKUP($D2,Work!K:L,2,FALSE)</calculatedColumnFormula>
    </tableColumn>
    <tableColumn id="23" name="Chance of Reaching RoundChance of reaching round (%) Final Four5" dataDxfId="4"/>
    <tableColumn id="10" name="Chance of Reaching RoundChance of reaching round (%) Champ.2" dataDxfId="3">
      <calculatedColumnFormula>VLOOKUP($D2,Work!N:O,2,FALSE)</calculatedColumnFormula>
    </tableColumn>
    <tableColumn id="24" name="Chance of Reaching RoundChance of reaching round (%) Champ.3" dataDxfId="2"/>
    <tableColumn id="11" name="Win" dataDxfId="1">
      <calculatedColumnFormula>VLOOKUP($D2,Work!Q:R,2,FALSE)</calculatedColumnFormula>
    </tableColumn>
    <tableColumn id="25" name="Column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workbookViewId="0">
      <selection activeCell="D2" sqref="D2:D65"/>
    </sheetView>
  </sheetViews>
  <sheetFormatPr baseColWidth="10" defaultColWidth="8.83203125" defaultRowHeight="12" x14ac:dyDescent="0"/>
  <cols>
    <col min="1" max="1" width="7.83203125" customWidth="1"/>
    <col min="2" max="3" width="11.1640625" customWidth="1"/>
    <col min="4" max="4" width="17.1640625" bestFit="1" customWidth="1"/>
    <col min="5" max="5" width="10.1640625" customWidth="1"/>
    <col min="6" max="6" width="8.83203125" customWidth="1"/>
    <col min="7" max="7" width="17.1640625" customWidth="1"/>
    <col min="8" max="8" width="10" bestFit="1" customWidth="1"/>
    <col min="9" max="9" width="16.83203125" hidden="1" customWidth="1"/>
    <col min="10" max="10" width="67.83203125" hidden="1" customWidth="1"/>
    <col min="11" max="11" width="14.83203125" customWidth="1"/>
    <col min="12" max="13" width="15" customWidth="1"/>
    <col min="14" max="14" width="16" customWidth="1"/>
    <col min="15" max="15" width="14.83203125" customWidth="1"/>
    <col min="16" max="16" width="15.6640625" customWidth="1"/>
    <col min="17" max="17" width="12.6640625" customWidth="1"/>
    <col min="18" max="18" width="14.1640625" customWidth="1"/>
    <col min="19" max="19" width="15" customWidth="1"/>
    <col min="20" max="20" width="19.5" customWidth="1"/>
    <col min="21" max="21" width="14.83203125" customWidth="1"/>
    <col min="22" max="22" width="12.1640625" bestFit="1" customWidth="1"/>
  </cols>
  <sheetData>
    <row r="1" spans="1:23">
      <c r="A1" t="s">
        <v>21</v>
      </c>
      <c r="B1" t="s">
        <v>33</v>
      </c>
      <c r="C1" t="s">
        <v>100</v>
      </c>
      <c r="D1" t="s">
        <v>22</v>
      </c>
      <c r="E1" t="s">
        <v>101</v>
      </c>
      <c r="F1" t="s">
        <v>98</v>
      </c>
      <c r="G1" t="s">
        <v>102</v>
      </c>
      <c r="H1" t="s">
        <v>23</v>
      </c>
      <c r="I1" t="s">
        <v>24</v>
      </c>
      <c r="J1" t="s">
        <v>25</v>
      </c>
      <c r="K1" t="s">
        <v>103</v>
      </c>
      <c r="L1" t="s">
        <v>26</v>
      </c>
      <c r="M1" t="s">
        <v>104</v>
      </c>
      <c r="N1" t="s">
        <v>27</v>
      </c>
      <c r="O1" t="s">
        <v>105</v>
      </c>
      <c r="P1" t="s">
        <v>28</v>
      </c>
      <c r="Q1" t="s">
        <v>106</v>
      </c>
      <c r="R1" t="s">
        <v>29</v>
      </c>
      <c r="S1" t="s">
        <v>107</v>
      </c>
      <c r="T1" t="s">
        <v>30</v>
      </c>
      <c r="U1" t="s">
        <v>108</v>
      </c>
      <c r="V1" t="s">
        <v>31</v>
      </c>
      <c r="W1" t="s">
        <v>110</v>
      </c>
    </row>
    <row r="2" spans="1:23">
      <c r="A2" s="22" t="s">
        <v>32</v>
      </c>
      <c r="B2" s="22" t="str">
        <f>CONCATENATE(H2,F2)</f>
        <v>East1</v>
      </c>
      <c r="C2" s="30" t="s">
        <v>120</v>
      </c>
      <c r="D2" s="1" t="s">
        <v>34</v>
      </c>
      <c r="E2" t="s">
        <v>113</v>
      </c>
      <c r="F2">
        <v>1</v>
      </c>
      <c r="G2" t="s">
        <v>112</v>
      </c>
      <c r="H2" t="s">
        <v>19</v>
      </c>
      <c r="I2">
        <v>96.3</v>
      </c>
      <c r="J2">
        <v>1</v>
      </c>
      <c r="K2" t="s">
        <v>114</v>
      </c>
      <c r="L2">
        <v>0.99178944155000004</v>
      </c>
      <c r="M2" s="28" t="s">
        <v>115</v>
      </c>
      <c r="N2">
        <v>0.90811558827799999</v>
      </c>
      <c r="O2" s="28" t="s">
        <v>116</v>
      </c>
      <c r="P2">
        <v>0.71726443834300002</v>
      </c>
      <c r="Q2" s="28" t="s">
        <v>117</v>
      </c>
      <c r="R2">
        <v>0.524229343879</v>
      </c>
      <c r="S2" s="28" t="s">
        <v>118</v>
      </c>
      <c r="T2">
        <v>0.32165847462000002</v>
      </c>
      <c r="U2" s="28" t="s">
        <v>119</v>
      </c>
      <c r="V2">
        <v>0.19333443151999999</v>
      </c>
      <c r="W2" s="25" t="s">
        <v>109</v>
      </c>
    </row>
    <row r="3" spans="1:23">
      <c r="A3" s="22" t="s">
        <v>32</v>
      </c>
      <c r="B3" s="22" t="str">
        <f t="shared" ref="B3:B65" si="0">CONCATENATE(H3,F3)</f>
        <v>South1</v>
      </c>
      <c r="C3" s="30" t="s">
        <v>120</v>
      </c>
      <c r="D3" t="s">
        <v>35</v>
      </c>
      <c r="E3" t="s">
        <v>113</v>
      </c>
      <c r="F3">
        <v>1</v>
      </c>
      <c r="G3" t="s">
        <v>112</v>
      </c>
      <c r="H3" t="s">
        <v>18</v>
      </c>
      <c r="I3">
        <v>95.22</v>
      </c>
      <c r="J3">
        <v>1</v>
      </c>
      <c r="K3" t="s">
        <v>114</v>
      </c>
      <c r="L3">
        <v>0.98143383880400004</v>
      </c>
      <c r="M3" s="29" t="s">
        <v>115</v>
      </c>
      <c r="N3">
        <v>0.88219880348000002</v>
      </c>
      <c r="O3" s="29" t="s">
        <v>116</v>
      </c>
      <c r="P3">
        <v>0.72678406702200005</v>
      </c>
      <c r="Q3" s="29" t="s">
        <v>117</v>
      </c>
      <c r="R3">
        <v>0.49311267946100001</v>
      </c>
      <c r="S3" s="29" t="s">
        <v>118</v>
      </c>
      <c r="T3">
        <v>0.31519971745800002</v>
      </c>
      <c r="U3" s="28" t="s">
        <v>119</v>
      </c>
      <c r="V3">
        <v>0.17223460829199999</v>
      </c>
      <c r="W3" s="25" t="s">
        <v>109</v>
      </c>
    </row>
    <row r="4" spans="1:23">
      <c r="A4" s="22" t="s">
        <v>32</v>
      </c>
      <c r="B4" s="22" t="str">
        <f t="shared" si="0"/>
        <v>West1</v>
      </c>
      <c r="C4" s="30" t="s">
        <v>120</v>
      </c>
      <c r="D4" t="s">
        <v>36</v>
      </c>
      <c r="E4" t="s">
        <v>113</v>
      </c>
      <c r="F4">
        <v>1</v>
      </c>
      <c r="G4" t="s">
        <v>112</v>
      </c>
      <c r="H4" t="s">
        <v>17</v>
      </c>
      <c r="I4">
        <v>95.02</v>
      </c>
      <c r="J4">
        <v>1</v>
      </c>
      <c r="K4" t="s">
        <v>114</v>
      </c>
      <c r="L4">
        <v>0.98918991025400005</v>
      </c>
      <c r="M4" s="28" t="s">
        <v>115</v>
      </c>
      <c r="N4">
        <v>0.88255042384100002</v>
      </c>
      <c r="O4" s="28" t="s">
        <v>116</v>
      </c>
      <c r="P4">
        <v>0.71455393696000002</v>
      </c>
      <c r="Q4" s="28" t="s">
        <v>117</v>
      </c>
      <c r="R4">
        <v>0.49504742976600002</v>
      </c>
      <c r="S4" s="28" t="s">
        <v>118</v>
      </c>
      <c r="T4">
        <v>0.26160993871999999</v>
      </c>
      <c r="U4" s="28" t="s">
        <v>119</v>
      </c>
      <c r="V4">
        <v>0.147749856037</v>
      </c>
      <c r="W4" s="25" t="s">
        <v>109</v>
      </c>
    </row>
    <row r="5" spans="1:23">
      <c r="A5" s="22" t="s">
        <v>32</v>
      </c>
      <c r="B5" s="22" t="str">
        <f t="shared" si="0"/>
        <v>Midwest1</v>
      </c>
      <c r="C5" s="30" t="s">
        <v>120</v>
      </c>
      <c r="D5" t="s">
        <v>37</v>
      </c>
      <c r="E5" t="s">
        <v>113</v>
      </c>
      <c r="F5">
        <v>1</v>
      </c>
      <c r="G5" t="s">
        <v>112</v>
      </c>
      <c r="H5" t="s">
        <v>20</v>
      </c>
      <c r="I5">
        <v>93.24</v>
      </c>
      <c r="J5">
        <v>1</v>
      </c>
      <c r="K5" t="s">
        <v>114</v>
      </c>
      <c r="L5">
        <v>0.97791262450700001</v>
      </c>
      <c r="M5" s="29" t="s">
        <v>115</v>
      </c>
      <c r="N5">
        <v>0.86268841932399998</v>
      </c>
      <c r="O5" s="29" t="s">
        <v>116</v>
      </c>
      <c r="P5">
        <v>0.56724860935800003</v>
      </c>
      <c r="Q5" s="29" t="s">
        <v>117</v>
      </c>
      <c r="R5">
        <v>0.35106450572800002</v>
      </c>
      <c r="S5" s="29" t="s">
        <v>118</v>
      </c>
      <c r="T5">
        <v>0.17871724173100001</v>
      </c>
      <c r="U5" s="28" t="s">
        <v>119</v>
      </c>
      <c r="V5">
        <v>8.7316713293000003E-2</v>
      </c>
      <c r="W5" s="25" t="s">
        <v>109</v>
      </c>
    </row>
    <row r="6" spans="1:23">
      <c r="A6" s="22" t="s">
        <v>32</v>
      </c>
      <c r="B6" s="22" t="str">
        <f t="shared" si="0"/>
        <v>East2</v>
      </c>
      <c r="C6" s="30" t="s">
        <v>120</v>
      </c>
      <c r="D6" t="s">
        <v>38</v>
      </c>
      <c r="E6" t="s">
        <v>113</v>
      </c>
      <c r="F6">
        <v>2</v>
      </c>
      <c r="G6" t="s">
        <v>112</v>
      </c>
      <c r="H6" t="s">
        <v>19</v>
      </c>
      <c r="I6">
        <v>92.28</v>
      </c>
      <c r="J6">
        <v>1</v>
      </c>
      <c r="K6" t="s">
        <v>114</v>
      </c>
      <c r="L6">
        <v>0.96446602287899996</v>
      </c>
      <c r="M6" s="28" t="s">
        <v>115</v>
      </c>
      <c r="N6">
        <v>0.73958191939200002</v>
      </c>
      <c r="O6" s="28" t="s">
        <v>116</v>
      </c>
      <c r="P6">
        <v>0.54283547700199997</v>
      </c>
      <c r="Q6" s="28" t="s">
        <v>117</v>
      </c>
      <c r="R6">
        <v>0.22479120051000001</v>
      </c>
      <c r="S6" s="28" t="s">
        <v>118</v>
      </c>
      <c r="T6">
        <v>0.123678241602</v>
      </c>
      <c r="U6" s="28" t="s">
        <v>119</v>
      </c>
      <c r="V6">
        <v>6.7166882816000001E-2</v>
      </c>
      <c r="W6" s="25" t="s">
        <v>109</v>
      </c>
    </row>
    <row r="7" spans="1:23">
      <c r="A7" s="22" t="s">
        <v>32</v>
      </c>
      <c r="B7" s="22" t="str">
        <f t="shared" si="0"/>
        <v>Midwest2</v>
      </c>
      <c r="C7" s="30" t="s">
        <v>120</v>
      </c>
      <c r="D7" t="s">
        <v>40</v>
      </c>
      <c r="E7" t="s">
        <v>113</v>
      </c>
      <c r="F7">
        <v>2</v>
      </c>
      <c r="G7" t="s">
        <v>112</v>
      </c>
      <c r="H7" t="s">
        <v>20</v>
      </c>
      <c r="I7">
        <v>91.24</v>
      </c>
      <c r="J7">
        <v>1</v>
      </c>
      <c r="K7" t="s">
        <v>114</v>
      </c>
      <c r="L7">
        <v>0.96911541545500002</v>
      </c>
      <c r="M7" s="29" t="s">
        <v>115</v>
      </c>
      <c r="N7">
        <v>0.73138974217399999</v>
      </c>
      <c r="O7" s="29" t="s">
        <v>116</v>
      </c>
      <c r="P7">
        <v>0.47355287712900002</v>
      </c>
      <c r="Q7" s="29" t="s">
        <v>117</v>
      </c>
      <c r="R7">
        <v>0.242296583142</v>
      </c>
      <c r="S7" s="29" t="s">
        <v>118</v>
      </c>
      <c r="T7">
        <v>0.113744475902</v>
      </c>
      <c r="U7" s="28" t="s">
        <v>119</v>
      </c>
      <c r="V7">
        <v>5.1488689762000002E-2</v>
      </c>
      <c r="W7" s="25" t="s">
        <v>109</v>
      </c>
    </row>
    <row r="8" spans="1:23">
      <c r="A8" s="22" t="s">
        <v>32</v>
      </c>
      <c r="B8" s="22" t="str">
        <f t="shared" si="0"/>
        <v>South2</v>
      </c>
      <c r="C8" s="30" t="s">
        <v>120</v>
      </c>
      <c r="D8" t="s">
        <v>39</v>
      </c>
      <c r="E8" t="s">
        <v>113</v>
      </c>
      <c r="F8">
        <v>2</v>
      </c>
      <c r="G8" t="s">
        <v>112</v>
      </c>
      <c r="H8" t="s">
        <v>18</v>
      </c>
      <c r="I8">
        <v>91.34</v>
      </c>
      <c r="J8">
        <v>1</v>
      </c>
      <c r="K8" t="s">
        <v>114</v>
      </c>
      <c r="L8">
        <v>0.94973055126899997</v>
      </c>
      <c r="M8" s="28" t="s">
        <v>115</v>
      </c>
      <c r="N8">
        <v>0.68896236812699996</v>
      </c>
      <c r="O8" s="28" t="s">
        <v>116</v>
      </c>
      <c r="P8">
        <v>0.44146689183799998</v>
      </c>
      <c r="Q8" s="28" t="s">
        <v>117</v>
      </c>
      <c r="R8">
        <v>0.20595906416000001</v>
      </c>
      <c r="S8" s="28" t="s">
        <v>118</v>
      </c>
      <c r="T8">
        <v>0.110637674895</v>
      </c>
      <c r="U8" s="28" t="s">
        <v>119</v>
      </c>
      <c r="V8">
        <v>4.9961949798999997E-2</v>
      </c>
      <c r="W8" s="25" t="s">
        <v>109</v>
      </c>
    </row>
    <row r="9" spans="1:23">
      <c r="A9" s="22" t="s">
        <v>32</v>
      </c>
      <c r="B9" s="22" t="str">
        <f t="shared" si="0"/>
        <v>West2</v>
      </c>
      <c r="C9" s="30" t="s">
        <v>120</v>
      </c>
      <c r="D9" t="s">
        <v>41</v>
      </c>
      <c r="E9" t="s">
        <v>113</v>
      </c>
      <c r="F9">
        <v>2</v>
      </c>
      <c r="G9" t="s">
        <v>112</v>
      </c>
      <c r="H9" t="s">
        <v>17</v>
      </c>
      <c r="I9">
        <v>91.04</v>
      </c>
      <c r="J9">
        <v>1</v>
      </c>
      <c r="K9" t="s">
        <v>114</v>
      </c>
      <c r="L9">
        <v>0.93997036175500004</v>
      </c>
      <c r="M9" s="29" t="s">
        <v>115</v>
      </c>
      <c r="N9">
        <v>0.69061665348900003</v>
      </c>
      <c r="O9" s="29" t="s">
        <v>116</v>
      </c>
      <c r="P9">
        <v>0.39563106838599998</v>
      </c>
      <c r="Q9" s="29" t="s">
        <v>117</v>
      </c>
      <c r="R9">
        <v>0.166022802488</v>
      </c>
      <c r="S9" s="29" t="s">
        <v>118</v>
      </c>
      <c r="T9">
        <v>7.8238192607999996E-2</v>
      </c>
      <c r="U9" s="28" t="s">
        <v>119</v>
      </c>
      <c r="V9">
        <v>4.0085909372000003E-2</v>
      </c>
      <c r="W9" s="25" t="s">
        <v>109</v>
      </c>
    </row>
    <row r="10" spans="1:23">
      <c r="A10" s="22" t="s">
        <v>32</v>
      </c>
      <c r="B10" s="22" t="str">
        <f t="shared" si="0"/>
        <v>West3</v>
      </c>
      <c r="C10" s="30" t="s">
        <v>120</v>
      </c>
      <c r="D10" t="s">
        <v>42</v>
      </c>
      <c r="E10" t="s">
        <v>113</v>
      </c>
      <c r="F10">
        <v>3</v>
      </c>
      <c r="G10" t="s">
        <v>112</v>
      </c>
      <c r="H10" t="s">
        <v>17</v>
      </c>
      <c r="I10">
        <v>89.65</v>
      </c>
      <c r="J10">
        <v>1</v>
      </c>
      <c r="K10" t="s">
        <v>114</v>
      </c>
      <c r="L10">
        <v>0.90605226667799998</v>
      </c>
      <c r="M10" s="28" t="s">
        <v>115</v>
      </c>
      <c r="N10">
        <v>0.648334067731</v>
      </c>
      <c r="O10" s="28" t="s">
        <v>116</v>
      </c>
      <c r="P10">
        <v>0.34121274036299998</v>
      </c>
      <c r="Q10" s="28" t="s">
        <v>117</v>
      </c>
      <c r="R10">
        <v>0.14115665518500001</v>
      </c>
      <c r="S10" s="28" t="s">
        <v>118</v>
      </c>
      <c r="T10">
        <v>5.6323407780000001E-2</v>
      </c>
      <c r="U10" s="28" t="s">
        <v>119</v>
      </c>
      <c r="V10">
        <v>2.5034072601999999E-2</v>
      </c>
      <c r="W10" s="25" t="s">
        <v>109</v>
      </c>
    </row>
    <row r="11" spans="1:23">
      <c r="A11" s="22" t="s">
        <v>32</v>
      </c>
      <c r="B11" s="22" t="str">
        <f t="shared" si="0"/>
        <v>South3</v>
      </c>
      <c r="C11" s="30" t="s">
        <v>120</v>
      </c>
      <c r="D11" t="s">
        <v>43</v>
      </c>
      <c r="E11" t="s">
        <v>113</v>
      </c>
      <c r="F11">
        <v>3</v>
      </c>
      <c r="G11" t="s">
        <v>112</v>
      </c>
      <c r="H11" t="s">
        <v>18</v>
      </c>
      <c r="I11">
        <v>89.04</v>
      </c>
      <c r="J11">
        <v>1</v>
      </c>
      <c r="K11" t="s">
        <v>114</v>
      </c>
      <c r="L11">
        <v>0.88095434140200002</v>
      </c>
      <c r="M11" s="29" t="s">
        <v>115</v>
      </c>
      <c r="N11">
        <v>0.506146027617</v>
      </c>
      <c r="O11" s="29" t="s">
        <v>116</v>
      </c>
      <c r="P11">
        <v>0.24849722355500001</v>
      </c>
      <c r="Q11" s="29" t="s">
        <v>117</v>
      </c>
      <c r="R11">
        <v>0.102969986768</v>
      </c>
      <c r="S11" s="29" t="s">
        <v>118</v>
      </c>
      <c r="T11">
        <v>5.2164143098999999E-2</v>
      </c>
      <c r="U11" s="28" t="s">
        <v>119</v>
      </c>
      <c r="V11">
        <v>2.2144049118000001E-2</v>
      </c>
      <c r="W11" s="25" t="s">
        <v>109</v>
      </c>
    </row>
    <row r="12" spans="1:23">
      <c r="A12" s="22" t="s">
        <v>32</v>
      </c>
      <c r="B12" s="22" t="str">
        <f t="shared" si="0"/>
        <v>East4</v>
      </c>
      <c r="C12" s="30" t="s">
        <v>120</v>
      </c>
      <c r="D12" t="s">
        <v>44</v>
      </c>
      <c r="E12" t="s">
        <v>113</v>
      </c>
      <c r="F12">
        <v>4</v>
      </c>
      <c r="G12" t="s">
        <v>112</v>
      </c>
      <c r="H12" t="s">
        <v>19</v>
      </c>
      <c r="I12">
        <v>89.26</v>
      </c>
      <c r="J12">
        <v>1</v>
      </c>
      <c r="K12" t="s">
        <v>114</v>
      </c>
      <c r="L12">
        <v>0.88846565507099995</v>
      </c>
      <c r="M12" s="28" t="s">
        <v>115</v>
      </c>
      <c r="N12">
        <v>0.61706136366499997</v>
      </c>
      <c r="O12" s="28" t="s">
        <v>116</v>
      </c>
      <c r="P12">
        <v>0.187703899482</v>
      </c>
      <c r="Q12" s="28" t="s">
        <v>117</v>
      </c>
      <c r="R12">
        <v>0.102976697097</v>
      </c>
      <c r="S12" s="28" t="s">
        <v>118</v>
      </c>
      <c r="T12">
        <v>4.4953666800999999E-2</v>
      </c>
      <c r="U12" s="28" t="s">
        <v>119</v>
      </c>
      <c r="V12">
        <v>1.9771608507999999E-2</v>
      </c>
      <c r="W12" s="25" t="s">
        <v>109</v>
      </c>
    </row>
    <row r="13" spans="1:23">
      <c r="A13" s="22" t="s">
        <v>32</v>
      </c>
      <c r="B13" s="22" t="str">
        <f t="shared" si="0"/>
        <v>Midwest5</v>
      </c>
      <c r="C13" s="30" t="s">
        <v>120</v>
      </c>
      <c r="D13" t="s">
        <v>45</v>
      </c>
      <c r="E13" t="s">
        <v>113</v>
      </c>
      <c r="F13">
        <v>5</v>
      </c>
      <c r="G13" t="s">
        <v>112</v>
      </c>
      <c r="H13" t="s">
        <v>20</v>
      </c>
      <c r="I13">
        <v>89.02</v>
      </c>
      <c r="J13">
        <v>1</v>
      </c>
      <c r="K13" t="s">
        <v>114</v>
      </c>
      <c r="L13">
        <v>0.77421286302299996</v>
      </c>
      <c r="M13" s="29" t="s">
        <v>115</v>
      </c>
      <c r="N13">
        <v>0.49155142566299997</v>
      </c>
      <c r="O13" s="29" t="s">
        <v>116</v>
      </c>
      <c r="P13">
        <v>0.20945187696600001</v>
      </c>
      <c r="Q13" s="29" t="s">
        <v>117</v>
      </c>
      <c r="R13">
        <v>0.109578630185</v>
      </c>
      <c r="S13" s="29" t="s">
        <v>118</v>
      </c>
      <c r="T13">
        <v>4.5057709427999998E-2</v>
      </c>
      <c r="U13" s="28" t="s">
        <v>119</v>
      </c>
      <c r="V13">
        <v>1.8024761313000001E-2</v>
      </c>
      <c r="W13" s="25" t="s">
        <v>109</v>
      </c>
    </row>
    <row r="14" spans="1:23">
      <c r="A14" s="22" t="s">
        <v>32</v>
      </c>
      <c r="B14" s="22" t="str">
        <f t="shared" si="0"/>
        <v>Midwest3</v>
      </c>
      <c r="C14" s="30" t="s">
        <v>120</v>
      </c>
      <c r="D14" t="s">
        <v>46</v>
      </c>
      <c r="E14" t="s">
        <v>113</v>
      </c>
      <c r="F14">
        <v>3</v>
      </c>
      <c r="G14" t="s">
        <v>112</v>
      </c>
      <c r="H14" t="s">
        <v>20</v>
      </c>
      <c r="I14">
        <v>87.89</v>
      </c>
      <c r="J14">
        <v>1</v>
      </c>
      <c r="K14" t="s">
        <v>114</v>
      </c>
      <c r="L14">
        <v>0.89145752254800004</v>
      </c>
      <c r="M14" s="28" t="s">
        <v>115</v>
      </c>
      <c r="N14">
        <v>0.53214681109200002</v>
      </c>
      <c r="O14" s="28" t="s">
        <v>116</v>
      </c>
      <c r="P14">
        <v>0.234664774055</v>
      </c>
      <c r="Q14" s="28" t="s">
        <v>117</v>
      </c>
      <c r="R14">
        <v>9.5596542837999995E-2</v>
      </c>
      <c r="S14" s="28" t="s">
        <v>118</v>
      </c>
      <c r="T14">
        <v>3.4666720536999998E-2</v>
      </c>
      <c r="U14" s="28" t="s">
        <v>119</v>
      </c>
      <c r="V14">
        <v>1.2343243487E-2</v>
      </c>
      <c r="W14" s="25" t="s">
        <v>109</v>
      </c>
    </row>
    <row r="15" spans="1:23">
      <c r="A15" s="22" t="s">
        <v>32</v>
      </c>
      <c r="B15" s="22" t="str">
        <f t="shared" si="0"/>
        <v>West4</v>
      </c>
      <c r="C15" s="30" t="s">
        <v>120</v>
      </c>
      <c r="D15" t="s">
        <v>47</v>
      </c>
      <c r="E15" t="s">
        <v>113</v>
      </c>
      <c r="F15">
        <v>4</v>
      </c>
      <c r="G15" t="s">
        <v>112</v>
      </c>
      <c r="H15" t="s">
        <v>17</v>
      </c>
      <c r="I15">
        <v>88.44</v>
      </c>
      <c r="J15">
        <v>1</v>
      </c>
      <c r="K15" t="s">
        <v>114</v>
      </c>
      <c r="L15">
        <v>0.79029194325999996</v>
      </c>
      <c r="M15" s="29" t="s">
        <v>115</v>
      </c>
      <c r="N15">
        <v>0.53640109797799995</v>
      </c>
      <c r="O15" s="29" t="s">
        <v>116</v>
      </c>
      <c r="P15">
        <v>0.15366605258499999</v>
      </c>
      <c r="Q15" s="29" t="s">
        <v>117</v>
      </c>
      <c r="R15">
        <v>7.2505178256000002E-2</v>
      </c>
      <c r="S15" s="29" t="s">
        <v>118</v>
      </c>
      <c r="T15">
        <v>2.6997386016000002E-2</v>
      </c>
      <c r="U15" s="28" t="s">
        <v>119</v>
      </c>
      <c r="V15">
        <v>1.1306507384000001E-2</v>
      </c>
      <c r="W15" s="25" t="s">
        <v>109</v>
      </c>
    </row>
    <row r="16" spans="1:23">
      <c r="A16" s="22" t="s">
        <v>32</v>
      </c>
      <c r="B16" s="22" t="str">
        <f t="shared" si="0"/>
        <v>Midwest4</v>
      </c>
      <c r="C16" s="30" t="s">
        <v>120</v>
      </c>
      <c r="D16" t="s">
        <v>48</v>
      </c>
      <c r="E16" t="s">
        <v>113</v>
      </c>
      <c r="F16">
        <v>4</v>
      </c>
      <c r="G16" t="s">
        <v>112</v>
      </c>
      <c r="H16" t="s">
        <v>20</v>
      </c>
      <c r="I16">
        <v>86.3</v>
      </c>
      <c r="J16">
        <v>1</v>
      </c>
      <c r="K16" t="s">
        <v>114</v>
      </c>
      <c r="L16">
        <v>0.82521598622500003</v>
      </c>
      <c r="M16" s="28" t="s">
        <v>115</v>
      </c>
      <c r="N16">
        <v>0.38269617297500003</v>
      </c>
      <c r="O16" s="28" t="s">
        <v>116</v>
      </c>
      <c r="P16">
        <v>0.15633505653599999</v>
      </c>
      <c r="Q16" s="28" t="s">
        <v>117</v>
      </c>
      <c r="R16">
        <v>7.9138098239999996E-2</v>
      </c>
      <c r="S16" s="28" t="s">
        <v>118</v>
      </c>
      <c r="T16">
        <v>2.7770796322999999E-2</v>
      </c>
      <c r="U16" s="28" t="s">
        <v>119</v>
      </c>
      <c r="V16">
        <v>9.591921267E-3</v>
      </c>
      <c r="W16" s="25" t="s">
        <v>109</v>
      </c>
    </row>
    <row r="17" spans="1:23">
      <c r="A17" s="22" t="s">
        <v>32</v>
      </c>
      <c r="B17" s="22" t="str">
        <f t="shared" si="0"/>
        <v>Midwest6</v>
      </c>
      <c r="C17" s="30" t="s">
        <v>120</v>
      </c>
      <c r="D17" t="s">
        <v>49</v>
      </c>
      <c r="E17" t="s">
        <v>113</v>
      </c>
      <c r="F17">
        <v>6</v>
      </c>
      <c r="G17" t="s">
        <v>112</v>
      </c>
      <c r="H17" t="s">
        <v>20</v>
      </c>
      <c r="I17">
        <v>86.12</v>
      </c>
      <c r="J17">
        <v>1</v>
      </c>
      <c r="K17" t="s">
        <v>114</v>
      </c>
      <c r="L17">
        <v>0.67281844349099995</v>
      </c>
      <c r="M17" s="29" t="s">
        <v>115</v>
      </c>
      <c r="N17">
        <v>0.32869722291600001</v>
      </c>
      <c r="O17" s="29" t="s">
        <v>116</v>
      </c>
      <c r="P17">
        <v>0.145097608928</v>
      </c>
      <c r="Q17" s="29" t="s">
        <v>117</v>
      </c>
      <c r="R17">
        <v>5.9168840953999997E-2</v>
      </c>
      <c r="S17" s="29" t="s">
        <v>118</v>
      </c>
      <c r="T17">
        <v>2.2819593204999999E-2</v>
      </c>
      <c r="U17" s="28" t="s">
        <v>119</v>
      </c>
      <c r="V17">
        <v>8.601787134E-3</v>
      </c>
      <c r="W17" s="25" t="s">
        <v>109</v>
      </c>
    </row>
    <row r="18" spans="1:23">
      <c r="A18" s="22" t="s">
        <v>32</v>
      </c>
      <c r="B18" s="22" t="str">
        <f t="shared" si="0"/>
        <v>South5</v>
      </c>
      <c r="C18" s="30" t="s">
        <v>120</v>
      </c>
      <c r="D18" t="s">
        <v>50</v>
      </c>
      <c r="E18" t="s">
        <v>113</v>
      </c>
      <c r="F18">
        <v>5</v>
      </c>
      <c r="G18" t="s">
        <v>112</v>
      </c>
      <c r="H18" t="s">
        <v>18</v>
      </c>
      <c r="I18">
        <v>86.54</v>
      </c>
      <c r="J18">
        <v>1</v>
      </c>
      <c r="K18" t="s">
        <v>114</v>
      </c>
      <c r="L18">
        <v>0.60061374675000001</v>
      </c>
      <c r="M18" s="28" t="s">
        <v>115</v>
      </c>
      <c r="N18">
        <v>0.33032869610999999</v>
      </c>
      <c r="O18" s="28" t="s">
        <v>116</v>
      </c>
      <c r="P18">
        <v>8.8253983734999999E-2</v>
      </c>
      <c r="Q18" s="28" t="s">
        <v>117</v>
      </c>
      <c r="R18">
        <v>3.7995757060000003E-2</v>
      </c>
      <c r="S18" s="28" t="s">
        <v>118</v>
      </c>
      <c r="T18">
        <v>1.8055747037000001E-2</v>
      </c>
      <c r="U18" s="28" t="s">
        <v>119</v>
      </c>
      <c r="V18">
        <v>7.1721777090000003E-3</v>
      </c>
      <c r="W18" s="25" t="s">
        <v>109</v>
      </c>
    </row>
    <row r="19" spans="1:23">
      <c r="A19" s="22" t="s">
        <v>32</v>
      </c>
      <c r="B19" s="22" t="str">
        <f t="shared" si="0"/>
        <v>South6</v>
      </c>
      <c r="C19" s="30" t="s">
        <v>120</v>
      </c>
      <c r="D19" t="s">
        <v>51</v>
      </c>
      <c r="E19" t="s">
        <v>113</v>
      </c>
      <c r="F19">
        <v>6</v>
      </c>
      <c r="G19" t="s">
        <v>112</v>
      </c>
      <c r="H19" t="s">
        <v>18</v>
      </c>
      <c r="I19">
        <v>86.96</v>
      </c>
      <c r="J19">
        <v>1</v>
      </c>
      <c r="K19" t="s">
        <v>114</v>
      </c>
      <c r="L19">
        <v>0.75267135503399996</v>
      </c>
      <c r="M19" s="29" t="s">
        <v>115</v>
      </c>
      <c r="N19">
        <v>0.390544904897</v>
      </c>
      <c r="O19" s="29" t="s">
        <v>116</v>
      </c>
      <c r="P19">
        <v>0.148670882394</v>
      </c>
      <c r="Q19" s="29" t="s">
        <v>117</v>
      </c>
      <c r="R19">
        <v>4.8236917621999997E-2</v>
      </c>
      <c r="S19" s="29" t="s">
        <v>118</v>
      </c>
      <c r="T19">
        <v>2.0356283866999999E-2</v>
      </c>
      <c r="U19" s="28" t="s">
        <v>119</v>
      </c>
      <c r="V19">
        <v>7.1641652779999999E-3</v>
      </c>
      <c r="W19" s="25" t="s">
        <v>109</v>
      </c>
    </row>
    <row r="20" spans="1:23">
      <c r="A20" s="22" t="s">
        <v>32</v>
      </c>
      <c r="B20" s="22" t="str">
        <f t="shared" si="0"/>
        <v>South4</v>
      </c>
      <c r="C20" s="30" t="s">
        <v>120</v>
      </c>
      <c r="D20" t="s">
        <v>52</v>
      </c>
      <c r="E20" t="s">
        <v>113</v>
      </c>
      <c r="F20">
        <v>4</v>
      </c>
      <c r="G20" t="s">
        <v>112</v>
      </c>
      <c r="H20" t="s">
        <v>18</v>
      </c>
      <c r="I20">
        <v>86.65</v>
      </c>
      <c r="J20">
        <v>1</v>
      </c>
      <c r="K20" t="s">
        <v>114</v>
      </c>
      <c r="L20">
        <v>0.76662433437300004</v>
      </c>
      <c r="M20" s="28" t="s">
        <v>115</v>
      </c>
      <c r="N20">
        <v>0.40993425395100003</v>
      </c>
      <c r="O20" s="28" t="s">
        <v>116</v>
      </c>
      <c r="P20">
        <v>0.101531030156</v>
      </c>
      <c r="Q20" s="28" t="s">
        <v>117</v>
      </c>
      <c r="R20">
        <v>4.1188868550999999E-2</v>
      </c>
      <c r="S20" s="28" t="s">
        <v>118</v>
      </c>
      <c r="T20">
        <v>1.8410350610000001E-2</v>
      </c>
      <c r="U20" s="28" t="s">
        <v>119</v>
      </c>
      <c r="V20">
        <v>6.8681719979999997E-3</v>
      </c>
      <c r="W20" s="25" t="s">
        <v>109</v>
      </c>
    </row>
    <row r="21" spans="1:23">
      <c r="A21" s="22" t="s">
        <v>32</v>
      </c>
      <c r="B21" s="22" t="str">
        <f t="shared" si="0"/>
        <v>East3</v>
      </c>
      <c r="C21" s="30" t="s">
        <v>120</v>
      </c>
      <c r="D21" t="s">
        <v>53</v>
      </c>
      <c r="E21" t="s">
        <v>113</v>
      </c>
      <c r="F21">
        <v>3</v>
      </c>
      <c r="G21" t="s">
        <v>112</v>
      </c>
      <c r="H21" t="s">
        <v>19</v>
      </c>
      <c r="I21">
        <v>86.37</v>
      </c>
      <c r="J21">
        <v>1</v>
      </c>
      <c r="K21" t="s">
        <v>114</v>
      </c>
      <c r="L21">
        <v>0.84416712598900001</v>
      </c>
      <c r="M21" s="29" t="s">
        <v>115</v>
      </c>
      <c r="N21">
        <v>0.49069818177899999</v>
      </c>
      <c r="O21" s="29" t="s">
        <v>116</v>
      </c>
      <c r="P21">
        <v>0.156626335555</v>
      </c>
      <c r="Q21" s="29" t="s">
        <v>117</v>
      </c>
      <c r="R21">
        <v>3.7265107232000001E-2</v>
      </c>
      <c r="S21" s="29" t="s">
        <v>118</v>
      </c>
      <c r="T21">
        <v>1.3234956008000001E-2</v>
      </c>
      <c r="U21" s="28" t="s">
        <v>119</v>
      </c>
      <c r="V21">
        <v>4.8314157140000001E-3</v>
      </c>
      <c r="W21" s="25" t="s">
        <v>109</v>
      </c>
    </row>
    <row r="22" spans="1:23">
      <c r="A22" s="22" t="s">
        <v>32</v>
      </c>
      <c r="B22" s="22" t="str">
        <f t="shared" si="0"/>
        <v>South7</v>
      </c>
      <c r="C22" s="30" t="s">
        <v>120</v>
      </c>
      <c r="D22" t="s">
        <v>57</v>
      </c>
      <c r="E22" t="s">
        <v>113</v>
      </c>
      <c r="F22">
        <v>7</v>
      </c>
      <c r="G22" t="s">
        <v>112</v>
      </c>
      <c r="H22" t="s">
        <v>18</v>
      </c>
      <c r="I22">
        <v>85.44</v>
      </c>
      <c r="J22">
        <v>1</v>
      </c>
      <c r="K22" t="s">
        <v>114</v>
      </c>
      <c r="L22">
        <v>0.67690180519999998</v>
      </c>
      <c r="M22" s="28" t="s">
        <v>115</v>
      </c>
      <c r="N22">
        <v>0.22869103114600001</v>
      </c>
      <c r="O22" s="28" t="s">
        <v>116</v>
      </c>
      <c r="P22">
        <v>0.109691831105</v>
      </c>
      <c r="Q22" s="28" t="s">
        <v>117</v>
      </c>
      <c r="R22">
        <v>3.6514807109E-2</v>
      </c>
      <c r="S22" s="28" t="s">
        <v>118</v>
      </c>
      <c r="T22">
        <v>1.4440923129E-2</v>
      </c>
      <c r="U22" s="28" t="s">
        <v>119</v>
      </c>
      <c r="V22">
        <v>4.7613958799999998E-3</v>
      </c>
      <c r="W22" s="25" t="s">
        <v>109</v>
      </c>
    </row>
    <row r="23" spans="1:23">
      <c r="A23" s="22" t="s">
        <v>32</v>
      </c>
      <c r="B23" s="22" t="str">
        <f t="shared" si="0"/>
        <v>East7</v>
      </c>
      <c r="C23" s="30" t="s">
        <v>120</v>
      </c>
      <c r="D23" t="s">
        <v>55</v>
      </c>
      <c r="E23" t="s">
        <v>113</v>
      </c>
      <c r="F23">
        <v>7</v>
      </c>
      <c r="G23" t="s">
        <v>112</v>
      </c>
      <c r="H23" t="s">
        <v>19</v>
      </c>
      <c r="I23">
        <v>85.9</v>
      </c>
      <c r="J23">
        <v>1</v>
      </c>
      <c r="K23" t="s">
        <v>114</v>
      </c>
      <c r="L23">
        <v>0.67759871332699995</v>
      </c>
      <c r="M23" s="29" t="s">
        <v>115</v>
      </c>
      <c r="N23">
        <v>0.194237036393</v>
      </c>
      <c r="O23" s="29" t="s">
        <v>116</v>
      </c>
      <c r="P23">
        <v>0.108708949214</v>
      </c>
      <c r="Q23" s="29" t="s">
        <v>117</v>
      </c>
      <c r="R23">
        <v>2.8928763706000001E-2</v>
      </c>
      <c r="S23" s="29" t="s">
        <v>118</v>
      </c>
      <c r="T23">
        <v>1.0905326961E-2</v>
      </c>
      <c r="U23" s="28" t="s">
        <v>119</v>
      </c>
      <c r="V23">
        <v>4.2011098479999998E-3</v>
      </c>
      <c r="W23" s="25" t="s">
        <v>109</v>
      </c>
    </row>
    <row r="24" spans="1:23">
      <c r="A24" s="22" t="s">
        <v>32</v>
      </c>
      <c r="B24" s="22" t="str">
        <f t="shared" si="0"/>
        <v>West7</v>
      </c>
      <c r="C24" s="30" t="s">
        <v>120</v>
      </c>
      <c r="D24" t="s">
        <v>56</v>
      </c>
      <c r="E24" t="s">
        <v>113</v>
      </c>
      <c r="F24">
        <v>7</v>
      </c>
      <c r="G24" t="s">
        <v>112</v>
      </c>
      <c r="H24" t="s">
        <v>17</v>
      </c>
      <c r="I24">
        <v>86.11</v>
      </c>
      <c r="J24">
        <v>1</v>
      </c>
      <c r="K24" t="s">
        <v>114</v>
      </c>
      <c r="L24">
        <v>0.57782672386900003</v>
      </c>
      <c r="M24" s="28" t="s">
        <v>115</v>
      </c>
      <c r="N24">
        <v>0.18330731839</v>
      </c>
      <c r="O24" s="28" t="s">
        <v>116</v>
      </c>
      <c r="P24">
        <v>9.5437304947000007E-2</v>
      </c>
      <c r="Q24" s="28" t="s">
        <v>117</v>
      </c>
      <c r="R24">
        <v>3.5917956143000002E-2</v>
      </c>
      <c r="S24" s="28" t="s">
        <v>118</v>
      </c>
      <c r="T24">
        <v>1.1209846658000001E-2</v>
      </c>
      <c r="U24" s="28" t="s">
        <v>119</v>
      </c>
      <c r="V24">
        <v>4.0275771340000004E-3</v>
      </c>
      <c r="W24" s="25" t="s">
        <v>109</v>
      </c>
    </row>
    <row r="25" spans="1:23">
      <c r="A25" s="22" t="s">
        <v>32</v>
      </c>
      <c r="B25" s="22" t="str">
        <f t="shared" si="0"/>
        <v>East6</v>
      </c>
      <c r="C25" s="30" t="s">
        <v>120</v>
      </c>
      <c r="D25" t="s">
        <v>58</v>
      </c>
      <c r="E25" t="s">
        <v>113</v>
      </c>
      <c r="F25">
        <v>6</v>
      </c>
      <c r="G25" t="s">
        <v>112</v>
      </c>
      <c r="H25" t="s">
        <v>19</v>
      </c>
      <c r="I25">
        <v>84.82</v>
      </c>
      <c r="J25">
        <v>1</v>
      </c>
      <c r="K25" t="s">
        <v>114</v>
      </c>
      <c r="L25">
        <v>0.620621965798</v>
      </c>
      <c r="M25" s="29" t="s">
        <v>115</v>
      </c>
      <c r="N25">
        <v>0.31283810931200001</v>
      </c>
      <c r="O25" s="29" t="s">
        <v>116</v>
      </c>
      <c r="P25">
        <v>0.12534441569999999</v>
      </c>
      <c r="Q25" s="29" t="s">
        <v>117</v>
      </c>
      <c r="R25">
        <v>3.7636526251000002E-2</v>
      </c>
      <c r="S25" s="29" t="s">
        <v>118</v>
      </c>
      <c r="T25">
        <v>1.1819822735999999E-2</v>
      </c>
      <c r="U25" s="28" t="s">
        <v>119</v>
      </c>
      <c r="V25">
        <v>3.8606476009999998E-3</v>
      </c>
      <c r="W25" s="25" t="s">
        <v>109</v>
      </c>
    </row>
    <row r="26" spans="1:23">
      <c r="A26" s="22" t="s">
        <v>32</v>
      </c>
      <c r="B26" s="22" t="str">
        <f t="shared" si="0"/>
        <v>West6</v>
      </c>
      <c r="C26" s="30" t="s">
        <v>120</v>
      </c>
      <c r="D26" t="s">
        <v>60</v>
      </c>
      <c r="E26" t="s">
        <v>113</v>
      </c>
      <c r="F26">
        <v>6</v>
      </c>
      <c r="G26" t="s">
        <v>112</v>
      </c>
      <c r="H26" t="s">
        <v>17</v>
      </c>
      <c r="I26">
        <v>85.74</v>
      </c>
      <c r="J26">
        <v>1</v>
      </c>
      <c r="K26" t="s">
        <v>114</v>
      </c>
      <c r="L26">
        <v>0.65810331245800002</v>
      </c>
      <c r="M26" s="28" t="s">
        <v>115</v>
      </c>
      <c r="N26">
        <v>0.23760055996900001</v>
      </c>
      <c r="O26" s="28" t="s">
        <v>116</v>
      </c>
      <c r="P26">
        <v>8.8649971487999996E-2</v>
      </c>
      <c r="Q26" s="28" t="s">
        <v>117</v>
      </c>
      <c r="R26">
        <v>2.6022613821000001E-2</v>
      </c>
      <c r="S26" s="28" t="s">
        <v>118</v>
      </c>
      <c r="T26">
        <v>8.8445502810000007E-3</v>
      </c>
      <c r="U26" s="28" t="s">
        <v>119</v>
      </c>
      <c r="V26">
        <v>3.4228942110000001E-3</v>
      </c>
      <c r="W26" s="25" t="s">
        <v>109</v>
      </c>
    </row>
    <row r="27" spans="1:23">
      <c r="A27" s="22" t="s">
        <v>32</v>
      </c>
      <c r="B27" s="22" t="str">
        <f t="shared" si="0"/>
        <v>East5</v>
      </c>
      <c r="C27" s="30" t="s">
        <v>120</v>
      </c>
      <c r="D27" t="s">
        <v>54</v>
      </c>
      <c r="E27" t="s">
        <v>113</v>
      </c>
      <c r="F27">
        <v>5</v>
      </c>
      <c r="G27" t="s">
        <v>112</v>
      </c>
      <c r="H27" t="s">
        <v>19</v>
      </c>
      <c r="I27">
        <v>85.11</v>
      </c>
      <c r="J27">
        <v>1</v>
      </c>
      <c r="K27" t="s">
        <v>114</v>
      </c>
      <c r="L27">
        <v>0.78644797900800001</v>
      </c>
      <c r="M27" s="29" t="s">
        <v>115</v>
      </c>
      <c r="N27">
        <v>0.30824464929000001</v>
      </c>
      <c r="O27" s="29" t="s">
        <v>116</v>
      </c>
      <c r="P27">
        <v>5.5504568535999999E-2</v>
      </c>
      <c r="Q27" s="29" t="s">
        <v>117</v>
      </c>
      <c r="R27">
        <v>2.1225928061000002E-2</v>
      </c>
      <c r="S27" s="29" t="s">
        <v>118</v>
      </c>
      <c r="T27">
        <v>7.1582566269999997E-3</v>
      </c>
      <c r="U27" s="28" t="s">
        <v>119</v>
      </c>
      <c r="V27">
        <v>2.4937262900000001E-3</v>
      </c>
      <c r="W27" s="25" t="s">
        <v>109</v>
      </c>
    </row>
    <row r="28" spans="1:23">
      <c r="A28" s="22" t="s">
        <v>32</v>
      </c>
      <c r="B28" s="22" t="str">
        <f t="shared" si="0"/>
        <v>West5</v>
      </c>
      <c r="C28" s="30" t="s">
        <v>120</v>
      </c>
      <c r="D28" t="s">
        <v>59</v>
      </c>
      <c r="E28" t="s">
        <v>113</v>
      </c>
      <c r="F28">
        <v>5</v>
      </c>
      <c r="G28" t="s">
        <v>112</v>
      </c>
      <c r="H28" t="s">
        <v>17</v>
      </c>
      <c r="I28">
        <v>84.41</v>
      </c>
      <c r="J28">
        <v>1</v>
      </c>
      <c r="K28" t="s">
        <v>114</v>
      </c>
      <c r="L28">
        <v>0.64022766136099996</v>
      </c>
      <c r="M28" s="28" t="s">
        <v>115</v>
      </c>
      <c r="N28">
        <v>0.26369331069000002</v>
      </c>
      <c r="O28" s="28" t="s">
        <v>116</v>
      </c>
      <c r="P28">
        <v>5.3412402643999997E-2</v>
      </c>
      <c r="Q28" s="28" t="s">
        <v>117</v>
      </c>
      <c r="R28">
        <v>1.9290271346000001E-2</v>
      </c>
      <c r="S28" s="28" t="s">
        <v>118</v>
      </c>
      <c r="T28">
        <v>6.2815390859999997E-3</v>
      </c>
      <c r="U28" s="28" t="s">
        <v>119</v>
      </c>
      <c r="V28">
        <v>2.3421070690000001E-3</v>
      </c>
      <c r="W28" s="25" t="s">
        <v>109</v>
      </c>
    </row>
    <row r="29" spans="1:23">
      <c r="A29" s="22" t="s">
        <v>32</v>
      </c>
      <c r="B29" s="22" t="str">
        <f t="shared" si="0"/>
        <v>Midwest7</v>
      </c>
      <c r="C29" s="30" t="s">
        <v>120</v>
      </c>
      <c r="D29" t="s">
        <v>61</v>
      </c>
      <c r="E29" t="s">
        <v>113</v>
      </c>
      <c r="F29">
        <v>7</v>
      </c>
      <c r="G29" t="s">
        <v>112</v>
      </c>
      <c r="H29" t="s">
        <v>20</v>
      </c>
      <c r="I29">
        <v>84.38</v>
      </c>
      <c r="J29">
        <v>1</v>
      </c>
      <c r="K29" t="s">
        <v>114</v>
      </c>
      <c r="L29">
        <v>0.63349919285800005</v>
      </c>
      <c r="M29" s="29" t="s">
        <v>115</v>
      </c>
      <c r="N29">
        <v>0.185529987058</v>
      </c>
      <c r="O29" s="29" t="s">
        <v>116</v>
      </c>
      <c r="P29">
        <v>7.8656487947999995E-2</v>
      </c>
      <c r="Q29" s="29" t="s">
        <v>117</v>
      </c>
      <c r="R29">
        <v>2.5003347079999998E-2</v>
      </c>
      <c r="S29" s="29" t="s">
        <v>118</v>
      </c>
      <c r="T29">
        <v>7.4373192829999997E-3</v>
      </c>
      <c r="U29" s="28" t="s">
        <v>119</v>
      </c>
      <c r="V29">
        <v>2.204708996E-3</v>
      </c>
      <c r="W29" s="25" t="s">
        <v>109</v>
      </c>
    </row>
    <row r="30" spans="1:23">
      <c r="A30" s="22" t="s">
        <v>32</v>
      </c>
      <c r="B30" s="22" t="str">
        <f t="shared" si="0"/>
        <v>West8</v>
      </c>
      <c r="C30" s="30" t="s">
        <v>120</v>
      </c>
      <c r="D30" t="s">
        <v>62</v>
      </c>
      <c r="E30" t="s">
        <v>113</v>
      </c>
      <c r="F30">
        <v>8</v>
      </c>
      <c r="G30" t="s">
        <v>112</v>
      </c>
      <c r="H30" t="s">
        <v>17</v>
      </c>
      <c r="I30">
        <v>83.92</v>
      </c>
      <c r="J30">
        <v>1</v>
      </c>
      <c r="K30" t="s">
        <v>114</v>
      </c>
      <c r="L30">
        <v>0.60297820688799997</v>
      </c>
      <c r="M30" s="28" t="s">
        <v>115</v>
      </c>
      <c r="N30">
        <v>7.9203168035999999E-2</v>
      </c>
      <c r="O30" s="28" t="s">
        <v>116</v>
      </c>
      <c r="P30">
        <v>3.7510622878999998E-2</v>
      </c>
      <c r="Q30" s="28" t="s">
        <v>117</v>
      </c>
      <c r="R30">
        <v>1.3019723456E-2</v>
      </c>
      <c r="S30" s="28" t="s">
        <v>118</v>
      </c>
      <c r="T30">
        <v>3.8160204630000001E-3</v>
      </c>
      <c r="U30" s="28" t="s">
        <v>119</v>
      </c>
      <c r="V30">
        <v>1.297587431E-3</v>
      </c>
      <c r="W30" s="25" t="s">
        <v>109</v>
      </c>
    </row>
    <row r="31" spans="1:23">
      <c r="A31" s="22" t="s">
        <v>32</v>
      </c>
      <c r="B31" s="22" t="str">
        <f t="shared" si="0"/>
        <v>West10</v>
      </c>
      <c r="C31" s="30" t="s">
        <v>120</v>
      </c>
      <c r="D31" t="s">
        <v>63</v>
      </c>
      <c r="E31" t="s">
        <v>113</v>
      </c>
      <c r="F31">
        <v>10</v>
      </c>
      <c r="G31" t="s">
        <v>112</v>
      </c>
      <c r="H31" t="s">
        <v>17</v>
      </c>
      <c r="I31">
        <v>83.95</v>
      </c>
      <c r="J31">
        <v>1</v>
      </c>
      <c r="K31" t="s">
        <v>114</v>
      </c>
      <c r="L31">
        <v>0.42217327613099997</v>
      </c>
      <c r="M31" s="29" t="s">
        <v>115</v>
      </c>
      <c r="N31">
        <v>0.113816075176</v>
      </c>
      <c r="O31" s="29" t="s">
        <v>116</v>
      </c>
      <c r="P31">
        <v>4.2057355432000003E-2</v>
      </c>
      <c r="Q31" s="29" t="s">
        <v>117</v>
      </c>
      <c r="R31">
        <v>1.1017028201E-2</v>
      </c>
      <c r="S31" s="29" t="s">
        <v>118</v>
      </c>
      <c r="T31">
        <v>3.1082236880000001E-3</v>
      </c>
      <c r="U31" s="28" t="s">
        <v>119</v>
      </c>
      <c r="V31">
        <v>1.022009588E-3</v>
      </c>
      <c r="W31" s="25" t="s">
        <v>109</v>
      </c>
    </row>
    <row r="32" spans="1:23">
      <c r="A32" s="22" t="s">
        <v>32</v>
      </c>
      <c r="B32" s="22" t="str">
        <f t="shared" si="0"/>
        <v>Midwest11</v>
      </c>
      <c r="C32" s="30" t="s">
        <v>120</v>
      </c>
      <c r="D32" t="s">
        <v>65</v>
      </c>
      <c r="E32" t="s">
        <v>113</v>
      </c>
      <c r="F32">
        <v>11</v>
      </c>
      <c r="G32" t="s">
        <v>112</v>
      </c>
      <c r="H32" t="s">
        <v>20</v>
      </c>
      <c r="I32">
        <v>82.59</v>
      </c>
      <c r="J32">
        <v>1</v>
      </c>
      <c r="K32" t="s">
        <v>114</v>
      </c>
      <c r="L32">
        <v>0.32718155650899999</v>
      </c>
      <c r="M32" s="28" t="s">
        <v>115</v>
      </c>
      <c r="N32">
        <v>0.116970135745</v>
      </c>
      <c r="O32" s="28" t="s">
        <v>116</v>
      </c>
      <c r="P32">
        <v>3.6446372992000001E-2</v>
      </c>
      <c r="Q32" s="28" t="s">
        <v>117</v>
      </c>
      <c r="R32">
        <v>1.0599841832000001E-2</v>
      </c>
      <c r="S32" s="28" t="s">
        <v>118</v>
      </c>
      <c r="T32">
        <v>2.9778080220000001E-3</v>
      </c>
      <c r="U32" s="28" t="s">
        <v>119</v>
      </c>
      <c r="V32">
        <v>8.3725388799999996E-4</v>
      </c>
      <c r="W32" s="25" t="s">
        <v>109</v>
      </c>
    </row>
    <row r="33" spans="1:23">
      <c r="A33" s="22" t="s">
        <v>32</v>
      </c>
      <c r="B33" s="22" t="str">
        <f t="shared" si="0"/>
        <v>South9</v>
      </c>
      <c r="C33" s="30" t="s">
        <v>120</v>
      </c>
      <c r="D33" t="s">
        <v>66</v>
      </c>
      <c r="E33" t="s">
        <v>113</v>
      </c>
      <c r="F33">
        <v>9</v>
      </c>
      <c r="G33" t="s">
        <v>112</v>
      </c>
      <c r="H33" t="s">
        <v>18</v>
      </c>
      <c r="I33">
        <v>83.01</v>
      </c>
      <c r="J33">
        <v>1</v>
      </c>
      <c r="K33" t="s">
        <v>114</v>
      </c>
      <c r="L33">
        <v>0.52908752334700004</v>
      </c>
      <c r="M33" s="29" t="s">
        <v>115</v>
      </c>
      <c r="N33">
        <v>6.2473829373E-2</v>
      </c>
      <c r="O33" s="29" t="s">
        <v>116</v>
      </c>
      <c r="P33">
        <v>2.8344384595000001E-2</v>
      </c>
      <c r="Q33" s="29" t="s">
        <v>117</v>
      </c>
      <c r="R33">
        <v>8.4924901090000001E-3</v>
      </c>
      <c r="S33" s="29" t="s">
        <v>118</v>
      </c>
      <c r="T33">
        <v>2.8227432860000001E-3</v>
      </c>
      <c r="U33" s="28" t="s">
        <v>119</v>
      </c>
      <c r="V33">
        <v>7.8335027200000004E-4</v>
      </c>
      <c r="W33" s="25" t="s">
        <v>109</v>
      </c>
    </row>
    <row r="34" spans="1:23">
      <c r="A34" s="22" t="s">
        <v>32</v>
      </c>
      <c r="B34" s="22" t="str">
        <f t="shared" si="0"/>
        <v>South10</v>
      </c>
      <c r="C34" s="30" t="s">
        <v>120</v>
      </c>
      <c r="D34" t="s">
        <v>67</v>
      </c>
      <c r="E34" t="s">
        <v>113</v>
      </c>
      <c r="F34">
        <v>10</v>
      </c>
      <c r="G34" t="s">
        <v>112</v>
      </c>
      <c r="H34" t="s">
        <v>18</v>
      </c>
      <c r="I34">
        <v>82.36</v>
      </c>
      <c r="J34">
        <v>1</v>
      </c>
      <c r="K34" t="s">
        <v>114</v>
      </c>
      <c r="L34">
        <v>0.32309819480000002</v>
      </c>
      <c r="M34" s="28" t="s">
        <v>115</v>
      </c>
      <c r="N34">
        <v>7.3558728574999996E-2</v>
      </c>
      <c r="O34" s="28" t="s">
        <v>116</v>
      </c>
      <c r="P34">
        <v>2.6239667663999999E-2</v>
      </c>
      <c r="Q34" s="28" t="s">
        <v>117</v>
      </c>
      <c r="R34">
        <v>6.412180527E-3</v>
      </c>
      <c r="S34" s="28" t="s">
        <v>118</v>
      </c>
      <c r="T34">
        <v>2.3601378109999998E-3</v>
      </c>
      <c r="U34" s="28" t="s">
        <v>119</v>
      </c>
      <c r="V34">
        <v>7.2442653900000003E-4</v>
      </c>
      <c r="W34" s="25" t="s">
        <v>109</v>
      </c>
    </row>
    <row r="35" spans="1:23">
      <c r="A35" s="22" t="s">
        <v>32</v>
      </c>
      <c r="B35" s="22" t="str">
        <f t="shared" si="0"/>
        <v>East11</v>
      </c>
      <c r="C35" s="30" t="s">
        <v>120</v>
      </c>
      <c r="D35" t="s">
        <v>76</v>
      </c>
      <c r="E35" t="s">
        <v>113</v>
      </c>
      <c r="F35">
        <v>11</v>
      </c>
      <c r="G35" t="s">
        <v>112</v>
      </c>
      <c r="H35" t="s">
        <v>19</v>
      </c>
      <c r="I35">
        <v>81.739999999999995</v>
      </c>
      <c r="J35">
        <v>1</v>
      </c>
      <c r="K35" t="s">
        <v>114</v>
      </c>
      <c r="L35">
        <v>0.379378034202</v>
      </c>
      <c r="M35" s="29" t="s">
        <v>115</v>
      </c>
      <c r="N35">
        <v>0.156506175641</v>
      </c>
      <c r="O35" s="29" t="s">
        <v>116</v>
      </c>
      <c r="P35">
        <v>3.7338534877999999E-2</v>
      </c>
      <c r="Q35" s="29" t="s">
        <v>117</v>
      </c>
      <c r="R35">
        <v>6.6346688830000002E-3</v>
      </c>
      <c r="S35" s="29" t="s">
        <v>118</v>
      </c>
      <c r="T35">
        <v>1.7819675640000001E-3</v>
      </c>
      <c r="U35" s="28" t="s">
        <v>119</v>
      </c>
      <c r="V35">
        <v>5.0496942200000002E-4</v>
      </c>
      <c r="W35" s="25" t="s">
        <v>109</v>
      </c>
    </row>
    <row r="36" spans="1:23">
      <c r="A36" s="22" t="s">
        <v>32</v>
      </c>
      <c r="B36" s="22" t="str">
        <f t="shared" si="0"/>
        <v>West11</v>
      </c>
      <c r="C36" s="30" t="s">
        <v>120</v>
      </c>
      <c r="D36" t="s">
        <v>78</v>
      </c>
      <c r="E36" t="s">
        <v>113</v>
      </c>
      <c r="F36">
        <v>11</v>
      </c>
      <c r="G36" t="s">
        <v>112</v>
      </c>
      <c r="H36" t="s">
        <v>17</v>
      </c>
      <c r="I36">
        <v>81.94</v>
      </c>
      <c r="J36">
        <v>1</v>
      </c>
      <c r="K36" t="s">
        <v>114</v>
      </c>
      <c r="L36">
        <v>0.34189668754199998</v>
      </c>
      <c r="M36" s="28" t="s">
        <v>115</v>
      </c>
      <c r="N36">
        <v>8.8434284690000003E-2</v>
      </c>
      <c r="O36" s="28" t="s">
        <v>116</v>
      </c>
      <c r="P36">
        <v>3.0690071223999998E-2</v>
      </c>
      <c r="Q36" s="28" t="s">
        <v>117</v>
      </c>
      <c r="R36">
        <v>8.4046254609999992E-3</v>
      </c>
      <c r="S36" s="28" t="s">
        <v>118</v>
      </c>
      <c r="T36">
        <v>1.883649273E-3</v>
      </c>
      <c r="U36" s="28" t="s">
        <v>119</v>
      </c>
      <c r="V36">
        <v>5.0454844000000004E-4</v>
      </c>
      <c r="W36" s="25" t="s">
        <v>109</v>
      </c>
    </row>
    <row r="37" spans="1:23">
      <c r="A37" s="22" t="s">
        <v>32</v>
      </c>
      <c r="B37" s="22" t="str">
        <f t="shared" si="0"/>
        <v>South12</v>
      </c>
      <c r="C37" s="30" t="s">
        <v>120</v>
      </c>
      <c r="D37" t="s">
        <v>64</v>
      </c>
      <c r="E37" t="s">
        <v>113</v>
      </c>
      <c r="F37">
        <v>12</v>
      </c>
      <c r="G37" t="s">
        <v>112</v>
      </c>
      <c r="H37" t="s">
        <v>18</v>
      </c>
      <c r="I37">
        <v>82.64</v>
      </c>
      <c r="J37">
        <v>1</v>
      </c>
      <c r="K37" t="s">
        <v>114</v>
      </c>
      <c r="L37">
        <v>0.39938625324999999</v>
      </c>
      <c r="M37" s="29" t="s">
        <v>115</v>
      </c>
      <c r="N37">
        <v>0.18855993636500001</v>
      </c>
      <c r="O37" s="29" t="s">
        <v>116</v>
      </c>
      <c r="P37">
        <v>2.6181271483E-2</v>
      </c>
      <c r="Q37" s="29" t="s">
        <v>117</v>
      </c>
      <c r="R37">
        <v>6.4937405020000002E-3</v>
      </c>
      <c r="S37" s="29" t="s">
        <v>118</v>
      </c>
      <c r="T37">
        <v>1.9373210650000001E-3</v>
      </c>
      <c r="U37" s="28" t="s">
        <v>119</v>
      </c>
      <c r="V37">
        <v>4.8355736399999997E-4</v>
      </c>
      <c r="W37" s="25" t="s">
        <v>109</v>
      </c>
    </row>
    <row r="38" spans="1:23">
      <c r="A38" s="22" t="s">
        <v>32</v>
      </c>
      <c r="B38" s="22" t="str">
        <f t="shared" si="0"/>
        <v>Midwest10</v>
      </c>
      <c r="C38" s="30" t="s">
        <v>120</v>
      </c>
      <c r="D38" t="s">
        <v>70</v>
      </c>
      <c r="E38" t="s">
        <v>113</v>
      </c>
      <c r="F38">
        <v>10</v>
      </c>
      <c r="G38" t="s">
        <v>112</v>
      </c>
      <c r="H38" t="s">
        <v>20</v>
      </c>
      <c r="I38">
        <v>82.2</v>
      </c>
      <c r="J38">
        <v>1</v>
      </c>
      <c r="K38" t="s">
        <v>114</v>
      </c>
      <c r="L38">
        <v>0.36650080714200001</v>
      </c>
      <c r="M38" s="28" t="s">
        <v>115</v>
      </c>
      <c r="N38">
        <v>7.9082807424999998E-2</v>
      </c>
      <c r="O38" s="28" t="s">
        <v>116</v>
      </c>
      <c r="P38">
        <v>2.7712217260000001E-2</v>
      </c>
      <c r="Q38" s="28" t="s">
        <v>117</v>
      </c>
      <c r="R38">
        <v>7.2341874920000002E-3</v>
      </c>
      <c r="S38" s="28" t="s">
        <v>118</v>
      </c>
      <c r="T38">
        <v>1.8612584949999999E-3</v>
      </c>
      <c r="U38" s="28" t="s">
        <v>119</v>
      </c>
      <c r="V38">
        <v>4.8236605099999998E-4</v>
      </c>
      <c r="W38" s="25" t="s">
        <v>109</v>
      </c>
    </row>
    <row r="39" spans="1:23">
      <c r="A39" s="22" t="s">
        <v>32</v>
      </c>
      <c r="B39" s="22" t="str">
        <f t="shared" si="0"/>
        <v>South11</v>
      </c>
      <c r="C39" s="30" t="s">
        <v>120</v>
      </c>
      <c r="D39" t="s">
        <v>71</v>
      </c>
      <c r="E39" t="s">
        <v>113</v>
      </c>
      <c r="F39">
        <v>11</v>
      </c>
      <c r="G39" t="s">
        <v>112</v>
      </c>
      <c r="H39" t="s">
        <v>18</v>
      </c>
      <c r="I39">
        <v>83.58</v>
      </c>
      <c r="J39">
        <v>1</v>
      </c>
      <c r="K39" t="s">
        <v>114</v>
      </c>
      <c r="L39">
        <v>0.24732864496599999</v>
      </c>
      <c r="M39" s="29" t="s">
        <v>115</v>
      </c>
      <c r="N39">
        <v>7.8327582837999996E-2</v>
      </c>
      <c r="O39" s="29" t="s">
        <v>116</v>
      </c>
      <c r="P39">
        <v>2.055644505E-2</v>
      </c>
      <c r="Q39" s="29" t="s">
        <v>117</v>
      </c>
      <c r="R39">
        <v>4.7202045839999998E-3</v>
      </c>
      <c r="S39" s="29" t="s">
        <v>118</v>
      </c>
      <c r="T39">
        <v>1.6413468699999999E-3</v>
      </c>
      <c r="U39" s="28" t="s">
        <v>119</v>
      </c>
      <c r="V39">
        <v>4.7622415799999999E-4</v>
      </c>
      <c r="W39" s="25" t="s">
        <v>109</v>
      </c>
    </row>
    <row r="40" spans="1:23">
      <c r="A40" s="22" t="s">
        <v>32</v>
      </c>
      <c r="B40" s="22" t="str">
        <f t="shared" si="0"/>
        <v>Midwest8</v>
      </c>
      <c r="C40" s="30" t="s">
        <v>120</v>
      </c>
      <c r="D40" t="s">
        <v>72</v>
      </c>
      <c r="E40" t="s">
        <v>113</v>
      </c>
      <c r="F40">
        <v>8</v>
      </c>
      <c r="G40" t="s">
        <v>112</v>
      </c>
      <c r="H40" t="s">
        <v>20</v>
      </c>
      <c r="I40">
        <v>82.26</v>
      </c>
      <c r="J40">
        <v>1</v>
      </c>
      <c r="K40" t="s">
        <v>114</v>
      </c>
      <c r="L40">
        <v>0.50599471156700004</v>
      </c>
      <c r="M40" s="28" t="s">
        <v>115</v>
      </c>
      <c r="N40">
        <v>6.7735319848000006E-2</v>
      </c>
      <c r="O40" s="28" t="s">
        <v>116</v>
      </c>
      <c r="P40">
        <v>2.2125786033E-2</v>
      </c>
      <c r="Q40" s="28" t="s">
        <v>117</v>
      </c>
      <c r="R40">
        <v>7.0090768250000001E-3</v>
      </c>
      <c r="S40" s="28" t="s">
        <v>118</v>
      </c>
      <c r="T40">
        <v>1.784127789E-3</v>
      </c>
      <c r="U40" s="28" t="s">
        <v>119</v>
      </c>
      <c r="V40">
        <v>4.57803396E-4</v>
      </c>
      <c r="W40" s="25" t="s">
        <v>109</v>
      </c>
    </row>
    <row r="41" spans="1:23">
      <c r="A41" s="22" t="s">
        <v>32</v>
      </c>
      <c r="B41" s="22" t="str">
        <f t="shared" si="0"/>
        <v>South8</v>
      </c>
      <c r="C41" s="30" t="s">
        <v>120</v>
      </c>
      <c r="D41" t="s">
        <v>74</v>
      </c>
      <c r="E41" t="s">
        <v>113</v>
      </c>
      <c r="F41">
        <v>8</v>
      </c>
      <c r="G41" t="s">
        <v>112</v>
      </c>
      <c r="H41" t="s">
        <v>18</v>
      </c>
      <c r="I41">
        <v>81.64</v>
      </c>
      <c r="J41">
        <v>1</v>
      </c>
      <c r="K41" t="s">
        <v>114</v>
      </c>
      <c r="L41">
        <v>0.47091247665300001</v>
      </c>
      <c r="M41" s="29" t="s">
        <v>115</v>
      </c>
      <c r="N41">
        <v>5.1603652823000001E-2</v>
      </c>
      <c r="O41" s="29" t="s">
        <v>116</v>
      </c>
      <c r="P41">
        <v>2.2253210682999999E-2</v>
      </c>
      <c r="Q41" s="29" t="s">
        <v>117</v>
      </c>
      <c r="R41">
        <v>6.2804128249999997E-3</v>
      </c>
      <c r="S41" s="29" t="s">
        <v>118</v>
      </c>
      <c r="T41">
        <v>1.8139639720000001E-3</v>
      </c>
      <c r="U41" s="28" t="s">
        <v>119</v>
      </c>
      <c r="V41">
        <v>4.3865772799999998E-4</v>
      </c>
      <c r="W41" s="25" t="s">
        <v>109</v>
      </c>
    </row>
    <row r="42" spans="1:23">
      <c r="A42" s="22" t="s">
        <v>32</v>
      </c>
      <c r="B42" s="22" t="str">
        <f t="shared" si="0"/>
        <v>East8</v>
      </c>
      <c r="C42" s="30" t="s">
        <v>120</v>
      </c>
      <c r="D42" t="s">
        <v>69</v>
      </c>
      <c r="E42" t="s">
        <v>113</v>
      </c>
      <c r="F42">
        <v>8</v>
      </c>
      <c r="G42" t="s">
        <v>112</v>
      </c>
      <c r="H42" t="s">
        <v>19</v>
      </c>
      <c r="I42">
        <v>81.7</v>
      </c>
      <c r="J42">
        <v>1</v>
      </c>
      <c r="K42" t="s">
        <v>114</v>
      </c>
      <c r="L42">
        <v>0.50498895879200001</v>
      </c>
      <c r="M42" s="28" t="s">
        <v>115</v>
      </c>
      <c r="N42">
        <v>4.6189202965000002E-2</v>
      </c>
      <c r="O42" s="28" t="s">
        <v>116</v>
      </c>
      <c r="P42">
        <v>1.7935616868999998E-2</v>
      </c>
      <c r="Q42" s="28" t="s">
        <v>117</v>
      </c>
      <c r="R42">
        <v>6.2544388440000003E-3</v>
      </c>
      <c r="S42" s="28" t="s">
        <v>118</v>
      </c>
      <c r="T42">
        <v>1.535455275E-3</v>
      </c>
      <c r="U42" s="28" t="s">
        <v>119</v>
      </c>
      <c r="V42">
        <v>4.0084142600000001E-4</v>
      </c>
      <c r="W42" s="25" t="s">
        <v>109</v>
      </c>
    </row>
    <row r="43" spans="1:23">
      <c r="A43" s="22" t="s">
        <v>32</v>
      </c>
      <c r="B43" s="22" t="str">
        <f t="shared" si="0"/>
        <v>Midwest9</v>
      </c>
      <c r="C43" s="30" t="s">
        <v>120</v>
      </c>
      <c r="D43" t="s">
        <v>75</v>
      </c>
      <c r="E43" t="s">
        <v>113</v>
      </c>
      <c r="F43">
        <v>9</v>
      </c>
      <c r="G43" t="s">
        <v>112</v>
      </c>
      <c r="H43" t="s">
        <v>20</v>
      </c>
      <c r="I43">
        <v>82.55</v>
      </c>
      <c r="J43">
        <v>1</v>
      </c>
      <c r="K43" t="s">
        <v>114</v>
      </c>
      <c r="L43">
        <v>0.49400528843300001</v>
      </c>
      <c r="M43" s="29" t="s">
        <v>115</v>
      </c>
      <c r="N43">
        <v>6.5142172129000003E-2</v>
      </c>
      <c r="O43" s="29" t="s">
        <v>116</v>
      </c>
      <c r="P43">
        <v>2.0542702502E-2</v>
      </c>
      <c r="Q43" s="29" t="s">
        <v>117</v>
      </c>
      <c r="R43">
        <v>6.2954067940000002E-3</v>
      </c>
      <c r="S43" s="29" t="s">
        <v>118</v>
      </c>
      <c r="T43">
        <v>1.580508055E-3</v>
      </c>
      <c r="U43" s="28" t="s">
        <v>119</v>
      </c>
      <c r="V43">
        <v>4.0039348699999998E-4</v>
      </c>
      <c r="W43" s="25" t="s">
        <v>109</v>
      </c>
    </row>
    <row r="44" spans="1:23">
      <c r="A44" s="22" t="s">
        <v>32</v>
      </c>
      <c r="B44" s="22" t="str">
        <f t="shared" si="0"/>
        <v>East10</v>
      </c>
      <c r="C44" s="30" t="s">
        <v>120</v>
      </c>
      <c r="D44" t="s">
        <v>73</v>
      </c>
      <c r="E44" t="s">
        <v>113</v>
      </c>
      <c r="F44">
        <v>10</v>
      </c>
      <c r="G44" t="s">
        <v>112</v>
      </c>
      <c r="H44" t="s">
        <v>19</v>
      </c>
      <c r="I44">
        <v>80.84</v>
      </c>
      <c r="J44">
        <v>1</v>
      </c>
      <c r="K44" t="s">
        <v>114</v>
      </c>
      <c r="L44">
        <v>0.322401286673</v>
      </c>
      <c r="M44" s="28" t="s">
        <v>115</v>
      </c>
      <c r="N44">
        <v>6.0590912658999997E-2</v>
      </c>
      <c r="O44" s="28" t="s">
        <v>116</v>
      </c>
      <c r="P44">
        <v>2.1971165997000001E-2</v>
      </c>
      <c r="Q44" s="28" t="s">
        <v>117</v>
      </c>
      <c r="R44">
        <v>3.3742495620000001E-3</v>
      </c>
      <c r="S44" s="28" t="s">
        <v>118</v>
      </c>
      <c r="T44">
        <v>1.0616399200000001E-3</v>
      </c>
      <c r="U44" s="28" t="s">
        <v>119</v>
      </c>
      <c r="V44">
        <v>3.4733590500000001E-4</v>
      </c>
      <c r="W44" s="25" t="s">
        <v>109</v>
      </c>
    </row>
    <row r="45" spans="1:23">
      <c r="A45" s="22" t="s">
        <v>32</v>
      </c>
      <c r="B45" s="22" t="str">
        <f t="shared" si="0"/>
        <v>West12</v>
      </c>
      <c r="C45" s="30" t="s">
        <v>120</v>
      </c>
      <c r="D45" t="s">
        <v>77</v>
      </c>
      <c r="E45" t="s">
        <v>113</v>
      </c>
      <c r="F45">
        <v>12</v>
      </c>
      <c r="G45" t="s">
        <v>112</v>
      </c>
      <c r="H45" t="s">
        <v>17</v>
      </c>
      <c r="I45">
        <v>81.290000000000006</v>
      </c>
      <c r="J45">
        <v>1</v>
      </c>
      <c r="K45" t="s">
        <v>114</v>
      </c>
      <c r="L45">
        <v>0.35977233863899999</v>
      </c>
      <c r="M45" s="29" t="s">
        <v>115</v>
      </c>
      <c r="N45">
        <v>0.111988912767</v>
      </c>
      <c r="O45" s="29" t="s">
        <v>116</v>
      </c>
      <c r="P45">
        <v>1.7033856816999999E-2</v>
      </c>
      <c r="Q45" s="29" t="s">
        <v>117</v>
      </c>
      <c r="R45">
        <v>4.8439585489999997E-3</v>
      </c>
      <c r="S45" s="29" t="s">
        <v>118</v>
      </c>
      <c r="T45">
        <v>1.1509000520000001E-3</v>
      </c>
      <c r="U45" s="28" t="s">
        <v>119</v>
      </c>
      <c r="V45">
        <v>3.2485418499999998E-4</v>
      </c>
      <c r="W45" s="25" t="s">
        <v>109</v>
      </c>
    </row>
    <row r="46" spans="1:23">
      <c r="A46" s="22" t="s">
        <v>32</v>
      </c>
      <c r="B46" s="22" t="str">
        <f t="shared" si="0"/>
        <v>East9</v>
      </c>
      <c r="C46" s="30" t="s">
        <v>120</v>
      </c>
      <c r="D46" t="s">
        <v>79</v>
      </c>
      <c r="E46" t="s">
        <v>113</v>
      </c>
      <c r="F46">
        <v>9</v>
      </c>
      <c r="G46" t="s">
        <v>112</v>
      </c>
      <c r="H46" t="s">
        <v>19</v>
      </c>
      <c r="I46">
        <v>81.72</v>
      </c>
      <c r="J46">
        <v>1</v>
      </c>
      <c r="K46" t="s">
        <v>114</v>
      </c>
      <c r="L46">
        <v>0.49501104120799999</v>
      </c>
      <c r="M46" s="28" t="s">
        <v>115</v>
      </c>
      <c r="N46">
        <v>4.4669339835000002E-2</v>
      </c>
      <c r="O46" s="28" t="s">
        <v>116</v>
      </c>
      <c r="P46">
        <v>1.4637050150000001E-2</v>
      </c>
      <c r="Q46" s="28" t="s">
        <v>117</v>
      </c>
      <c r="R46">
        <v>4.3260656110000002E-3</v>
      </c>
      <c r="S46" s="28" t="s">
        <v>118</v>
      </c>
      <c r="T46">
        <v>1.053003669E-3</v>
      </c>
      <c r="U46" s="28" t="s">
        <v>119</v>
      </c>
      <c r="V46">
        <v>2.7275269500000001E-4</v>
      </c>
      <c r="W46" s="25" t="s">
        <v>109</v>
      </c>
    </row>
    <row r="47" spans="1:23">
      <c r="A47" s="22" t="s">
        <v>32</v>
      </c>
      <c r="B47" s="22" t="str">
        <f t="shared" si="0"/>
        <v>Midwest12</v>
      </c>
      <c r="C47" s="30" t="s">
        <v>120</v>
      </c>
      <c r="D47" t="s">
        <v>80</v>
      </c>
      <c r="E47" t="s">
        <v>113</v>
      </c>
      <c r="F47">
        <v>12</v>
      </c>
      <c r="G47" t="s">
        <v>112</v>
      </c>
      <c r="H47" t="s">
        <v>20</v>
      </c>
      <c r="I47">
        <v>80.91</v>
      </c>
      <c r="J47">
        <v>1</v>
      </c>
      <c r="K47" t="s">
        <v>114</v>
      </c>
      <c r="L47">
        <v>0.22578713697700001</v>
      </c>
      <c r="M47" s="29" t="s">
        <v>115</v>
      </c>
      <c r="N47">
        <v>9.0463179966000007E-2</v>
      </c>
      <c r="O47" s="29" t="s">
        <v>116</v>
      </c>
      <c r="P47">
        <v>1.8532979945E-2</v>
      </c>
      <c r="Q47" s="29" t="s">
        <v>117</v>
      </c>
      <c r="R47">
        <v>5.2704492819999997E-3</v>
      </c>
      <c r="S47" s="29" t="s">
        <v>118</v>
      </c>
      <c r="T47">
        <v>1.1525965309999999E-3</v>
      </c>
      <c r="U47" s="28" t="s">
        <v>119</v>
      </c>
      <c r="V47">
        <v>2.5679966899999998E-4</v>
      </c>
      <c r="W47" s="25" t="s">
        <v>109</v>
      </c>
    </row>
    <row r="48" spans="1:23">
      <c r="A48" s="22" t="s">
        <v>32</v>
      </c>
      <c r="B48" s="22" t="str">
        <f t="shared" si="0"/>
        <v>West9</v>
      </c>
      <c r="C48" s="30" t="s">
        <v>120</v>
      </c>
      <c r="D48" t="s">
        <v>68</v>
      </c>
      <c r="E48" t="s">
        <v>113</v>
      </c>
      <c r="F48">
        <v>9</v>
      </c>
      <c r="G48" t="s">
        <v>112</v>
      </c>
      <c r="H48" t="s">
        <v>17</v>
      </c>
      <c r="I48">
        <v>80.760000000000005</v>
      </c>
      <c r="J48">
        <v>1</v>
      </c>
      <c r="K48" t="s">
        <v>114</v>
      </c>
      <c r="L48">
        <v>0.39702179311199998</v>
      </c>
      <c r="M48" s="28" t="s">
        <v>115</v>
      </c>
      <c r="N48">
        <v>3.6919246784E-2</v>
      </c>
      <c r="O48" s="28" t="s">
        <v>116</v>
      </c>
      <c r="P48">
        <v>1.4291283304000001E-2</v>
      </c>
      <c r="Q48" s="28" t="s">
        <v>117</v>
      </c>
      <c r="R48">
        <v>3.9561999709999997E-3</v>
      </c>
      <c r="S48" s="28" t="s">
        <v>118</v>
      </c>
      <c r="T48">
        <v>8.1453652300000001E-4</v>
      </c>
      <c r="U48" s="28" t="s">
        <v>119</v>
      </c>
      <c r="V48">
        <v>2.02096637E-4</v>
      </c>
      <c r="W48" s="25" t="s">
        <v>109</v>
      </c>
    </row>
    <row r="49" spans="1:23">
      <c r="A49" s="22" t="s">
        <v>32</v>
      </c>
      <c r="B49" s="22" t="str">
        <f t="shared" si="0"/>
        <v>West13</v>
      </c>
      <c r="C49" s="30" t="s">
        <v>120</v>
      </c>
      <c r="D49" t="s">
        <v>81</v>
      </c>
      <c r="E49" t="s">
        <v>113</v>
      </c>
      <c r="F49">
        <v>13</v>
      </c>
      <c r="G49" t="s">
        <v>112</v>
      </c>
      <c r="H49" t="s">
        <v>17</v>
      </c>
      <c r="I49">
        <v>79.290000000000006</v>
      </c>
      <c r="J49">
        <v>1</v>
      </c>
      <c r="K49" t="s">
        <v>114</v>
      </c>
      <c r="L49">
        <v>0.20970805674000001</v>
      </c>
      <c r="M49" s="29" t="s">
        <v>115</v>
      </c>
      <c r="N49">
        <v>8.7916678563999998E-2</v>
      </c>
      <c r="O49" s="29" t="s">
        <v>116</v>
      </c>
      <c r="P49">
        <v>9.3952114059999998E-3</v>
      </c>
      <c r="Q49" s="29" t="s">
        <v>117</v>
      </c>
      <c r="R49">
        <v>1.9558143360000001E-3</v>
      </c>
      <c r="S49" s="29" t="s">
        <v>118</v>
      </c>
      <c r="T49">
        <v>3.5077425999999998E-4</v>
      </c>
      <c r="U49" s="28" t="s">
        <v>119</v>
      </c>
      <c r="V49">
        <v>0</v>
      </c>
      <c r="W49" s="25" t="s">
        <v>109</v>
      </c>
    </row>
    <row r="50" spans="1:23">
      <c r="A50" s="22" t="s">
        <v>32</v>
      </c>
      <c r="B50" s="22" t="str">
        <f t="shared" si="0"/>
        <v>Midwest13</v>
      </c>
      <c r="C50" s="30" t="s">
        <v>120</v>
      </c>
      <c r="D50" t="s">
        <v>82</v>
      </c>
      <c r="E50" t="s">
        <v>113</v>
      </c>
      <c r="F50">
        <v>13</v>
      </c>
      <c r="G50" t="s">
        <v>112</v>
      </c>
      <c r="H50" t="s">
        <v>20</v>
      </c>
      <c r="I50">
        <v>78.58</v>
      </c>
      <c r="J50">
        <v>1</v>
      </c>
      <c r="K50" t="s">
        <v>114</v>
      </c>
      <c r="L50">
        <v>0.174784013775</v>
      </c>
      <c r="M50" s="28" t="s">
        <v>115</v>
      </c>
      <c r="N50">
        <v>3.5289221395999999E-2</v>
      </c>
      <c r="O50" s="28" t="s">
        <v>116</v>
      </c>
      <c r="P50">
        <v>5.3762611639999996E-3</v>
      </c>
      <c r="Q50" s="28" t="s">
        <v>117</v>
      </c>
      <c r="R50">
        <v>1.1708878339999999E-3</v>
      </c>
      <c r="S50" s="28" t="s">
        <v>118</v>
      </c>
      <c r="T50">
        <v>2.11488039E-4</v>
      </c>
      <c r="U50" s="28" t="s">
        <v>119</v>
      </c>
      <c r="V50">
        <v>0</v>
      </c>
      <c r="W50" s="25" t="s">
        <v>109</v>
      </c>
    </row>
    <row r="51" spans="1:23">
      <c r="A51" s="22" t="s">
        <v>32</v>
      </c>
      <c r="B51" s="22" t="str">
        <f t="shared" si="0"/>
        <v>East12</v>
      </c>
      <c r="C51" s="30" t="s">
        <v>120</v>
      </c>
      <c r="D51" t="s">
        <v>83</v>
      </c>
      <c r="E51" t="s">
        <v>113</v>
      </c>
      <c r="F51">
        <v>12</v>
      </c>
      <c r="G51" t="s">
        <v>112</v>
      </c>
      <c r="H51" t="s">
        <v>19</v>
      </c>
      <c r="I51">
        <v>78.02</v>
      </c>
      <c r="J51">
        <v>1</v>
      </c>
      <c r="K51" t="s">
        <v>114</v>
      </c>
      <c r="L51">
        <v>0.21355202099199999</v>
      </c>
      <c r="M51" s="29" t="s">
        <v>115</v>
      </c>
      <c r="N51">
        <v>4.1506647887000002E-2</v>
      </c>
      <c r="O51" s="29" t="s">
        <v>116</v>
      </c>
      <c r="P51">
        <v>4.37600666E-3</v>
      </c>
      <c r="Q51" s="29" t="s">
        <v>117</v>
      </c>
      <c r="R51">
        <v>1.0882843289999999E-3</v>
      </c>
      <c r="S51" s="29" t="s">
        <v>118</v>
      </c>
      <c r="T51">
        <v>1.9746058100000001E-4</v>
      </c>
      <c r="U51" s="28" t="s">
        <v>119</v>
      </c>
      <c r="V51">
        <v>0</v>
      </c>
      <c r="W51" s="25" t="s">
        <v>109</v>
      </c>
    </row>
    <row r="52" spans="1:23">
      <c r="A52" s="22" t="s">
        <v>32</v>
      </c>
      <c r="B52" s="22" t="str">
        <f t="shared" si="0"/>
        <v>South13</v>
      </c>
      <c r="C52" s="30" t="s">
        <v>120</v>
      </c>
      <c r="D52" t="s">
        <v>84</v>
      </c>
      <c r="E52" t="s">
        <v>113</v>
      </c>
      <c r="F52">
        <v>13</v>
      </c>
      <c r="G52" t="s">
        <v>112</v>
      </c>
      <c r="H52" t="s">
        <v>18</v>
      </c>
      <c r="I52">
        <v>78.36</v>
      </c>
      <c r="J52">
        <v>1</v>
      </c>
      <c r="K52" t="s">
        <v>114</v>
      </c>
      <c r="L52">
        <v>0.23337566562699999</v>
      </c>
      <c r="M52" s="28" t="s">
        <v>115</v>
      </c>
      <c r="N52">
        <v>7.1177113572999995E-2</v>
      </c>
      <c r="O52" s="28" t="s">
        <v>116</v>
      </c>
      <c r="P52">
        <v>6.1110637829999998E-3</v>
      </c>
      <c r="Q52" s="28" t="s">
        <v>117</v>
      </c>
      <c r="R52">
        <v>9.7105853199999995E-4</v>
      </c>
      <c r="S52" s="28" t="s">
        <v>118</v>
      </c>
      <c r="T52">
        <v>1.9087984E-4</v>
      </c>
      <c r="U52" s="28" t="s">
        <v>119</v>
      </c>
      <c r="V52">
        <v>0</v>
      </c>
      <c r="W52" s="25" t="s">
        <v>109</v>
      </c>
    </row>
    <row r="53" spans="1:23">
      <c r="A53" s="22" t="s">
        <v>32</v>
      </c>
      <c r="B53" s="22" t="str">
        <f t="shared" si="0"/>
        <v>East14</v>
      </c>
      <c r="C53" s="30" t="s">
        <v>120</v>
      </c>
      <c r="D53" t="s">
        <v>86</v>
      </c>
      <c r="E53" t="s">
        <v>113</v>
      </c>
      <c r="F53">
        <v>14</v>
      </c>
      <c r="G53" t="s">
        <v>112</v>
      </c>
      <c r="H53" t="s">
        <v>19</v>
      </c>
      <c r="I53">
        <v>77.11</v>
      </c>
      <c r="J53">
        <v>1</v>
      </c>
      <c r="K53" t="s">
        <v>114</v>
      </c>
      <c r="L53">
        <v>0.15583287401099999</v>
      </c>
      <c r="M53" s="29" t="s">
        <v>115</v>
      </c>
      <c r="N53">
        <v>3.9957533268999999E-2</v>
      </c>
      <c r="O53" s="29" t="s">
        <v>116</v>
      </c>
      <c r="P53">
        <v>6.3373736620000003E-3</v>
      </c>
      <c r="Q53" s="29" t="s">
        <v>117</v>
      </c>
      <c r="R53">
        <v>7.5052041500000004E-4</v>
      </c>
      <c r="S53" s="29" t="s">
        <v>118</v>
      </c>
      <c r="T53">
        <v>1.19517698E-4</v>
      </c>
      <c r="U53" s="28" t="s">
        <v>119</v>
      </c>
      <c r="V53">
        <v>0</v>
      </c>
      <c r="W53" s="25" t="s">
        <v>109</v>
      </c>
    </row>
    <row r="54" spans="1:23">
      <c r="A54" s="22" t="s">
        <v>32</v>
      </c>
      <c r="B54" s="22" t="str">
        <f t="shared" si="0"/>
        <v>West14</v>
      </c>
      <c r="C54" s="30" t="s">
        <v>120</v>
      </c>
      <c r="D54" t="s">
        <v>87</v>
      </c>
      <c r="E54" t="s">
        <v>113</v>
      </c>
      <c r="F54">
        <v>14</v>
      </c>
      <c r="G54" t="s">
        <v>112</v>
      </c>
      <c r="H54" t="s">
        <v>17</v>
      </c>
      <c r="I54">
        <v>77.27</v>
      </c>
      <c r="J54">
        <v>1</v>
      </c>
      <c r="K54" t="s">
        <v>114</v>
      </c>
      <c r="L54">
        <v>9.3947733322000002E-2</v>
      </c>
      <c r="M54" s="28" t="s">
        <v>115</v>
      </c>
      <c r="N54">
        <v>2.5631087609E-2</v>
      </c>
      <c r="O54" s="28" t="s">
        <v>116</v>
      </c>
      <c r="P54">
        <v>4.0624163219999997E-3</v>
      </c>
      <c r="Q54" s="28" t="s">
        <v>117</v>
      </c>
      <c r="R54">
        <v>5.3225911900000005E-4</v>
      </c>
      <c r="S54" s="28" t="s">
        <v>118</v>
      </c>
      <c r="T54">
        <v>0</v>
      </c>
      <c r="U54" s="28" t="s">
        <v>119</v>
      </c>
      <c r="V54">
        <v>0</v>
      </c>
      <c r="W54" s="25" t="s">
        <v>109</v>
      </c>
    </row>
    <row r="55" spans="1:23">
      <c r="A55" s="22" t="s">
        <v>32</v>
      </c>
      <c r="B55" s="22" t="str">
        <f t="shared" si="0"/>
        <v>East13</v>
      </c>
      <c r="C55" s="30" t="s">
        <v>120</v>
      </c>
      <c r="D55" t="s">
        <v>85</v>
      </c>
      <c r="E55" t="s">
        <v>113</v>
      </c>
      <c r="F55">
        <v>13</v>
      </c>
      <c r="G55" t="s">
        <v>112</v>
      </c>
      <c r="H55" t="s">
        <v>19</v>
      </c>
      <c r="I55">
        <v>77.010000000000005</v>
      </c>
      <c r="J55">
        <v>1</v>
      </c>
      <c r="K55" t="s">
        <v>114</v>
      </c>
      <c r="L55">
        <v>0.111534344929</v>
      </c>
      <c r="M55" s="29" t="s">
        <v>115</v>
      </c>
      <c r="N55">
        <v>3.3187339157999998E-2</v>
      </c>
      <c r="O55" s="29" t="s">
        <v>116</v>
      </c>
      <c r="P55">
        <v>2.49700611E-3</v>
      </c>
      <c r="Q55" s="29" t="s">
        <v>117</v>
      </c>
      <c r="R55">
        <v>4.6246187800000002E-4</v>
      </c>
      <c r="S55" s="29" t="s">
        <v>118</v>
      </c>
      <c r="T55">
        <v>0</v>
      </c>
      <c r="U55" s="28" t="s">
        <v>119</v>
      </c>
      <c r="V55">
        <v>0</v>
      </c>
      <c r="W55" s="25" t="s">
        <v>109</v>
      </c>
    </row>
    <row r="56" spans="1:23">
      <c r="A56" s="22" t="s">
        <v>32</v>
      </c>
      <c r="B56" s="22" t="str">
        <f t="shared" si="0"/>
        <v>South14</v>
      </c>
      <c r="C56" s="30" t="s">
        <v>120</v>
      </c>
      <c r="D56" t="s">
        <v>88</v>
      </c>
      <c r="E56" t="s">
        <v>113</v>
      </c>
      <c r="F56">
        <v>14</v>
      </c>
      <c r="G56" t="s">
        <v>112</v>
      </c>
      <c r="H56" t="s">
        <v>18</v>
      </c>
      <c r="I56">
        <v>76.98</v>
      </c>
      <c r="J56">
        <v>1</v>
      </c>
      <c r="K56" t="s">
        <v>114</v>
      </c>
      <c r="L56">
        <v>0.119045658598</v>
      </c>
      <c r="M56" s="28" t="s">
        <v>115</v>
      </c>
      <c r="N56">
        <v>2.4981484647999999E-2</v>
      </c>
      <c r="O56" s="28" t="s">
        <v>116</v>
      </c>
      <c r="P56">
        <v>3.6213639910000002E-3</v>
      </c>
      <c r="Q56" s="28" t="s">
        <v>117</v>
      </c>
      <c r="R56">
        <v>4.7972148299999998E-4</v>
      </c>
      <c r="S56" s="28" t="s">
        <v>118</v>
      </c>
      <c r="T56">
        <v>0</v>
      </c>
      <c r="U56" s="28" t="s">
        <v>119</v>
      </c>
      <c r="V56">
        <v>0</v>
      </c>
      <c r="W56" s="25" t="s">
        <v>109</v>
      </c>
    </row>
    <row r="57" spans="1:23">
      <c r="A57" s="22" t="s">
        <v>32</v>
      </c>
      <c r="B57" s="22" t="str">
        <f t="shared" si="0"/>
        <v>Midwest14</v>
      </c>
      <c r="C57" s="30" t="s">
        <v>120</v>
      </c>
      <c r="D57" t="s">
        <v>89</v>
      </c>
      <c r="E57" t="s">
        <v>113</v>
      </c>
      <c r="F57">
        <v>14</v>
      </c>
      <c r="G57" t="s">
        <v>112</v>
      </c>
      <c r="H57" t="s">
        <v>20</v>
      </c>
      <c r="I57">
        <v>76.3</v>
      </c>
      <c r="J57">
        <v>1</v>
      </c>
      <c r="K57" t="s">
        <v>114</v>
      </c>
      <c r="L57">
        <v>0.10854247745200001</v>
      </c>
      <c r="M57" s="29" t="s">
        <v>115</v>
      </c>
      <c r="N57">
        <v>2.2185830247E-2</v>
      </c>
      <c r="O57" s="29" t="s">
        <v>116</v>
      </c>
      <c r="P57">
        <v>3.3967650139999999E-3</v>
      </c>
      <c r="Q57" s="29" t="s">
        <v>117</v>
      </c>
      <c r="R57">
        <v>4.9713692100000003E-4</v>
      </c>
      <c r="S57" s="29" t="s">
        <v>118</v>
      </c>
      <c r="T57">
        <v>0</v>
      </c>
      <c r="U57" s="28" t="s">
        <v>119</v>
      </c>
      <c r="V57">
        <v>0</v>
      </c>
      <c r="W57" s="25" t="s">
        <v>109</v>
      </c>
    </row>
    <row r="58" spans="1:23">
      <c r="A58" s="22" t="s">
        <v>32</v>
      </c>
      <c r="B58" s="22" t="str">
        <f t="shared" si="0"/>
        <v>West15</v>
      </c>
      <c r="C58" s="30" t="s">
        <v>120</v>
      </c>
      <c r="D58" t="s">
        <v>90</v>
      </c>
      <c r="E58" t="s">
        <v>113</v>
      </c>
      <c r="F58">
        <v>15</v>
      </c>
      <c r="G58" t="s">
        <v>112</v>
      </c>
      <c r="H58" t="s">
        <v>17</v>
      </c>
      <c r="I58">
        <v>76.17</v>
      </c>
      <c r="J58">
        <v>1</v>
      </c>
      <c r="K58" t="s">
        <v>114</v>
      </c>
      <c r="L58">
        <v>6.0029638245000003E-2</v>
      </c>
      <c r="M58" s="28" t="s">
        <v>115</v>
      </c>
      <c r="N58">
        <v>1.2259952944000001E-2</v>
      </c>
      <c r="O58" s="28" t="s">
        <v>116</v>
      </c>
      <c r="P58">
        <v>2.2590718370000002E-3</v>
      </c>
      <c r="Q58" s="28" t="s">
        <v>117</v>
      </c>
      <c r="R58">
        <v>2.9793754100000002E-4</v>
      </c>
      <c r="S58" s="28" t="s">
        <v>118</v>
      </c>
      <c r="T58">
        <v>0</v>
      </c>
      <c r="U58" s="28" t="s">
        <v>119</v>
      </c>
      <c r="V58">
        <v>0</v>
      </c>
      <c r="W58" s="25" t="s">
        <v>109</v>
      </c>
    </row>
    <row r="59" spans="1:23">
      <c r="A59" s="22" t="s">
        <v>32</v>
      </c>
      <c r="B59" s="22" t="str">
        <f t="shared" si="0"/>
        <v>South15</v>
      </c>
      <c r="C59" s="30" t="s">
        <v>120</v>
      </c>
      <c r="D59" t="s">
        <v>91</v>
      </c>
      <c r="E59" t="s">
        <v>113</v>
      </c>
      <c r="F59">
        <v>15</v>
      </c>
      <c r="G59" t="s">
        <v>112</v>
      </c>
      <c r="H59" t="s">
        <v>18</v>
      </c>
      <c r="I59">
        <v>74.95</v>
      </c>
      <c r="J59">
        <v>1</v>
      </c>
      <c r="K59" t="s">
        <v>114</v>
      </c>
      <c r="L59">
        <v>5.0269448730999998E-2</v>
      </c>
      <c r="M59" s="29" t="s">
        <v>115</v>
      </c>
      <c r="N59">
        <v>8.7878721519999998E-3</v>
      </c>
      <c r="O59" s="29" t="s">
        <v>116</v>
      </c>
      <c r="P59">
        <v>1.255694403E-3</v>
      </c>
      <c r="Q59" s="29" t="s">
        <v>117</v>
      </c>
      <c r="R59">
        <v>1.25274965E-4</v>
      </c>
      <c r="S59" s="29" t="s">
        <v>118</v>
      </c>
      <c r="T59">
        <v>0</v>
      </c>
      <c r="U59" s="28" t="s">
        <v>119</v>
      </c>
      <c r="V59">
        <v>0</v>
      </c>
      <c r="W59" s="25" t="s">
        <v>109</v>
      </c>
    </row>
    <row r="60" spans="1:23">
      <c r="A60" s="22" t="s">
        <v>32</v>
      </c>
      <c r="B60" s="22" t="str">
        <f t="shared" si="0"/>
        <v>East15</v>
      </c>
      <c r="C60" s="30" t="s">
        <v>120</v>
      </c>
      <c r="D60" t="s">
        <v>92</v>
      </c>
      <c r="E60" t="s">
        <v>113</v>
      </c>
      <c r="F60">
        <v>15</v>
      </c>
      <c r="G60" t="s">
        <v>112</v>
      </c>
      <c r="H60" t="s">
        <v>19</v>
      </c>
      <c r="I60">
        <v>72.91</v>
      </c>
      <c r="J60">
        <v>1</v>
      </c>
      <c r="K60" t="s">
        <v>114</v>
      </c>
      <c r="L60">
        <v>3.5533977121000003E-2</v>
      </c>
      <c r="M60" s="28" t="s">
        <v>115</v>
      </c>
      <c r="N60">
        <v>5.5901315569999999E-3</v>
      </c>
      <c r="O60" s="28" t="s">
        <v>116</v>
      </c>
      <c r="P60">
        <v>8.3774799199999995E-4</v>
      </c>
      <c r="Q60" s="28" t="s">
        <v>117</v>
      </c>
      <c r="R60">
        <v>0</v>
      </c>
      <c r="S60" s="28" t="s">
        <v>118</v>
      </c>
      <c r="T60">
        <v>0</v>
      </c>
      <c r="U60" s="28" t="s">
        <v>119</v>
      </c>
      <c r="V60">
        <v>0</v>
      </c>
      <c r="W60" s="25" t="s">
        <v>109</v>
      </c>
    </row>
    <row r="61" spans="1:23">
      <c r="A61" s="22" t="s">
        <v>32</v>
      </c>
      <c r="B61" s="22" t="str">
        <f t="shared" si="0"/>
        <v>South16</v>
      </c>
      <c r="C61" s="30" t="s">
        <v>120</v>
      </c>
      <c r="D61" t="s">
        <v>93</v>
      </c>
      <c r="E61" t="s">
        <v>113</v>
      </c>
      <c r="F61">
        <v>16</v>
      </c>
      <c r="G61" t="s">
        <v>112</v>
      </c>
      <c r="H61" t="s">
        <v>18</v>
      </c>
      <c r="I61">
        <v>71.739999999999995</v>
      </c>
      <c r="J61">
        <v>1</v>
      </c>
      <c r="K61" t="s">
        <v>114</v>
      </c>
      <c r="L61">
        <v>1.8566161195999999E-2</v>
      </c>
      <c r="M61" s="29" t="s">
        <v>115</v>
      </c>
      <c r="N61">
        <v>3.7237143229999999E-3</v>
      </c>
      <c r="O61" s="29" t="s">
        <v>116</v>
      </c>
      <c r="P61">
        <v>5.4098854299999995E-4</v>
      </c>
      <c r="Q61" s="29" t="s">
        <v>117</v>
      </c>
      <c r="R61">
        <v>0</v>
      </c>
      <c r="S61" s="29" t="s">
        <v>118</v>
      </c>
      <c r="T61">
        <v>0</v>
      </c>
      <c r="U61" s="28" t="s">
        <v>119</v>
      </c>
      <c r="V61">
        <v>0</v>
      </c>
      <c r="W61" s="25" t="s">
        <v>109</v>
      </c>
    </row>
    <row r="62" spans="1:23">
      <c r="A62" s="22" t="s">
        <v>32</v>
      </c>
      <c r="B62" s="22" t="str">
        <f t="shared" si="0"/>
        <v>Midwest15</v>
      </c>
      <c r="C62" s="30" t="s">
        <v>120</v>
      </c>
      <c r="D62" t="s">
        <v>94</v>
      </c>
      <c r="E62" t="s">
        <v>113</v>
      </c>
      <c r="F62">
        <v>15</v>
      </c>
      <c r="G62" t="s">
        <v>112</v>
      </c>
      <c r="H62" t="s">
        <v>20</v>
      </c>
      <c r="I62">
        <v>72.33</v>
      </c>
      <c r="J62">
        <v>1</v>
      </c>
      <c r="K62" t="s">
        <v>114</v>
      </c>
      <c r="L62">
        <v>3.0884584545E-2</v>
      </c>
      <c r="M62" s="28" t="s">
        <v>115</v>
      </c>
      <c r="N62">
        <v>3.9974633429999996E-3</v>
      </c>
      <c r="O62" s="28" t="s">
        <v>116</v>
      </c>
      <c r="P62">
        <v>4.7289667300000001E-4</v>
      </c>
      <c r="Q62" s="28" t="s">
        <v>117</v>
      </c>
      <c r="R62">
        <v>0</v>
      </c>
      <c r="S62" s="28" t="s">
        <v>118</v>
      </c>
      <c r="T62">
        <v>0</v>
      </c>
      <c r="U62" s="28" t="s">
        <v>119</v>
      </c>
      <c r="V62">
        <v>0</v>
      </c>
      <c r="W62" s="25" t="s">
        <v>109</v>
      </c>
    </row>
    <row r="63" spans="1:23">
      <c r="A63" s="22" t="s">
        <v>32</v>
      </c>
      <c r="B63" s="22" t="str">
        <f t="shared" si="0"/>
        <v>Midwest16</v>
      </c>
      <c r="C63" s="30" t="s">
        <v>120</v>
      </c>
      <c r="D63" t="s">
        <v>95</v>
      </c>
      <c r="E63" t="s">
        <v>113</v>
      </c>
      <c r="F63">
        <v>16</v>
      </c>
      <c r="G63" t="s">
        <v>112</v>
      </c>
      <c r="H63" t="s">
        <v>20</v>
      </c>
      <c r="I63">
        <v>71.88</v>
      </c>
      <c r="J63">
        <v>1</v>
      </c>
      <c r="K63" t="s">
        <v>114</v>
      </c>
      <c r="L63">
        <v>2.2087375493000001E-2</v>
      </c>
      <c r="M63" s="29" t="s">
        <v>115</v>
      </c>
      <c r="N63">
        <v>4.4340886990000003E-3</v>
      </c>
      <c r="O63" s="29" t="s">
        <v>116</v>
      </c>
      <c r="P63">
        <v>3.8672749499999999E-4</v>
      </c>
      <c r="Q63" s="29" t="s">
        <v>117</v>
      </c>
      <c r="R63">
        <v>0</v>
      </c>
      <c r="S63" s="29" t="s">
        <v>118</v>
      </c>
      <c r="T63">
        <v>0</v>
      </c>
      <c r="U63" s="28" t="s">
        <v>119</v>
      </c>
      <c r="V63">
        <v>0</v>
      </c>
      <c r="W63" s="25" t="s">
        <v>109</v>
      </c>
    </row>
    <row r="64" spans="1:23">
      <c r="A64" s="22" t="s">
        <v>32</v>
      </c>
      <c r="B64" s="22" t="str">
        <f t="shared" si="0"/>
        <v>East16</v>
      </c>
      <c r="C64" s="30" t="s">
        <v>120</v>
      </c>
      <c r="D64" t="s">
        <v>96</v>
      </c>
      <c r="E64" t="s">
        <v>113</v>
      </c>
      <c r="F64">
        <v>16</v>
      </c>
      <c r="G64" t="s">
        <v>112</v>
      </c>
      <c r="H64" t="s">
        <v>19</v>
      </c>
      <c r="I64">
        <v>70.790000000000006</v>
      </c>
      <c r="J64">
        <v>1</v>
      </c>
      <c r="K64" t="s">
        <v>114</v>
      </c>
      <c r="L64">
        <v>8.2105584500000005E-3</v>
      </c>
      <c r="M64" s="28" t="s">
        <v>115</v>
      </c>
      <c r="N64">
        <v>1.0258689220000001E-3</v>
      </c>
      <c r="O64" s="28" t="s">
        <v>116</v>
      </c>
      <c r="P64">
        <v>0</v>
      </c>
      <c r="Q64" s="28" t="s">
        <v>117</v>
      </c>
      <c r="R64">
        <v>0</v>
      </c>
      <c r="S64" s="28" t="s">
        <v>118</v>
      </c>
      <c r="T64">
        <v>0</v>
      </c>
      <c r="U64" s="28" t="s">
        <v>119</v>
      </c>
      <c r="V64">
        <v>0</v>
      </c>
      <c r="W64" s="25" t="s">
        <v>109</v>
      </c>
    </row>
    <row r="65" spans="1:23">
      <c r="A65" s="22" t="s">
        <v>32</v>
      </c>
      <c r="B65" s="22" t="str">
        <f t="shared" si="0"/>
        <v>West16</v>
      </c>
      <c r="C65" s="30" t="s">
        <v>120</v>
      </c>
      <c r="D65" t="s">
        <v>97</v>
      </c>
      <c r="E65" t="s">
        <v>113</v>
      </c>
      <c r="F65">
        <v>16</v>
      </c>
      <c r="G65" t="s">
        <v>112</v>
      </c>
      <c r="H65" t="s">
        <v>17</v>
      </c>
      <c r="I65">
        <v>70.86</v>
      </c>
      <c r="J65">
        <v>1</v>
      </c>
      <c r="K65" t="s">
        <v>114</v>
      </c>
      <c r="L65">
        <v>1.0810089746E-2</v>
      </c>
      <c r="M65" s="29" t="s">
        <v>115</v>
      </c>
      <c r="N65">
        <v>1.327161339E-3</v>
      </c>
      <c r="O65" s="29" t="s">
        <v>116</v>
      </c>
      <c r="P65">
        <v>1.36633405E-4</v>
      </c>
      <c r="Q65" s="29" t="s">
        <v>117</v>
      </c>
      <c r="R65">
        <v>0</v>
      </c>
      <c r="S65" s="29" t="s">
        <v>118</v>
      </c>
      <c r="T65">
        <v>0</v>
      </c>
      <c r="U65" s="28" t="s">
        <v>119</v>
      </c>
      <c r="V65">
        <v>0</v>
      </c>
      <c r="W65" s="25" t="s">
        <v>111</v>
      </c>
    </row>
  </sheetData>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tabSelected="1" workbookViewId="0">
      <selection activeCell="F32" sqref="F32"/>
    </sheetView>
  </sheetViews>
  <sheetFormatPr baseColWidth="10" defaultColWidth="8.83203125" defaultRowHeight="12" x14ac:dyDescent="0"/>
  <cols>
    <col min="1" max="1" width="10.33203125" bestFit="1" customWidth="1"/>
    <col min="2" max="3" width="11.1640625" customWidth="1"/>
    <col min="4" max="4" width="17.1640625" bestFit="1" customWidth="1"/>
    <col min="5" max="5" width="10.1640625" customWidth="1"/>
    <col min="6" max="6" width="8.83203125" customWidth="1"/>
    <col min="7" max="7" width="17.1640625" customWidth="1"/>
    <col min="8" max="8" width="10" bestFit="1" customWidth="1"/>
    <col min="9" max="9" width="16.83203125" hidden="1" customWidth="1"/>
    <col min="10" max="10" width="67.83203125" hidden="1" customWidth="1"/>
    <col min="11" max="11" width="14.83203125" customWidth="1"/>
    <col min="12" max="13" width="15" customWidth="1"/>
    <col min="14" max="14" width="16" customWidth="1"/>
    <col min="15" max="15" width="14.83203125" customWidth="1"/>
    <col min="16" max="16" width="15.6640625" customWidth="1"/>
    <col min="17" max="17" width="12.6640625" customWidth="1"/>
    <col min="18" max="18" width="14.1640625" customWidth="1"/>
    <col min="19" max="19" width="15" customWidth="1"/>
    <col min="20" max="20" width="19.5" customWidth="1"/>
    <col min="21" max="21" width="14.83203125" customWidth="1"/>
    <col min="22" max="22" width="12.1640625" bestFit="1" customWidth="1"/>
  </cols>
  <sheetData>
    <row r="1" spans="1:23">
      <c r="A1" t="s">
        <v>121</v>
      </c>
      <c r="B1" t="s">
        <v>33</v>
      </c>
      <c r="C1" t="s">
        <v>100</v>
      </c>
      <c r="D1" t="s">
        <v>22</v>
      </c>
      <c r="E1" t="s">
        <v>101</v>
      </c>
      <c r="F1" t="s">
        <v>98</v>
      </c>
      <c r="G1" t="s">
        <v>102</v>
      </c>
      <c r="H1" t="s">
        <v>23</v>
      </c>
      <c r="I1" t="s">
        <v>24</v>
      </c>
      <c r="J1" t="s">
        <v>25</v>
      </c>
      <c r="K1" t="s">
        <v>103</v>
      </c>
      <c r="L1" t="s">
        <v>26</v>
      </c>
      <c r="M1" t="s">
        <v>104</v>
      </c>
      <c r="N1" t="s">
        <v>27</v>
      </c>
      <c r="O1" t="s">
        <v>105</v>
      </c>
      <c r="P1" t="s">
        <v>28</v>
      </c>
      <c r="Q1" t="s">
        <v>106</v>
      </c>
      <c r="R1" t="s">
        <v>29</v>
      </c>
      <c r="S1" t="s">
        <v>107</v>
      </c>
      <c r="T1" t="s">
        <v>30</v>
      </c>
      <c r="U1" t="s">
        <v>108</v>
      </c>
      <c r="V1" t="s">
        <v>31</v>
      </c>
      <c r="W1" t="s">
        <v>110</v>
      </c>
    </row>
    <row r="2" spans="1:23">
      <c r="A2" s="22" t="s">
        <v>122</v>
      </c>
      <c r="B2" s="22" t="str">
        <f>CONCATENATE(H2,F2)</f>
        <v>East1</v>
      </c>
      <c r="C2" s="30" t="s">
        <v>120</v>
      </c>
      <c r="D2" s="1" t="s">
        <v>34</v>
      </c>
      <c r="E2" t="s">
        <v>113</v>
      </c>
      <c r="F2">
        <v>1</v>
      </c>
      <c r="G2" t="s">
        <v>112</v>
      </c>
      <c r="H2" t="s">
        <v>19</v>
      </c>
      <c r="I2">
        <v>96.3</v>
      </c>
      <c r="J2">
        <v>1</v>
      </c>
      <c r="K2" t="s">
        <v>114</v>
      </c>
      <c r="L2">
        <f>VLOOKUP($D2,Work!A:B,2,FALSE)</f>
        <v>0.99400000000000011</v>
      </c>
      <c r="M2" s="28" t="s">
        <v>115</v>
      </c>
      <c r="N2">
        <f>VLOOKUP($D2,Work!E:F,2,FALSE)</f>
        <v>0.97699999999999998</v>
      </c>
      <c r="O2" s="28" t="s">
        <v>116</v>
      </c>
      <c r="P2">
        <f>VLOOKUP($D2,Work!H:I,2,FALSE)</f>
        <v>0.93200000000000005</v>
      </c>
      <c r="Q2" s="28" t="s">
        <v>117</v>
      </c>
      <c r="R2">
        <f>VLOOKUP($D2,Work!K:L,2,FALSE)</f>
        <v>0.76800000000000002</v>
      </c>
      <c r="S2" s="28" t="s">
        <v>118</v>
      </c>
      <c r="T2">
        <f>VLOOKUP($D2,Work!N:O,2,FALSE)</f>
        <v>0.629</v>
      </c>
      <c r="U2" s="28" t="s">
        <v>119</v>
      </c>
      <c r="V2">
        <f>VLOOKUP($D2,Work!Q:R,2,FALSE)</f>
        <v>0.46100000000000002</v>
      </c>
      <c r="W2" s="25" t="s">
        <v>109</v>
      </c>
    </row>
    <row r="3" spans="1:23">
      <c r="A3" s="22" t="s">
        <v>122</v>
      </c>
      <c r="B3" s="22" t="str">
        <f t="shared" ref="B3:B65" si="0">CONCATENATE(H3,F3)</f>
        <v>South1</v>
      </c>
      <c r="C3" s="30" t="s">
        <v>120</v>
      </c>
      <c r="D3" t="s">
        <v>35</v>
      </c>
      <c r="E3" t="s">
        <v>113</v>
      </c>
      <c r="F3">
        <v>1</v>
      </c>
      <c r="G3" t="s">
        <v>112</v>
      </c>
      <c r="H3" t="s">
        <v>18</v>
      </c>
      <c r="I3">
        <v>95.22</v>
      </c>
      <c r="J3">
        <v>1</v>
      </c>
      <c r="K3" t="s">
        <v>114</v>
      </c>
      <c r="L3">
        <f>VLOOKUP($D3,Work!A:B,2,FALSE)</f>
        <v>0.98499999999999999</v>
      </c>
      <c r="M3" s="29" t="s">
        <v>115</v>
      </c>
      <c r="N3">
        <f>VLOOKUP($D3,Work!E:F,2,FALSE)</f>
        <v>0.93400000000000005</v>
      </c>
      <c r="O3" s="29" t="s">
        <v>116</v>
      </c>
      <c r="P3">
        <f>VLOOKUP($D3,Work!H:I,2,FALSE)</f>
        <v>0.79900000000000004</v>
      </c>
      <c r="Q3" s="29" t="s">
        <v>117</v>
      </c>
      <c r="R3">
        <f>VLOOKUP($D3,Work!K:L,2,FALSE)</f>
        <v>0.44500000000000001</v>
      </c>
      <c r="S3" s="29" t="s">
        <v>118</v>
      </c>
      <c r="T3">
        <f>VLOOKUP($D3,Work!N:O,2,FALSE)</f>
        <v>0.182</v>
      </c>
      <c r="U3" s="28" t="s">
        <v>119</v>
      </c>
      <c r="V3">
        <f>VLOOKUP($D3,Work!Q:R,2,FALSE)</f>
        <v>6.7000000000000004E-2</v>
      </c>
      <c r="W3" s="25" t="s">
        <v>109</v>
      </c>
    </row>
    <row r="4" spans="1:23">
      <c r="A4" s="22" t="s">
        <v>122</v>
      </c>
      <c r="B4" s="22" t="str">
        <f t="shared" si="0"/>
        <v>West1</v>
      </c>
      <c r="C4" s="30" t="s">
        <v>120</v>
      </c>
      <c r="D4" t="s">
        <v>36</v>
      </c>
      <c r="E4" t="s">
        <v>113</v>
      </c>
      <c r="F4">
        <v>1</v>
      </c>
      <c r="G4" t="s">
        <v>112</v>
      </c>
      <c r="H4" t="s">
        <v>17</v>
      </c>
      <c r="I4">
        <v>95.02</v>
      </c>
      <c r="J4">
        <v>1</v>
      </c>
      <c r="K4" t="s">
        <v>114</v>
      </c>
      <c r="L4">
        <f>VLOOKUP($D4,Work!A:B,2,FALSE)</f>
        <v>0.98799999999999999</v>
      </c>
      <c r="M4" s="28" t="s">
        <v>115</v>
      </c>
      <c r="N4">
        <f>VLOOKUP($D4,Work!E:F,2,FALSE)</f>
        <v>0.879</v>
      </c>
      <c r="O4" s="28" t="s">
        <v>116</v>
      </c>
      <c r="P4">
        <f>VLOOKUP($D4,Work!H:I,2,FALSE)</f>
        <v>0.70400000000000007</v>
      </c>
      <c r="Q4" s="28" t="s">
        <v>117</v>
      </c>
      <c r="R4">
        <f>VLOOKUP($D4,Work!K:L,2,FALSE)</f>
        <v>0.46200000000000002</v>
      </c>
      <c r="S4" s="28" t="s">
        <v>118</v>
      </c>
      <c r="T4">
        <f>VLOOKUP($D4,Work!N:O,2,FALSE)</f>
        <v>0.14599999999999999</v>
      </c>
      <c r="U4" s="28" t="s">
        <v>119</v>
      </c>
      <c r="V4">
        <f>VLOOKUP($D4,Work!Q:R,2,FALSE)</f>
        <v>0.09</v>
      </c>
      <c r="W4" s="25" t="s">
        <v>109</v>
      </c>
    </row>
    <row r="5" spans="1:23">
      <c r="A5" s="22" t="s">
        <v>122</v>
      </c>
      <c r="B5" s="22" t="str">
        <f t="shared" si="0"/>
        <v>Midwest1</v>
      </c>
      <c r="C5" s="30" t="s">
        <v>120</v>
      </c>
      <c r="D5" t="s">
        <v>37</v>
      </c>
      <c r="E5" t="s">
        <v>113</v>
      </c>
      <c r="F5">
        <v>1</v>
      </c>
      <c r="G5" t="s">
        <v>112</v>
      </c>
      <c r="H5" t="s">
        <v>20</v>
      </c>
      <c r="I5">
        <v>93.24</v>
      </c>
      <c r="J5">
        <v>1</v>
      </c>
      <c r="K5" t="s">
        <v>114</v>
      </c>
      <c r="L5">
        <f>VLOOKUP($D5,Work!A:B,2,FALSE)</f>
        <v>0.98499999999999999</v>
      </c>
      <c r="M5" s="29" t="s">
        <v>115</v>
      </c>
      <c r="N5">
        <f>VLOOKUP($D5,Work!E:F,2,FALSE)</f>
        <v>0.95900000000000007</v>
      </c>
      <c r="O5" s="29" t="s">
        <v>116</v>
      </c>
      <c r="P5">
        <f>VLOOKUP($D5,Work!H:I,2,FALSE)</f>
        <v>0.84299999999999997</v>
      </c>
      <c r="Q5" s="29" t="s">
        <v>117</v>
      </c>
      <c r="R5">
        <f>VLOOKUP($D5,Work!K:L,2,FALSE)</f>
        <v>0.624</v>
      </c>
      <c r="S5" s="29" t="s">
        <v>118</v>
      </c>
      <c r="T5">
        <f>VLOOKUP($D5,Work!N:O,2,FALSE)</f>
        <v>0.44900000000000001</v>
      </c>
      <c r="U5" s="28" t="s">
        <v>119</v>
      </c>
      <c r="V5">
        <f>VLOOKUP($D5,Work!Q:R,2,FALSE)</f>
        <v>0.16399999999999998</v>
      </c>
      <c r="W5" s="25" t="s">
        <v>109</v>
      </c>
    </row>
    <row r="6" spans="1:23">
      <c r="A6" s="22" t="s">
        <v>122</v>
      </c>
      <c r="B6" s="22" t="str">
        <f t="shared" si="0"/>
        <v>East2</v>
      </c>
      <c r="C6" s="30" t="s">
        <v>120</v>
      </c>
      <c r="D6" t="s">
        <v>38</v>
      </c>
      <c r="E6" t="s">
        <v>113</v>
      </c>
      <c r="F6">
        <v>2</v>
      </c>
      <c r="G6" t="s">
        <v>112</v>
      </c>
      <c r="H6" t="s">
        <v>19</v>
      </c>
      <c r="I6">
        <v>92.28</v>
      </c>
      <c r="J6">
        <v>1</v>
      </c>
      <c r="K6" t="s">
        <v>114</v>
      </c>
      <c r="L6">
        <f>VLOOKUP($D6,Work!A:B,2,FALSE)</f>
        <v>0.98199999999999998</v>
      </c>
      <c r="M6" s="28" t="s">
        <v>115</v>
      </c>
      <c r="N6">
        <f>VLOOKUP($D6,Work!E:F,2,FALSE)</f>
        <v>0.88800000000000001</v>
      </c>
      <c r="O6" s="28" t="s">
        <v>116</v>
      </c>
      <c r="P6">
        <f>VLOOKUP($D6,Work!H:I,2,FALSE)</f>
        <v>0.7340000000000001</v>
      </c>
      <c r="Q6" s="28" t="s">
        <v>117</v>
      </c>
      <c r="R6">
        <f>VLOOKUP($D6,Work!K:L,2,FALSE)</f>
        <v>0.16600000000000001</v>
      </c>
      <c r="S6" s="28" t="s">
        <v>118</v>
      </c>
      <c r="T6">
        <f>VLOOKUP($D6,Work!N:O,2,FALSE)</f>
        <v>9.8000000000000004E-2</v>
      </c>
      <c r="U6" s="28" t="s">
        <v>119</v>
      </c>
      <c r="V6">
        <f>VLOOKUP($D6,Work!Q:R,2,FALSE)</f>
        <v>4.7E-2</v>
      </c>
      <c r="W6" s="25" t="s">
        <v>109</v>
      </c>
    </row>
    <row r="7" spans="1:23">
      <c r="A7" s="22" t="s">
        <v>122</v>
      </c>
      <c r="B7" s="22" t="str">
        <f t="shared" si="0"/>
        <v>Midwest2</v>
      </c>
      <c r="C7" s="30" t="s">
        <v>120</v>
      </c>
      <c r="D7" t="s">
        <v>40</v>
      </c>
      <c r="E7" t="s">
        <v>113</v>
      </c>
      <c r="F7">
        <v>2</v>
      </c>
      <c r="G7" t="s">
        <v>112</v>
      </c>
      <c r="H7" t="s">
        <v>20</v>
      </c>
      <c r="I7">
        <v>91.24</v>
      </c>
      <c r="J7">
        <v>1</v>
      </c>
      <c r="K7" t="s">
        <v>114</v>
      </c>
      <c r="L7">
        <f>VLOOKUP($D7,Work!A:B,2,FALSE)</f>
        <v>0.98199999999999998</v>
      </c>
      <c r="M7" s="29" t="s">
        <v>115</v>
      </c>
      <c r="N7">
        <f>VLOOKUP($D7,Work!E:F,2,FALSE)</f>
        <v>0.90200000000000002</v>
      </c>
      <c r="O7" s="29" t="s">
        <v>116</v>
      </c>
      <c r="P7">
        <f>VLOOKUP($D7,Work!H:I,2,FALSE)</f>
        <v>0.68400000000000005</v>
      </c>
      <c r="Q7" s="29" t="s">
        <v>117</v>
      </c>
      <c r="R7">
        <f>VLOOKUP($D7,Work!K:L,2,FALSE)</f>
        <v>0.22800000000000001</v>
      </c>
      <c r="S7" s="29" t="s">
        <v>118</v>
      </c>
      <c r="T7">
        <f>VLOOKUP($D7,Work!N:O,2,FALSE)</f>
        <v>0.13600000000000001</v>
      </c>
      <c r="U7" s="28" t="s">
        <v>119</v>
      </c>
      <c r="V7">
        <f>VLOOKUP($D7,Work!Q:R,2,FALSE)</f>
        <v>4.2000000000000003E-2</v>
      </c>
      <c r="W7" s="25" t="s">
        <v>109</v>
      </c>
    </row>
    <row r="8" spans="1:23">
      <c r="A8" s="22" t="s">
        <v>122</v>
      </c>
      <c r="B8" s="22" t="str">
        <f t="shared" si="0"/>
        <v>South2</v>
      </c>
      <c r="C8" s="30" t="s">
        <v>120</v>
      </c>
      <c r="D8" t="s">
        <v>39</v>
      </c>
      <c r="E8" t="s">
        <v>113</v>
      </c>
      <c r="F8">
        <v>2</v>
      </c>
      <c r="G8" t="s">
        <v>112</v>
      </c>
      <c r="H8" t="s">
        <v>18</v>
      </c>
      <c r="I8">
        <v>91.34</v>
      </c>
      <c r="J8">
        <v>1</v>
      </c>
      <c r="K8" t="s">
        <v>114</v>
      </c>
      <c r="L8">
        <f>VLOOKUP($D8,Work!A:B,2,FALSE)</f>
        <v>0.97299999999999998</v>
      </c>
      <c r="M8" s="28" t="s">
        <v>115</v>
      </c>
      <c r="N8">
        <f>VLOOKUP($D8,Work!E:F,2,FALSE)</f>
        <v>0.85499999999999998</v>
      </c>
      <c r="O8" s="28" t="s">
        <v>116</v>
      </c>
      <c r="P8">
        <f>VLOOKUP($D8,Work!H:I,2,FALSE)</f>
        <v>0.622</v>
      </c>
      <c r="Q8" s="28" t="s">
        <v>117</v>
      </c>
      <c r="R8">
        <f>VLOOKUP($D8,Work!K:L,2,FALSE)</f>
        <v>0.34899999999999998</v>
      </c>
      <c r="S8" s="28" t="s">
        <v>118</v>
      </c>
      <c r="T8">
        <f>VLOOKUP($D8,Work!N:O,2,FALSE)</f>
        <v>0.115</v>
      </c>
      <c r="U8" s="28" t="s">
        <v>119</v>
      </c>
      <c r="V8">
        <f>VLOOKUP($D8,Work!Q:R,2,FALSE)</f>
        <v>3.3000000000000002E-2</v>
      </c>
      <c r="W8" s="25" t="s">
        <v>109</v>
      </c>
    </row>
    <row r="9" spans="1:23">
      <c r="A9" s="22" t="s">
        <v>122</v>
      </c>
      <c r="B9" s="22" t="str">
        <f t="shared" si="0"/>
        <v>West2</v>
      </c>
      <c r="C9" s="30" t="s">
        <v>120</v>
      </c>
      <c r="D9" t="s">
        <v>41</v>
      </c>
      <c r="E9" t="s">
        <v>113</v>
      </c>
      <c r="F9">
        <v>2</v>
      </c>
      <c r="G9" t="s">
        <v>112</v>
      </c>
      <c r="H9" t="s">
        <v>17</v>
      </c>
      <c r="I9">
        <v>91.04</v>
      </c>
      <c r="J9">
        <v>1</v>
      </c>
      <c r="K9" t="s">
        <v>114</v>
      </c>
      <c r="L9">
        <f>VLOOKUP($D9,Work!A:B,2,FALSE)</f>
        <v>0.98099999999999998</v>
      </c>
      <c r="M9" s="29" t="s">
        <v>115</v>
      </c>
      <c r="N9">
        <f>VLOOKUP($D9,Work!E:F,2,FALSE)</f>
        <v>0.83299999999999996</v>
      </c>
      <c r="O9" s="29" t="s">
        <v>116</v>
      </c>
      <c r="P9">
        <f>VLOOKUP($D9,Work!H:I,2,FALSE)</f>
        <v>0.61499999999999999</v>
      </c>
      <c r="Q9" s="29" t="s">
        <v>117</v>
      </c>
      <c r="R9">
        <f>VLOOKUP($D9,Work!K:L,2,FALSE)</f>
        <v>0.29499999999999998</v>
      </c>
      <c r="S9" s="29" t="s">
        <v>118</v>
      </c>
      <c r="T9">
        <f>VLOOKUP($D9,Work!N:O,2,FALSE)</f>
        <v>6.0999999999999999E-2</v>
      </c>
      <c r="U9" s="28" t="s">
        <v>119</v>
      </c>
      <c r="V9">
        <f>VLOOKUP($D9,Work!Q:R,2,FALSE)</f>
        <v>2.8999999999999998E-2</v>
      </c>
      <c r="W9" s="25" t="s">
        <v>109</v>
      </c>
    </row>
    <row r="10" spans="1:23">
      <c r="A10" s="22" t="s">
        <v>122</v>
      </c>
      <c r="B10" s="22" t="str">
        <f t="shared" si="0"/>
        <v>West3</v>
      </c>
      <c r="C10" s="30" t="s">
        <v>120</v>
      </c>
      <c r="D10" t="s">
        <v>42</v>
      </c>
      <c r="E10" t="s">
        <v>113</v>
      </c>
      <c r="F10">
        <v>3</v>
      </c>
      <c r="G10" t="s">
        <v>112</v>
      </c>
      <c r="H10" t="s">
        <v>17</v>
      </c>
      <c r="I10">
        <v>89.65</v>
      </c>
      <c r="J10">
        <v>1</v>
      </c>
      <c r="K10" t="s">
        <v>114</v>
      </c>
      <c r="L10">
        <f>VLOOKUP($D10,Work!A:B,2,FALSE)</f>
        <v>0.95299999999999996</v>
      </c>
      <c r="M10" s="28" t="s">
        <v>115</v>
      </c>
      <c r="N10">
        <f>VLOOKUP($D10,Work!E:F,2,FALSE)</f>
        <v>0.68799999999999994</v>
      </c>
      <c r="O10" s="28" t="s">
        <v>116</v>
      </c>
      <c r="P10">
        <f>VLOOKUP($D10,Work!H:I,2,FALSE)</f>
        <v>0.24199999999999999</v>
      </c>
      <c r="Q10" s="28" t="s">
        <v>117</v>
      </c>
      <c r="R10">
        <f>VLOOKUP($D10,Work!K:L,2,FALSE)</f>
        <v>9.0999999999999998E-2</v>
      </c>
      <c r="S10" s="28" t="s">
        <v>118</v>
      </c>
      <c r="T10">
        <f>VLOOKUP($D10,Work!N:O,2,FALSE)</f>
        <v>1.3000000000000001E-2</v>
      </c>
      <c r="U10" s="28" t="s">
        <v>119</v>
      </c>
      <c r="V10">
        <f>VLOOKUP($D10,Work!Q:R,2,FALSE)</f>
        <v>5.0000000000000001E-3</v>
      </c>
      <c r="W10" s="25" t="s">
        <v>109</v>
      </c>
    </row>
    <row r="11" spans="1:23">
      <c r="A11" s="22" t="s">
        <v>122</v>
      </c>
      <c r="B11" s="22" t="str">
        <f t="shared" si="0"/>
        <v>South3</v>
      </c>
      <c r="C11" s="30" t="s">
        <v>120</v>
      </c>
      <c r="D11" t="s">
        <v>43</v>
      </c>
      <c r="E11" t="s">
        <v>113</v>
      </c>
      <c r="F11">
        <v>3</v>
      </c>
      <c r="G11" t="s">
        <v>112</v>
      </c>
      <c r="H11" t="s">
        <v>18</v>
      </c>
      <c r="I11">
        <v>89.04</v>
      </c>
      <c r="J11">
        <v>1</v>
      </c>
      <c r="K11" t="s">
        <v>114</v>
      </c>
      <c r="L11">
        <f>VLOOKUP($D11,Work!A:B,2,FALSE)</f>
        <v>0.91099999999999992</v>
      </c>
      <c r="M11" s="29" t="s">
        <v>115</v>
      </c>
      <c r="N11">
        <f>VLOOKUP($D11,Work!E:F,2,FALSE)</f>
        <v>0.47700000000000004</v>
      </c>
      <c r="O11" s="29" t="s">
        <v>116</v>
      </c>
      <c r="P11">
        <f>VLOOKUP($D11,Work!H:I,2,FALSE)</f>
        <v>0.158</v>
      </c>
      <c r="Q11" s="29" t="s">
        <v>117</v>
      </c>
      <c r="R11">
        <f>VLOOKUP($D11,Work!K:L,2,FALSE)</f>
        <v>6.2E-2</v>
      </c>
      <c r="S11" s="29" t="s">
        <v>118</v>
      </c>
      <c r="T11">
        <f>VLOOKUP($D11,Work!N:O,2,FALSE)</f>
        <v>1.4999999999999999E-2</v>
      </c>
      <c r="U11" s="28" t="s">
        <v>119</v>
      </c>
      <c r="V11">
        <f>VLOOKUP($D11,Work!Q:R,2,FALSE)</f>
        <v>4.0000000000000001E-3</v>
      </c>
      <c r="W11" s="25" t="s">
        <v>109</v>
      </c>
    </row>
    <row r="12" spans="1:23">
      <c r="A12" s="22" t="s">
        <v>122</v>
      </c>
      <c r="B12" s="22" t="str">
        <f t="shared" si="0"/>
        <v>East4</v>
      </c>
      <c r="C12" s="30" t="s">
        <v>120</v>
      </c>
      <c r="D12" t="s">
        <v>44</v>
      </c>
      <c r="E12" t="s">
        <v>113</v>
      </c>
      <c r="F12">
        <v>4</v>
      </c>
      <c r="G12" t="s">
        <v>112</v>
      </c>
      <c r="H12" t="s">
        <v>19</v>
      </c>
      <c r="I12">
        <v>89.26</v>
      </c>
      <c r="J12">
        <v>1</v>
      </c>
      <c r="K12" t="s">
        <v>114</v>
      </c>
      <c r="L12">
        <f>VLOOKUP($D12,Work!A:B,2,FALSE)</f>
        <v>0.89800000000000002</v>
      </c>
      <c r="M12" s="28" t="s">
        <v>115</v>
      </c>
      <c r="N12">
        <f>VLOOKUP($D12,Work!E:F,2,FALSE)</f>
        <v>0.69499999999999995</v>
      </c>
      <c r="O12" s="28" t="s">
        <v>116</v>
      </c>
      <c r="P12">
        <f>VLOOKUP($D12,Work!H:I,2,FALSE)</f>
        <v>4.2999999999999997E-2</v>
      </c>
      <c r="Q12" s="28" t="s">
        <v>117</v>
      </c>
      <c r="R12">
        <f>VLOOKUP($D12,Work!K:L,2,FALSE)</f>
        <v>1.4999999999999999E-2</v>
      </c>
      <c r="S12" s="28" t="s">
        <v>118</v>
      </c>
      <c r="T12">
        <f>VLOOKUP($D12,Work!N:O,2,FALSE)</f>
        <v>5.0000000000000001E-3</v>
      </c>
      <c r="U12" s="28" t="s">
        <v>119</v>
      </c>
      <c r="V12">
        <f>VLOOKUP($D12,Work!Q:R,2,FALSE)</f>
        <v>2E-3</v>
      </c>
      <c r="W12" s="25" t="s">
        <v>109</v>
      </c>
    </row>
    <row r="13" spans="1:23">
      <c r="A13" s="22" t="s">
        <v>122</v>
      </c>
      <c r="B13" s="22" t="str">
        <f t="shared" si="0"/>
        <v>Midwest5</v>
      </c>
      <c r="C13" s="30" t="s">
        <v>120</v>
      </c>
      <c r="D13" t="s">
        <v>45</v>
      </c>
      <c r="E13" t="s">
        <v>113</v>
      </c>
      <c r="F13">
        <v>5</v>
      </c>
      <c r="G13" t="s">
        <v>112</v>
      </c>
      <c r="H13" t="s">
        <v>20</v>
      </c>
      <c r="I13">
        <v>89.02</v>
      </c>
      <c r="J13">
        <v>1</v>
      </c>
      <c r="K13" t="s">
        <v>114</v>
      </c>
      <c r="L13">
        <f>VLOOKUP($D13,Work!A:B,2,FALSE)</f>
        <v>0.81900000000000006</v>
      </c>
      <c r="M13" s="29" t="s">
        <v>115</v>
      </c>
      <c r="N13">
        <f>VLOOKUP($D13,Work!E:F,2,FALSE)</f>
        <v>0.40700000000000003</v>
      </c>
      <c r="O13" s="29" t="s">
        <v>116</v>
      </c>
      <c r="P13">
        <f>VLOOKUP($D13,Work!H:I,2,FALSE)</f>
        <v>5.4000000000000006E-2</v>
      </c>
      <c r="Q13" s="29" t="s">
        <v>117</v>
      </c>
      <c r="R13">
        <f>VLOOKUP($D13,Work!K:L,2,FALSE)</f>
        <v>2.2000000000000002E-2</v>
      </c>
      <c r="S13" s="29" t="s">
        <v>118</v>
      </c>
      <c r="T13">
        <f>VLOOKUP($D13,Work!N:O,2,FALSE)</f>
        <v>9.0000000000000011E-3</v>
      </c>
      <c r="U13" s="28" t="s">
        <v>119</v>
      </c>
      <c r="V13">
        <f>VLOOKUP($D13,Work!Q:R,2,FALSE)</f>
        <v>3.0000000000000001E-3</v>
      </c>
      <c r="W13" s="25" t="s">
        <v>109</v>
      </c>
    </row>
    <row r="14" spans="1:23">
      <c r="A14" s="22" t="s">
        <v>122</v>
      </c>
      <c r="B14" s="22" t="str">
        <f t="shared" si="0"/>
        <v>Midwest3</v>
      </c>
      <c r="C14" s="30" t="s">
        <v>120</v>
      </c>
      <c r="D14" t="s">
        <v>46</v>
      </c>
      <c r="E14" t="s">
        <v>113</v>
      </c>
      <c r="F14">
        <v>3</v>
      </c>
      <c r="G14" t="s">
        <v>112</v>
      </c>
      <c r="H14" t="s">
        <v>20</v>
      </c>
      <c r="I14">
        <v>87.89</v>
      </c>
      <c r="J14">
        <v>1</v>
      </c>
      <c r="K14" t="s">
        <v>114</v>
      </c>
      <c r="L14">
        <f>VLOOKUP($D14,Work!A:B,2,FALSE)</f>
        <v>0.93</v>
      </c>
      <c r="M14" s="28" t="s">
        <v>115</v>
      </c>
      <c r="N14">
        <f>VLOOKUP($D14,Work!E:F,2,FALSE)</f>
        <v>0.6409999999999999</v>
      </c>
      <c r="O14" s="28" t="s">
        <v>116</v>
      </c>
      <c r="P14">
        <f>VLOOKUP($D14,Work!H:I,2,FALSE)</f>
        <v>0.20100000000000001</v>
      </c>
      <c r="Q14" s="28" t="s">
        <v>117</v>
      </c>
      <c r="R14">
        <f>VLOOKUP($D14,Work!K:L,2,FALSE)</f>
        <v>5.7999999999999996E-2</v>
      </c>
      <c r="S14" s="28" t="s">
        <v>118</v>
      </c>
      <c r="T14">
        <f>VLOOKUP($D14,Work!N:O,2,FALSE)</f>
        <v>2.2000000000000002E-2</v>
      </c>
      <c r="U14" s="28" t="s">
        <v>119</v>
      </c>
      <c r="V14">
        <f>VLOOKUP($D14,Work!Q:R,2,FALSE)</f>
        <v>6.0000000000000001E-3</v>
      </c>
      <c r="W14" s="25" t="s">
        <v>109</v>
      </c>
    </row>
    <row r="15" spans="1:23">
      <c r="A15" s="22" t="s">
        <v>122</v>
      </c>
      <c r="B15" s="22" t="str">
        <f t="shared" si="0"/>
        <v>West4</v>
      </c>
      <c r="C15" s="30" t="s">
        <v>120</v>
      </c>
      <c r="D15" t="s">
        <v>47</v>
      </c>
      <c r="E15" t="s">
        <v>113</v>
      </c>
      <c r="F15">
        <v>4</v>
      </c>
      <c r="G15" t="s">
        <v>112</v>
      </c>
      <c r="H15" t="s">
        <v>17</v>
      </c>
      <c r="I15">
        <v>88.44</v>
      </c>
      <c r="J15">
        <v>1</v>
      </c>
      <c r="K15" t="s">
        <v>114</v>
      </c>
      <c r="L15">
        <f>VLOOKUP($D15,Work!A:B,2,FALSE)</f>
        <v>0.91299999999999992</v>
      </c>
      <c r="M15" s="29" t="s">
        <v>115</v>
      </c>
      <c r="N15">
        <f>VLOOKUP($D15,Work!E:F,2,FALSE)</f>
        <v>0.623</v>
      </c>
      <c r="O15" s="29" t="s">
        <v>116</v>
      </c>
      <c r="P15">
        <f>VLOOKUP($D15,Work!H:I,2,FALSE)</f>
        <v>0.17899999999999999</v>
      </c>
      <c r="Q15" s="29" t="s">
        <v>117</v>
      </c>
      <c r="R15">
        <f>VLOOKUP($D15,Work!K:L,2,FALSE)</f>
        <v>7.400000000000001E-2</v>
      </c>
      <c r="S15" s="29" t="s">
        <v>118</v>
      </c>
      <c r="T15">
        <f>VLOOKUP($D15,Work!N:O,2,FALSE)</f>
        <v>1.1000000000000001E-2</v>
      </c>
      <c r="U15" s="28" t="s">
        <v>119</v>
      </c>
      <c r="V15">
        <f>VLOOKUP($D15,Work!Q:R,2,FALSE)</f>
        <v>4.0000000000000001E-3</v>
      </c>
      <c r="W15" s="25" t="s">
        <v>109</v>
      </c>
    </row>
    <row r="16" spans="1:23">
      <c r="A16" s="22" t="s">
        <v>122</v>
      </c>
      <c r="B16" s="22" t="str">
        <f t="shared" si="0"/>
        <v>Midwest4</v>
      </c>
      <c r="C16" s="30" t="s">
        <v>120</v>
      </c>
      <c r="D16" t="s">
        <v>48</v>
      </c>
      <c r="E16" t="s">
        <v>113</v>
      </c>
      <c r="F16">
        <v>4</v>
      </c>
      <c r="G16" t="s">
        <v>112</v>
      </c>
      <c r="H16" t="s">
        <v>20</v>
      </c>
      <c r="I16">
        <v>86.3</v>
      </c>
      <c r="J16">
        <v>1</v>
      </c>
      <c r="K16" t="s">
        <v>114</v>
      </c>
      <c r="L16">
        <f>VLOOKUP($D16,Work!A:B,2,FALSE)</f>
        <v>0.91</v>
      </c>
      <c r="M16" s="28" t="s">
        <v>115</v>
      </c>
      <c r="N16">
        <f>VLOOKUP($D16,Work!E:F,2,FALSE)</f>
        <v>0.52</v>
      </c>
      <c r="O16" s="28" t="s">
        <v>116</v>
      </c>
      <c r="P16">
        <f>VLOOKUP($D16,Work!H:I,2,FALSE)</f>
        <v>7.6999999999999999E-2</v>
      </c>
      <c r="Q16" s="28" t="s">
        <v>117</v>
      </c>
      <c r="R16">
        <f>VLOOKUP($D16,Work!K:L,2,FALSE)</f>
        <v>3.3000000000000002E-2</v>
      </c>
      <c r="S16" s="28" t="s">
        <v>118</v>
      </c>
      <c r="T16">
        <f>VLOOKUP($D16,Work!N:O,2,FALSE)</f>
        <v>1.7000000000000001E-2</v>
      </c>
      <c r="U16" s="28" t="s">
        <v>119</v>
      </c>
      <c r="V16">
        <f>VLOOKUP($D16,Work!Q:R,2,FALSE)</f>
        <v>6.0000000000000001E-3</v>
      </c>
      <c r="W16" s="25" t="s">
        <v>109</v>
      </c>
    </row>
    <row r="17" spans="1:23">
      <c r="A17" s="22" t="s">
        <v>122</v>
      </c>
      <c r="B17" s="22" t="str">
        <f t="shared" si="0"/>
        <v>Midwest6</v>
      </c>
      <c r="C17" s="30" t="s">
        <v>120</v>
      </c>
      <c r="D17" t="s">
        <v>49</v>
      </c>
      <c r="E17" t="s">
        <v>113</v>
      </c>
      <c r="F17">
        <v>6</v>
      </c>
      <c r="G17" t="s">
        <v>112</v>
      </c>
      <c r="H17" t="s">
        <v>20</v>
      </c>
      <c r="I17">
        <v>86.12</v>
      </c>
      <c r="J17">
        <v>1</v>
      </c>
      <c r="K17" t="s">
        <v>114</v>
      </c>
      <c r="L17">
        <f>VLOOKUP($D17,Work!A:B,2,FALSE)</f>
        <v>0.72199999999999998</v>
      </c>
      <c r="M17" s="29" t="s">
        <v>115</v>
      </c>
      <c r="N17">
        <f>VLOOKUP($D17,Work!E:F,2,FALSE)</f>
        <v>0.255</v>
      </c>
      <c r="O17" s="29" t="s">
        <v>116</v>
      </c>
      <c r="P17">
        <f>VLOOKUP($D17,Work!H:I,2,FALSE)</f>
        <v>5.9000000000000004E-2</v>
      </c>
      <c r="Q17" s="29" t="s">
        <v>117</v>
      </c>
      <c r="R17">
        <f>VLOOKUP($D17,Work!K:L,2,FALSE)</f>
        <v>1.1000000000000001E-2</v>
      </c>
      <c r="S17" s="29" t="s">
        <v>118</v>
      </c>
      <c r="T17">
        <f>VLOOKUP($D17,Work!N:O,2,FALSE)</f>
        <v>4.0000000000000001E-3</v>
      </c>
      <c r="U17" s="28" t="s">
        <v>119</v>
      </c>
      <c r="V17">
        <f>VLOOKUP($D17,Work!Q:R,2,FALSE)</f>
        <v>1E-3</v>
      </c>
      <c r="W17" s="25" t="s">
        <v>109</v>
      </c>
    </row>
    <row r="18" spans="1:23">
      <c r="A18" s="22" t="s">
        <v>122</v>
      </c>
      <c r="B18" s="22" t="str">
        <f t="shared" si="0"/>
        <v>South5</v>
      </c>
      <c r="C18" s="30" t="s">
        <v>120</v>
      </c>
      <c r="D18" t="s">
        <v>50</v>
      </c>
      <c r="E18" t="s">
        <v>113</v>
      </c>
      <c r="F18">
        <v>5</v>
      </c>
      <c r="G18" t="s">
        <v>112</v>
      </c>
      <c r="H18" t="s">
        <v>18</v>
      </c>
      <c r="I18">
        <v>86.54</v>
      </c>
      <c r="J18">
        <v>1</v>
      </c>
      <c r="K18" t="s">
        <v>114</v>
      </c>
      <c r="L18">
        <f>VLOOKUP($D18,Work!A:B,2,FALSE)</f>
        <v>0.6</v>
      </c>
      <c r="M18" s="28" t="s">
        <v>115</v>
      </c>
      <c r="N18">
        <f>VLOOKUP($D18,Work!E:F,2,FALSE)</f>
        <v>0.31900000000000001</v>
      </c>
      <c r="O18" s="28" t="s">
        <v>116</v>
      </c>
      <c r="P18">
        <f>VLOOKUP($D18,Work!H:I,2,FALSE)</f>
        <v>0.06</v>
      </c>
      <c r="Q18" s="28" t="s">
        <v>117</v>
      </c>
      <c r="R18">
        <f>VLOOKUP($D18,Work!K:L,2,FALSE)</f>
        <v>1.8000000000000002E-2</v>
      </c>
      <c r="S18" s="28" t="s">
        <v>118</v>
      </c>
      <c r="T18">
        <f>VLOOKUP($D18,Work!N:O,2,FALSE)</f>
        <v>5.0000000000000001E-3</v>
      </c>
      <c r="U18" s="28" t="s">
        <v>119</v>
      </c>
      <c r="V18">
        <f>VLOOKUP($D18,Work!Q:R,2,FALSE)</f>
        <v>2E-3</v>
      </c>
      <c r="W18" s="25" t="s">
        <v>109</v>
      </c>
    </row>
    <row r="19" spans="1:23">
      <c r="A19" s="22" t="s">
        <v>122</v>
      </c>
      <c r="B19" s="22" t="str">
        <f t="shared" si="0"/>
        <v>South6</v>
      </c>
      <c r="C19" s="30" t="s">
        <v>120</v>
      </c>
      <c r="D19" t="s">
        <v>51</v>
      </c>
      <c r="E19" t="s">
        <v>113</v>
      </c>
      <c r="F19">
        <v>6</v>
      </c>
      <c r="G19" t="s">
        <v>112</v>
      </c>
      <c r="H19" t="s">
        <v>18</v>
      </c>
      <c r="I19">
        <v>86.96</v>
      </c>
      <c r="J19">
        <v>1</v>
      </c>
      <c r="K19" t="s">
        <v>114</v>
      </c>
      <c r="L19">
        <f>VLOOKUP($D19,Work!A:B,2,FALSE)</f>
        <v>0.81</v>
      </c>
      <c r="M19" s="29" t="s">
        <v>115</v>
      </c>
      <c r="N19">
        <f>VLOOKUP($D19,Work!E:F,2,FALSE)</f>
        <v>0.45299999999999996</v>
      </c>
      <c r="O19" s="29" t="s">
        <v>116</v>
      </c>
      <c r="P19">
        <f>VLOOKUP($D19,Work!H:I,2,FALSE)</f>
        <v>0.156</v>
      </c>
      <c r="Q19" s="29" t="s">
        <v>117</v>
      </c>
      <c r="R19">
        <f>VLOOKUP($D19,Work!K:L,2,FALSE)</f>
        <v>6.6000000000000003E-2</v>
      </c>
      <c r="S19" s="29" t="s">
        <v>118</v>
      </c>
      <c r="T19">
        <f>VLOOKUP($D19,Work!N:O,2,FALSE)</f>
        <v>1.9E-2</v>
      </c>
      <c r="U19" s="28" t="s">
        <v>119</v>
      </c>
      <c r="V19">
        <f>VLOOKUP($D19,Work!Q:R,2,FALSE)</f>
        <v>6.0000000000000001E-3</v>
      </c>
      <c r="W19" s="25" t="s">
        <v>109</v>
      </c>
    </row>
    <row r="20" spans="1:23">
      <c r="A20" s="22" t="s">
        <v>122</v>
      </c>
      <c r="B20" s="22" t="str">
        <f t="shared" si="0"/>
        <v>South4</v>
      </c>
      <c r="C20" s="30" t="s">
        <v>120</v>
      </c>
      <c r="D20" t="s">
        <v>52</v>
      </c>
      <c r="E20" t="s">
        <v>113</v>
      </c>
      <c r="F20">
        <v>4</v>
      </c>
      <c r="G20" t="s">
        <v>112</v>
      </c>
      <c r="H20" t="s">
        <v>18</v>
      </c>
      <c r="I20">
        <v>86.65</v>
      </c>
      <c r="J20">
        <v>1</v>
      </c>
      <c r="K20" t="s">
        <v>114</v>
      </c>
      <c r="L20">
        <f>VLOOKUP($D20,Work!A:B,2,FALSE)</f>
        <v>0.78900000000000003</v>
      </c>
      <c r="M20" s="28" t="s">
        <v>115</v>
      </c>
      <c r="N20">
        <f>VLOOKUP($D20,Work!E:F,2,FALSE)</f>
        <v>0.43</v>
      </c>
      <c r="O20" s="28" t="s">
        <v>116</v>
      </c>
      <c r="P20">
        <f>VLOOKUP($D20,Work!H:I,2,FALSE)</f>
        <v>7.8E-2</v>
      </c>
      <c r="Q20" s="28" t="s">
        <v>117</v>
      </c>
      <c r="R20">
        <f>VLOOKUP($D20,Work!K:L,2,FALSE)</f>
        <v>2.5000000000000001E-2</v>
      </c>
      <c r="S20" s="28" t="s">
        <v>118</v>
      </c>
      <c r="T20">
        <f>VLOOKUP($D20,Work!N:O,2,FALSE)</f>
        <v>5.0000000000000001E-3</v>
      </c>
      <c r="U20" s="28" t="s">
        <v>119</v>
      </c>
      <c r="V20">
        <f>VLOOKUP($D20,Work!Q:R,2,FALSE)</f>
        <v>2E-3</v>
      </c>
      <c r="W20" s="25" t="s">
        <v>109</v>
      </c>
    </row>
    <row r="21" spans="1:23">
      <c r="A21" s="22" t="s">
        <v>122</v>
      </c>
      <c r="B21" s="22" t="str">
        <f t="shared" si="0"/>
        <v>East3</v>
      </c>
      <c r="C21" s="30" t="s">
        <v>120</v>
      </c>
      <c r="D21" t="s">
        <v>53</v>
      </c>
      <c r="E21" t="s">
        <v>113</v>
      </c>
      <c r="F21">
        <v>3</v>
      </c>
      <c r="G21" t="s">
        <v>112</v>
      </c>
      <c r="H21" t="s">
        <v>19</v>
      </c>
      <c r="I21">
        <v>86.37</v>
      </c>
      <c r="J21">
        <v>1</v>
      </c>
      <c r="K21" t="s">
        <v>114</v>
      </c>
      <c r="L21">
        <f>VLOOKUP($D21,Work!A:B,2,FALSE)</f>
        <v>0.84799999999999998</v>
      </c>
      <c r="M21" s="29" t="s">
        <v>115</v>
      </c>
      <c r="N21">
        <f>VLOOKUP($D21,Work!E:F,2,FALSE)</f>
        <v>0.59399999999999997</v>
      </c>
      <c r="O21" s="29" t="s">
        <v>116</v>
      </c>
      <c r="P21">
        <f>VLOOKUP($D21,Work!H:I,2,FALSE)</f>
        <v>0.161</v>
      </c>
      <c r="Q21" s="29" t="s">
        <v>117</v>
      </c>
      <c r="R21">
        <f>VLOOKUP($D21,Work!K:L,2,FALSE)</f>
        <v>2.6000000000000002E-2</v>
      </c>
      <c r="S21" s="29" t="s">
        <v>118</v>
      </c>
      <c r="T21">
        <f>VLOOKUP($D21,Work!N:O,2,FALSE)</f>
        <v>0.01</v>
      </c>
      <c r="U21" s="28" t="s">
        <v>119</v>
      </c>
      <c r="V21">
        <f>VLOOKUP($D21,Work!Q:R,2,FALSE)</f>
        <v>4.0000000000000001E-3</v>
      </c>
      <c r="W21" s="25" t="s">
        <v>109</v>
      </c>
    </row>
    <row r="22" spans="1:23">
      <c r="A22" s="22" t="s">
        <v>122</v>
      </c>
      <c r="B22" s="22" t="str">
        <f t="shared" si="0"/>
        <v>South7</v>
      </c>
      <c r="C22" s="30" t="s">
        <v>120</v>
      </c>
      <c r="D22" t="s">
        <v>57</v>
      </c>
      <c r="E22" t="s">
        <v>113</v>
      </c>
      <c r="F22">
        <v>7</v>
      </c>
      <c r="G22" t="s">
        <v>112</v>
      </c>
      <c r="H22" t="s">
        <v>18</v>
      </c>
      <c r="I22">
        <v>85.44</v>
      </c>
      <c r="J22">
        <v>1</v>
      </c>
      <c r="K22" t="s">
        <v>114</v>
      </c>
      <c r="L22">
        <f>VLOOKUP($D22,Work!A:B,2,FALSE)</f>
        <v>0.64300000000000002</v>
      </c>
      <c r="M22" s="28" t="s">
        <v>115</v>
      </c>
      <c r="N22">
        <f>VLOOKUP($D22,Work!E:F,2,FALSE)</f>
        <v>9.5000000000000001E-2</v>
      </c>
      <c r="O22" s="28" t="s">
        <v>116</v>
      </c>
      <c r="P22">
        <f>VLOOKUP($D22,Work!H:I,2,FALSE)</f>
        <v>3.5000000000000003E-2</v>
      </c>
      <c r="Q22" s="28" t="s">
        <v>117</v>
      </c>
      <c r="R22">
        <f>VLOOKUP($D22,Work!K:L,2,FALSE)</f>
        <v>0.01</v>
      </c>
      <c r="S22" s="28" t="s">
        <v>118</v>
      </c>
      <c r="T22">
        <f>VLOOKUP($D22,Work!N:O,2,FALSE)</f>
        <v>2E-3</v>
      </c>
      <c r="U22" s="28" t="s">
        <v>119</v>
      </c>
      <c r="V22">
        <f>VLOOKUP($D22,Work!Q:R,2,FALSE)</f>
        <v>1E-3</v>
      </c>
      <c r="W22" s="25" t="s">
        <v>109</v>
      </c>
    </row>
    <row r="23" spans="1:23">
      <c r="A23" s="22" t="s">
        <v>122</v>
      </c>
      <c r="B23" s="22" t="str">
        <f t="shared" si="0"/>
        <v>East7</v>
      </c>
      <c r="C23" s="30" t="s">
        <v>120</v>
      </c>
      <c r="D23" t="s">
        <v>55</v>
      </c>
      <c r="E23" t="s">
        <v>113</v>
      </c>
      <c r="F23">
        <v>7</v>
      </c>
      <c r="G23" t="s">
        <v>112</v>
      </c>
      <c r="H23" t="s">
        <v>19</v>
      </c>
      <c r="I23">
        <v>85.9</v>
      </c>
      <c r="J23">
        <v>1</v>
      </c>
      <c r="K23" t="s">
        <v>114</v>
      </c>
      <c r="L23">
        <f>VLOOKUP($D23,Work!A:B,2,FALSE)</f>
        <v>0.67700000000000005</v>
      </c>
      <c r="M23" s="29" t="s">
        <v>115</v>
      </c>
      <c r="N23">
        <f>VLOOKUP($D23,Work!E:F,2,FALSE)</f>
        <v>8.3000000000000004E-2</v>
      </c>
      <c r="O23" s="29" t="s">
        <v>116</v>
      </c>
      <c r="P23">
        <f>VLOOKUP($D23,Work!H:I,2,FALSE)</f>
        <v>4.2000000000000003E-2</v>
      </c>
      <c r="Q23" s="29" t="s">
        <v>117</v>
      </c>
      <c r="R23">
        <f>VLOOKUP($D23,Work!K:L,2,FALSE)</f>
        <v>6.0000000000000001E-3</v>
      </c>
      <c r="S23" s="29" t="s">
        <v>118</v>
      </c>
      <c r="T23">
        <f>VLOOKUP($D23,Work!N:O,2,FALSE)</f>
        <v>2E-3</v>
      </c>
      <c r="U23" s="28" t="s">
        <v>119</v>
      </c>
      <c r="V23">
        <f>VLOOKUP($D23,Work!Q:R,2,FALSE)</f>
        <v>1E-3</v>
      </c>
      <c r="W23" s="25" t="s">
        <v>109</v>
      </c>
    </row>
    <row r="24" spans="1:23">
      <c r="A24" s="22" t="s">
        <v>122</v>
      </c>
      <c r="B24" s="22" t="str">
        <f t="shared" si="0"/>
        <v>West7</v>
      </c>
      <c r="C24" s="30" t="s">
        <v>120</v>
      </c>
      <c r="D24" t="s">
        <v>56</v>
      </c>
      <c r="E24" t="s">
        <v>113</v>
      </c>
      <c r="F24">
        <v>7</v>
      </c>
      <c r="G24" t="s">
        <v>112</v>
      </c>
      <c r="H24" t="s">
        <v>17</v>
      </c>
      <c r="I24">
        <v>86.11</v>
      </c>
      <c r="J24">
        <v>1</v>
      </c>
      <c r="K24" t="s">
        <v>114</v>
      </c>
      <c r="L24">
        <f>VLOOKUP($D24,Work!A:B,2,FALSE)</f>
        <v>0.48499999999999999</v>
      </c>
      <c r="M24" s="28" t="s">
        <v>115</v>
      </c>
      <c r="N24">
        <f>VLOOKUP($D24,Work!E:F,2,FALSE)</f>
        <v>9.6000000000000002E-2</v>
      </c>
      <c r="O24" s="28" t="s">
        <v>116</v>
      </c>
      <c r="P24">
        <f>VLOOKUP($D24,Work!H:I,2,FALSE)</f>
        <v>4.2000000000000003E-2</v>
      </c>
      <c r="Q24" s="28" t="s">
        <v>117</v>
      </c>
      <c r="R24">
        <f>VLOOKUP($D24,Work!K:L,2,FALSE)</f>
        <v>1.1000000000000001E-2</v>
      </c>
      <c r="S24" s="28" t="s">
        <v>118</v>
      </c>
      <c r="T24">
        <f>VLOOKUP($D24,Work!N:O,2,FALSE)</f>
        <v>2E-3</v>
      </c>
      <c r="U24" s="28" t="s">
        <v>119</v>
      </c>
      <c r="V24">
        <f>VLOOKUP($D24,Work!Q:R,2,FALSE)</f>
        <v>1E-3</v>
      </c>
      <c r="W24" s="25" t="s">
        <v>109</v>
      </c>
    </row>
    <row r="25" spans="1:23">
      <c r="A25" s="22" t="s">
        <v>122</v>
      </c>
      <c r="B25" s="22" t="str">
        <f t="shared" si="0"/>
        <v>East6</v>
      </c>
      <c r="C25" s="30" t="s">
        <v>120</v>
      </c>
      <c r="D25" t="s">
        <v>58</v>
      </c>
      <c r="E25" t="s">
        <v>113</v>
      </c>
      <c r="F25">
        <v>6</v>
      </c>
      <c r="G25" t="s">
        <v>112</v>
      </c>
      <c r="H25" t="s">
        <v>19</v>
      </c>
      <c r="I25">
        <v>84.82</v>
      </c>
      <c r="J25">
        <v>1</v>
      </c>
      <c r="K25" t="s">
        <v>114</v>
      </c>
      <c r="L25">
        <f>VLOOKUP($D25,Work!A:B,2,FALSE)</f>
        <v>0.69</v>
      </c>
      <c r="M25" s="29" t="s">
        <v>115</v>
      </c>
      <c r="N25">
        <f>VLOOKUP($D25,Work!E:F,2,FALSE)</f>
        <v>0.254</v>
      </c>
      <c r="O25" s="29" t="s">
        <v>116</v>
      </c>
      <c r="P25">
        <f>VLOOKUP($D25,Work!H:I,2,FALSE)</f>
        <v>0.04</v>
      </c>
      <c r="Q25" s="29" t="s">
        <v>117</v>
      </c>
      <c r="R25">
        <f>VLOOKUP($D25,Work!K:L,2,FALSE)</f>
        <v>5.0000000000000001E-3</v>
      </c>
      <c r="S25" s="29" t="s">
        <v>118</v>
      </c>
      <c r="T25">
        <f>VLOOKUP($D25,Work!N:O,2,FALSE)</f>
        <v>2E-3</v>
      </c>
      <c r="U25" s="28" t="s">
        <v>119</v>
      </c>
      <c r="V25">
        <f>VLOOKUP($D25,Work!Q:R,2,FALSE)</f>
        <v>1E-3</v>
      </c>
      <c r="W25" s="25" t="s">
        <v>109</v>
      </c>
    </row>
    <row r="26" spans="1:23">
      <c r="A26" s="22" t="s">
        <v>122</v>
      </c>
      <c r="B26" s="22" t="str">
        <f t="shared" si="0"/>
        <v>West6</v>
      </c>
      <c r="C26" s="30" t="s">
        <v>120</v>
      </c>
      <c r="D26" t="s">
        <v>60</v>
      </c>
      <c r="E26" t="s">
        <v>113</v>
      </c>
      <c r="F26">
        <v>6</v>
      </c>
      <c r="G26" t="s">
        <v>112</v>
      </c>
      <c r="H26" t="s">
        <v>17</v>
      </c>
      <c r="I26">
        <v>85.74</v>
      </c>
      <c r="J26">
        <v>1</v>
      </c>
      <c r="K26" t="s">
        <v>114</v>
      </c>
      <c r="L26">
        <f>VLOOKUP($D26,Work!A:B,2,FALSE)</f>
        <v>0.78799999999999992</v>
      </c>
      <c r="M26" s="28" t="s">
        <v>115</v>
      </c>
      <c r="N26">
        <f>VLOOKUP($D26,Work!E:F,2,FALSE)</f>
        <v>0.255</v>
      </c>
      <c r="O26" s="28" t="s">
        <v>116</v>
      </c>
      <c r="P26">
        <f>VLOOKUP($D26,Work!H:I,2,FALSE)</f>
        <v>6.2E-2</v>
      </c>
      <c r="Q26" s="28" t="s">
        <v>117</v>
      </c>
      <c r="R26">
        <f>VLOOKUP($D26,Work!K:L,2,FALSE)</f>
        <v>1.3999999999999999E-2</v>
      </c>
      <c r="S26" s="28" t="s">
        <v>118</v>
      </c>
      <c r="T26">
        <f>VLOOKUP($D26,Work!N:O,2,FALSE)</f>
        <v>2E-3</v>
      </c>
      <c r="U26" s="28" t="s">
        <v>119</v>
      </c>
      <c r="V26">
        <f>VLOOKUP($D26,Work!Q:R,2,FALSE)</f>
        <v>1E-3</v>
      </c>
      <c r="W26" s="25" t="s">
        <v>109</v>
      </c>
    </row>
    <row r="27" spans="1:23">
      <c r="A27" s="22" t="s">
        <v>122</v>
      </c>
      <c r="B27" s="22" t="str">
        <f t="shared" si="0"/>
        <v>East5</v>
      </c>
      <c r="C27" s="30" t="s">
        <v>120</v>
      </c>
      <c r="D27" t="s">
        <v>54</v>
      </c>
      <c r="E27" t="s">
        <v>113</v>
      </c>
      <c r="F27">
        <v>5</v>
      </c>
      <c r="G27" t="s">
        <v>112</v>
      </c>
      <c r="H27" t="s">
        <v>19</v>
      </c>
      <c r="I27">
        <v>85.11</v>
      </c>
      <c r="J27">
        <v>1</v>
      </c>
      <c r="K27" t="s">
        <v>114</v>
      </c>
      <c r="L27">
        <f>VLOOKUP($D27,Work!A:B,2,FALSE)</f>
        <v>0.76</v>
      </c>
      <c r="M27" s="29" t="s">
        <v>115</v>
      </c>
      <c r="N27">
        <f>VLOOKUP($D27,Work!E:F,2,FALSE)</f>
        <v>0.22899999999999998</v>
      </c>
      <c r="O27" s="29" t="s">
        <v>116</v>
      </c>
      <c r="P27">
        <f>VLOOKUP($D27,Work!H:I,2,FALSE)</f>
        <v>9.0000000000000011E-3</v>
      </c>
      <c r="Q27" s="29" t="s">
        <v>117</v>
      </c>
      <c r="R27">
        <f>VLOOKUP($D27,Work!K:L,2,FALSE)</f>
        <v>3.0000000000000001E-3</v>
      </c>
      <c r="S27" s="29" t="s">
        <v>118</v>
      </c>
      <c r="T27">
        <f>VLOOKUP($D27,Work!N:O,2,FALSE)</f>
        <v>1E-3</v>
      </c>
      <c r="U27" s="28" t="s">
        <v>119</v>
      </c>
      <c r="V27">
        <f>VLOOKUP($D27,Work!Q:R,2,FALSE)</f>
        <v>0</v>
      </c>
      <c r="W27" s="25" t="s">
        <v>109</v>
      </c>
    </row>
    <row r="28" spans="1:23">
      <c r="A28" s="22" t="s">
        <v>122</v>
      </c>
      <c r="B28" s="22" t="str">
        <f t="shared" si="0"/>
        <v>West5</v>
      </c>
      <c r="C28" s="30" t="s">
        <v>120</v>
      </c>
      <c r="D28" t="s">
        <v>59</v>
      </c>
      <c r="E28" t="s">
        <v>113</v>
      </c>
      <c r="F28">
        <v>5</v>
      </c>
      <c r="G28" t="s">
        <v>112</v>
      </c>
      <c r="H28" t="s">
        <v>17</v>
      </c>
      <c r="I28">
        <v>84.41</v>
      </c>
      <c r="J28">
        <v>1</v>
      </c>
      <c r="K28" t="s">
        <v>114</v>
      </c>
      <c r="L28">
        <f>VLOOKUP($D28,Work!A:B,2,FALSE)</f>
        <v>0.57799999999999996</v>
      </c>
      <c r="M28" s="28" t="s">
        <v>115</v>
      </c>
      <c r="N28">
        <f>VLOOKUP($D28,Work!E:F,2,FALSE)</f>
        <v>0.23</v>
      </c>
      <c r="O28" s="28" t="s">
        <v>116</v>
      </c>
      <c r="P28">
        <f>VLOOKUP($D28,Work!H:I,2,FALSE)</f>
        <v>4.0999999999999995E-2</v>
      </c>
      <c r="Q28" s="28" t="s">
        <v>117</v>
      </c>
      <c r="R28">
        <f>VLOOKUP($D28,Work!K:L,2,FALSE)</f>
        <v>1.3000000000000001E-2</v>
      </c>
      <c r="S28" s="28" t="s">
        <v>118</v>
      </c>
      <c r="T28">
        <f>VLOOKUP($D28,Work!N:O,2,FALSE)</f>
        <v>3.0000000000000001E-3</v>
      </c>
      <c r="U28" s="28" t="s">
        <v>119</v>
      </c>
      <c r="V28">
        <f>VLOOKUP($D28,Work!Q:R,2,FALSE)</f>
        <v>1E-3</v>
      </c>
      <c r="W28" s="25" t="s">
        <v>109</v>
      </c>
    </row>
    <row r="29" spans="1:23">
      <c r="A29" s="22" t="s">
        <v>122</v>
      </c>
      <c r="B29" s="22" t="str">
        <f t="shared" si="0"/>
        <v>Midwest7</v>
      </c>
      <c r="C29" s="30" t="s">
        <v>120</v>
      </c>
      <c r="D29" t="s">
        <v>61</v>
      </c>
      <c r="E29" t="s">
        <v>113</v>
      </c>
      <c r="F29">
        <v>7</v>
      </c>
      <c r="G29" t="s">
        <v>112</v>
      </c>
      <c r="H29" t="s">
        <v>20</v>
      </c>
      <c r="I29">
        <v>84.38</v>
      </c>
      <c r="J29">
        <v>1</v>
      </c>
      <c r="K29" t="s">
        <v>114</v>
      </c>
      <c r="L29">
        <f>VLOOKUP($D29,Work!A:B,2,FALSE)</f>
        <v>0.52200000000000002</v>
      </c>
      <c r="M29" s="29" t="s">
        <v>115</v>
      </c>
      <c r="N29">
        <f>VLOOKUP($D29,Work!E:F,2,FALSE)</f>
        <v>5.9000000000000004E-2</v>
      </c>
      <c r="O29" s="29" t="s">
        <v>116</v>
      </c>
      <c r="P29">
        <f>VLOOKUP($D29,Work!H:I,2,FALSE)</f>
        <v>2.1000000000000001E-2</v>
      </c>
      <c r="Q29" s="29" t="s">
        <v>117</v>
      </c>
      <c r="R29">
        <f>VLOOKUP($D29,Work!K:L,2,FALSE)</f>
        <v>5.0000000000000001E-3</v>
      </c>
      <c r="S29" s="29" t="s">
        <v>118</v>
      </c>
      <c r="T29">
        <f>VLOOKUP($D29,Work!N:O,2,FALSE)</f>
        <v>2E-3</v>
      </c>
      <c r="U29" s="28" t="s">
        <v>119</v>
      </c>
      <c r="V29">
        <f>VLOOKUP($D29,Work!Q:R,2,FALSE)</f>
        <v>1E-3</v>
      </c>
      <c r="W29" s="25" t="s">
        <v>109</v>
      </c>
    </row>
    <row r="30" spans="1:23">
      <c r="A30" s="22" t="s">
        <v>122</v>
      </c>
      <c r="B30" s="22" t="str">
        <f t="shared" si="0"/>
        <v>West8</v>
      </c>
      <c r="C30" s="30" t="s">
        <v>120</v>
      </c>
      <c r="D30" t="s">
        <v>62</v>
      </c>
      <c r="E30" t="s">
        <v>113</v>
      </c>
      <c r="F30">
        <v>8</v>
      </c>
      <c r="G30" t="s">
        <v>112</v>
      </c>
      <c r="H30" t="s">
        <v>17</v>
      </c>
      <c r="I30">
        <v>83.92</v>
      </c>
      <c r="J30">
        <v>1</v>
      </c>
      <c r="K30" t="s">
        <v>114</v>
      </c>
      <c r="L30">
        <f>VLOOKUP($D30,Work!A:B,2,FALSE)</f>
        <v>0.64</v>
      </c>
      <c r="M30" s="28" t="s">
        <v>115</v>
      </c>
      <c r="N30">
        <f>VLOOKUP($D30,Work!E:F,2,FALSE)</f>
        <v>9.0999999999999998E-2</v>
      </c>
      <c r="O30" s="28" t="s">
        <v>116</v>
      </c>
      <c r="P30">
        <f>VLOOKUP($D30,Work!H:I,2,FALSE)</f>
        <v>4.4000000000000004E-2</v>
      </c>
      <c r="Q30" s="28" t="s">
        <v>117</v>
      </c>
      <c r="R30">
        <f>VLOOKUP($D30,Work!K:L,2,FALSE)</f>
        <v>1.9E-2</v>
      </c>
      <c r="S30" s="28" t="s">
        <v>118</v>
      </c>
      <c r="T30">
        <f>VLOOKUP($D30,Work!N:O,2,FALSE)</f>
        <v>3.0000000000000001E-3</v>
      </c>
      <c r="U30" s="28" t="s">
        <v>119</v>
      </c>
      <c r="V30">
        <f>VLOOKUP($D30,Work!Q:R,2,FALSE)</f>
        <v>2E-3</v>
      </c>
      <c r="W30" s="25" t="s">
        <v>109</v>
      </c>
    </row>
    <row r="31" spans="1:23">
      <c r="A31" s="22" t="s">
        <v>122</v>
      </c>
      <c r="B31" s="22" t="str">
        <f t="shared" si="0"/>
        <v>West10</v>
      </c>
      <c r="C31" s="30" t="s">
        <v>120</v>
      </c>
      <c r="D31" t="s">
        <v>63</v>
      </c>
      <c r="E31" t="s">
        <v>113</v>
      </c>
      <c r="F31">
        <v>10</v>
      </c>
      <c r="G31" t="s">
        <v>112</v>
      </c>
      <c r="H31" t="s">
        <v>17</v>
      </c>
      <c r="I31">
        <v>83.95</v>
      </c>
      <c r="J31">
        <v>1</v>
      </c>
      <c r="K31" t="s">
        <v>114</v>
      </c>
      <c r="L31">
        <f>VLOOKUP($D31,Work!A:B,2,FALSE)</f>
        <v>0.51200000000000001</v>
      </c>
      <c r="M31" s="29" t="s">
        <v>115</v>
      </c>
      <c r="N31">
        <f>VLOOKUP($D31,Work!E:F,2,FALSE)</f>
        <v>6.3E-2</v>
      </c>
      <c r="O31" s="29" t="s">
        <v>116</v>
      </c>
      <c r="P31">
        <f>VLOOKUP($D31,Work!H:I,2,FALSE)</f>
        <v>2.6000000000000002E-2</v>
      </c>
      <c r="Q31" s="29" t="s">
        <v>117</v>
      </c>
      <c r="R31">
        <f>VLOOKUP($D31,Work!K:L,2,FALSE)</f>
        <v>6.0000000000000001E-3</v>
      </c>
      <c r="S31" s="29" t="s">
        <v>118</v>
      </c>
      <c r="T31">
        <f>VLOOKUP($D31,Work!N:O,2,FALSE)</f>
        <v>2E-3</v>
      </c>
      <c r="U31" s="28" t="s">
        <v>119</v>
      </c>
      <c r="V31">
        <f>VLOOKUP($D31,Work!Q:R,2,FALSE)</f>
        <v>1E-3</v>
      </c>
      <c r="W31" s="25" t="s">
        <v>109</v>
      </c>
    </row>
    <row r="32" spans="1:23">
      <c r="A32" s="22" t="s">
        <v>122</v>
      </c>
      <c r="B32" s="22" t="str">
        <f t="shared" si="0"/>
        <v>Midwest11</v>
      </c>
      <c r="C32" s="30" t="s">
        <v>120</v>
      </c>
      <c r="D32" t="s">
        <v>65</v>
      </c>
      <c r="E32" t="s">
        <v>113</v>
      </c>
      <c r="F32">
        <v>11</v>
      </c>
      <c r="G32" t="s">
        <v>112</v>
      </c>
      <c r="H32" t="s">
        <v>20</v>
      </c>
      <c r="I32">
        <v>82.59</v>
      </c>
      <c r="J32">
        <v>1</v>
      </c>
      <c r="K32" t="s">
        <v>114</v>
      </c>
      <c r="L32">
        <f>VLOOKUP($D32,Work!A:B,2,FALSE)</f>
        <v>0.27200000000000002</v>
      </c>
      <c r="M32" s="28" t="s">
        <v>115</v>
      </c>
      <c r="N32">
        <f>VLOOKUP($D32,Work!E:F,2,FALSE)</f>
        <v>8.3000000000000004E-2</v>
      </c>
      <c r="O32" s="28" t="s">
        <v>116</v>
      </c>
      <c r="P32">
        <f>VLOOKUP($D32,Work!H:I,2,FALSE)</f>
        <v>1.4999999999999999E-2</v>
      </c>
      <c r="Q32" s="28" t="s">
        <v>117</v>
      </c>
      <c r="R32">
        <f>VLOOKUP($D32,Work!K:L,2,FALSE)</f>
        <v>5.0000000000000001E-3</v>
      </c>
      <c r="S32" s="28" t="s">
        <v>118</v>
      </c>
      <c r="T32">
        <f>VLOOKUP($D32,Work!N:O,2,FALSE)</f>
        <v>2E-3</v>
      </c>
      <c r="U32" s="28" t="s">
        <v>119</v>
      </c>
      <c r="V32">
        <f>VLOOKUP($D32,Work!Q:R,2,FALSE)</f>
        <v>1E-3</v>
      </c>
      <c r="W32" s="25" t="s">
        <v>109</v>
      </c>
    </row>
    <row r="33" spans="1:23">
      <c r="A33" s="22" t="s">
        <v>122</v>
      </c>
      <c r="B33" s="22" t="str">
        <f t="shared" si="0"/>
        <v>South9</v>
      </c>
      <c r="C33" s="30" t="s">
        <v>120</v>
      </c>
      <c r="D33" t="s">
        <v>66</v>
      </c>
      <c r="E33" t="s">
        <v>113</v>
      </c>
      <c r="F33">
        <v>9</v>
      </c>
      <c r="G33" t="s">
        <v>112</v>
      </c>
      <c r="H33" t="s">
        <v>18</v>
      </c>
      <c r="I33">
        <v>83.01</v>
      </c>
      <c r="J33">
        <v>1</v>
      </c>
      <c r="K33" t="s">
        <v>114</v>
      </c>
      <c r="L33">
        <f>VLOOKUP($D33,Work!A:B,2,FALSE)</f>
        <v>0.55299999999999994</v>
      </c>
      <c r="M33" s="29" t="s">
        <v>115</v>
      </c>
      <c r="N33">
        <f>VLOOKUP($D33,Work!E:F,2,FALSE)</f>
        <v>3.7000000000000005E-2</v>
      </c>
      <c r="O33" s="29" t="s">
        <v>116</v>
      </c>
      <c r="P33">
        <f>VLOOKUP($D33,Work!H:I,2,FALSE)</f>
        <v>1.8000000000000002E-2</v>
      </c>
      <c r="Q33" s="29" t="s">
        <v>117</v>
      </c>
      <c r="R33">
        <f>VLOOKUP($D33,Work!K:L,2,FALSE)</f>
        <v>3.0000000000000001E-3</v>
      </c>
      <c r="S33" s="29" t="s">
        <v>118</v>
      </c>
      <c r="T33">
        <f>VLOOKUP($D33,Work!N:O,2,FALSE)</f>
        <v>1E-3</v>
      </c>
      <c r="U33" s="28" t="s">
        <v>119</v>
      </c>
      <c r="V33">
        <f>VLOOKUP($D33,Work!Q:R,2,FALSE)</f>
        <v>0</v>
      </c>
      <c r="W33" s="25" t="s">
        <v>109</v>
      </c>
    </row>
    <row r="34" spans="1:23">
      <c r="A34" s="22" t="s">
        <v>122</v>
      </c>
      <c r="B34" s="22" t="str">
        <f t="shared" si="0"/>
        <v>South10</v>
      </c>
      <c r="C34" s="30" t="s">
        <v>120</v>
      </c>
      <c r="D34" t="s">
        <v>67</v>
      </c>
      <c r="E34" t="s">
        <v>113</v>
      </c>
      <c r="F34">
        <v>10</v>
      </c>
      <c r="G34" t="s">
        <v>112</v>
      </c>
      <c r="H34" t="s">
        <v>18</v>
      </c>
      <c r="I34">
        <v>82.36</v>
      </c>
      <c r="J34">
        <v>1</v>
      </c>
      <c r="K34" t="s">
        <v>114</v>
      </c>
      <c r="L34">
        <f>VLOOKUP($D34,Work!A:B,2,FALSE)</f>
        <v>0.35100000000000003</v>
      </c>
      <c r="M34" s="28" t="s">
        <v>115</v>
      </c>
      <c r="N34">
        <f>VLOOKUP($D34,Work!E:F,2,FALSE)</f>
        <v>3.7000000000000005E-2</v>
      </c>
      <c r="O34" s="28" t="s">
        <v>116</v>
      </c>
      <c r="P34">
        <f>VLOOKUP($D34,Work!H:I,2,FALSE)</f>
        <v>0.01</v>
      </c>
      <c r="Q34" s="28" t="s">
        <v>117</v>
      </c>
      <c r="R34">
        <f>VLOOKUP($D34,Work!K:L,2,FALSE)</f>
        <v>4.0000000000000001E-3</v>
      </c>
      <c r="S34" s="28" t="s">
        <v>118</v>
      </c>
      <c r="T34">
        <f>VLOOKUP($D34,Work!N:O,2,FALSE)</f>
        <v>2E-3</v>
      </c>
      <c r="U34" s="28" t="s">
        <v>119</v>
      </c>
      <c r="V34">
        <f>VLOOKUP($D34,Work!Q:R,2,FALSE)</f>
        <v>2E-3</v>
      </c>
      <c r="W34" s="25" t="s">
        <v>109</v>
      </c>
    </row>
    <row r="35" spans="1:23">
      <c r="A35" s="22" t="s">
        <v>122</v>
      </c>
      <c r="B35" s="22" t="str">
        <f t="shared" si="0"/>
        <v>East11</v>
      </c>
      <c r="C35" s="30" t="s">
        <v>120</v>
      </c>
      <c r="D35" t="s">
        <v>76</v>
      </c>
      <c r="E35" t="s">
        <v>113</v>
      </c>
      <c r="F35">
        <v>11</v>
      </c>
      <c r="G35" t="s">
        <v>112</v>
      </c>
      <c r="H35" t="s">
        <v>19</v>
      </c>
      <c r="I35">
        <v>81.739999999999995</v>
      </c>
      <c r="J35">
        <v>1</v>
      </c>
      <c r="K35" t="s">
        <v>114</v>
      </c>
      <c r="L35">
        <f>VLOOKUP($D35,Work!A:B,2,FALSE)</f>
        <v>0.308</v>
      </c>
      <c r="M35" s="29" t="s">
        <v>115</v>
      </c>
      <c r="N35">
        <f>VLOOKUP($D35,Work!E:F,2,FALSE)</f>
        <v>0.109</v>
      </c>
      <c r="O35" s="29" t="s">
        <v>116</v>
      </c>
      <c r="P35">
        <f>VLOOKUP($D35,Work!H:I,2,FALSE)</f>
        <v>6.9999999999999993E-3</v>
      </c>
      <c r="Q35" s="29" t="s">
        <v>117</v>
      </c>
      <c r="R35">
        <f>VLOOKUP($D35,Work!K:L,2,FALSE)</f>
        <v>1E-3</v>
      </c>
      <c r="S35" s="29" t="s">
        <v>118</v>
      </c>
      <c r="T35">
        <f>VLOOKUP($D35,Work!N:O,2,FALSE)</f>
        <v>0</v>
      </c>
      <c r="U35" s="28" t="s">
        <v>119</v>
      </c>
      <c r="V35">
        <f>VLOOKUP($D35,Work!Q:R,2,FALSE)</f>
        <v>0</v>
      </c>
      <c r="W35" s="25" t="s">
        <v>109</v>
      </c>
    </row>
    <row r="36" spans="1:23">
      <c r="A36" s="22" t="s">
        <v>122</v>
      </c>
      <c r="B36" s="22" t="str">
        <f t="shared" si="0"/>
        <v>West11</v>
      </c>
      <c r="C36" s="30" t="s">
        <v>120</v>
      </c>
      <c r="D36" t="s">
        <v>78</v>
      </c>
      <c r="E36" t="s">
        <v>113</v>
      </c>
      <c r="F36">
        <v>11</v>
      </c>
      <c r="G36" t="s">
        <v>112</v>
      </c>
      <c r="H36" t="s">
        <v>17</v>
      </c>
      <c r="I36">
        <v>81.94</v>
      </c>
      <c r="J36">
        <v>1</v>
      </c>
      <c r="K36" t="s">
        <v>114</v>
      </c>
      <c r="L36">
        <f>VLOOKUP($D36,Work!A:B,2,FALSE)</f>
        <v>0.20899999999999999</v>
      </c>
      <c r="M36" s="28" t="s">
        <v>115</v>
      </c>
      <c r="N36">
        <f>VLOOKUP($D36,Work!E:F,2,FALSE)</f>
        <v>4.0999999999999995E-2</v>
      </c>
      <c r="O36" s="28" t="s">
        <v>116</v>
      </c>
      <c r="P36">
        <f>VLOOKUP($D36,Work!H:I,2,FALSE)</f>
        <v>6.0000000000000001E-3</v>
      </c>
      <c r="Q36" s="28" t="s">
        <v>117</v>
      </c>
      <c r="R36">
        <f>VLOOKUP($D36,Work!K:L,2,FALSE)</f>
        <v>2E-3</v>
      </c>
      <c r="S36" s="28" t="s">
        <v>118</v>
      </c>
      <c r="T36">
        <f>VLOOKUP($D36,Work!N:O,2,FALSE)</f>
        <v>1E-3</v>
      </c>
      <c r="U36" s="28" t="s">
        <v>119</v>
      </c>
      <c r="V36">
        <f>VLOOKUP($D36,Work!Q:R,2,FALSE)</f>
        <v>0</v>
      </c>
      <c r="W36" s="25" t="s">
        <v>109</v>
      </c>
    </row>
    <row r="37" spans="1:23">
      <c r="A37" s="22" t="s">
        <v>122</v>
      </c>
      <c r="B37" s="22" t="str">
        <f t="shared" si="0"/>
        <v>South12</v>
      </c>
      <c r="C37" s="30" t="s">
        <v>120</v>
      </c>
      <c r="D37" t="s">
        <v>64</v>
      </c>
      <c r="E37" t="s">
        <v>113</v>
      </c>
      <c r="F37">
        <v>12</v>
      </c>
      <c r="G37" t="s">
        <v>112</v>
      </c>
      <c r="H37" t="s">
        <v>18</v>
      </c>
      <c r="I37">
        <v>82.64</v>
      </c>
      <c r="J37">
        <v>1</v>
      </c>
      <c r="K37" t="s">
        <v>114</v>
      </c>
      <c r="L37">
        <f>VLOOKUP($D37,Work!A:B,2,FALSE)</f>
        <v>0.39399999999999996</v>
      </c>
      <c r="M37" s="29" t="s">
        <v>115</v>
      </c>
      <c r="N37">
        <f>VLOOKUP($D37,Work!E:F,2,FALSE)</f>
        <v>0.185</v>
      </c>
      <c r="O37" s="29" t="s">
        <v>116</v>
      </c>
      <c r="P37">
        <f>VLOOKUP($D37,Work!H:I,2,FALSE)</f>
        <v>2.6000000000000002E-2</v>
      </c>
      <c r="Q37" s="29" t="s">
        <v>117</v>
      </c>
      <c r="R37">
        <f>VLOOKUP($D37,Work!K:L,2,FALSE)</f>
        <v>6.9999999999999993E-3</v>
      </c>
      <c r="S37" s="29" t="s">
        <v>118</v>
      </c>
      <c r="T37">
        <f>VLOOKUP($D37,Work!N:O,2,FALSE)</f>
        <v>2E-3</v>
      </c>
      <c r="U37" s="28" t="s">
        <v>119</v>
      </c>
      <c r="V37">
        <f>VLOOKUP($D37,Work!Q:R,2,FALSE)</f>
        <v>1E-3</v>
      </c>
      <c r="W37" s="25" t="s">
        <v>109</v>
      </c>
    </row>
    <row r="38" spans="1:23">
      <c r="A38" s="22" t="s">
        <v>122</v>
      </c>
      <c r="B38" s="22" t="str">
        <f t="shared" si="0"/>
        <v>Midwest10</v>
      </c>
      <c r="C38" s="30" t="s">
        <v>120</v>
      </c>
      <c r="D38" t="s">
        <v>70</v>
      </c>
      <c r="E38" t="s">
        <v>113</v>
      </c>
      <c r="F38">
        <v>10</v>
      </c>
      <c r="G38" t="s">
        <v>112</v>
      </c>
      <c r="H38" t="s">
        <v>20</v>
      </c>
      <c r="I38">
        <v>82.2</v>
      </c>
      <c r="J38">
        <v>1</v>
      </c>
      <c r="K38" t="s">
        <v>114</v>
      </c>
      <c r="L38">
        <f>VLOOKUP($D38,Work!A:B,2,FALSE)</f>
        <v>0.47100000000000003</v>
      </c>
      <c r="M38" s="28" t="s">
        <v>115</v>
      </c>
      <c r="N38">
        <f>VLOOKUP($D38,Work!E:F,2,FALSE)</f>
        <v>3.1E-2</v>
      </c>
      <c r="O38" s="28" t="s">
        <v>116</v>
      </c>
      <c r="P38">
        <f>VLOOKUP($D38,Work!H:I,2,FALSE)</f>
        <v>1.1000000000000001E-2</v>
      </c>
      <c r="Q38" s="28" t="s">
        <v>117</v>
      </c>
      <c r="R38">
        <f>VLOOKUP($D38,Work!K:L,2,FALSE)</f>
        <v>2E-3</v>
      </c>
      <c r="S38" s="28" t="s">
        <v>118</v>
      </c>
      <c r="T38">
        <f>VLOOKUP($D38,Work!N:O,2,FALSE)</f>
        <v>1E-3</v>
      </c>
      <c r="U38" s="28" t="s">
        <v>119</v>
      </c>
      <c r="V38">
        <f>VLOOKUP($D38,Work!Q:R,2,FALSE)</f>
        <v>0</v>
      </c>
      <c r="W38" s="25" t="s">
        <v>109</v>
      </c>
    </row>
    <row r="39" spans="1:23">
      <c r="A39" s="22" t="s">
        <v>122</v>
      </c>
      <c r="B39" s="22" t="str">
        <f t="shared" si="0"/>
        <v>South11</v>
      </c>
      <c r="C39" s="30" t="s">
        <v>120</v>
      </c>
      <c r="D39" t="s">
        <v>71</v>
      </c>
      <c r="E39" t="s">
        <v>113</v>
      </c>
      <c r="F39">
        <v>11</v>
      </c>
      <c r="G39" t="s">
        <v>112</v>
      </c>
      <c r="H39" t="s">
        <v>18</v>
      </c>
      <c r="I39">
        <v>83.58</v>
      </c>
      <c r="J39">
        <v>1</v>
      </c>
      <c r="K39" t="s">
        <v>114</v>
      </c>
      <c r="L39">
        <f>VLOOKUP($D39,Work!A:B,2,FALSE)</f>
        <v>0.184</v>
      </c>
      <c r="M39" s="29" t="s">
        <v>115</v>
      </c>
      <c r="N39">
        <f>VLOOKUP($D39,Work!E:F,2,FALSE)</f>
        <v>5.0999999999999997E-2</v>
      </c>
      <c r="O39" s="29" t="s">
        <v>116</v>
      </c>
      <c r="P39">
        <f>VLOOKUP($D39,Work!H:I,2,FALSE)</f>
        <v>9.0000000000000011E-3</v>
      </c>
      <c r="Q39" s="29" t="s">
        <v>117</v>
      </c>
      <c r="R39">
        <f>VLOOKUP($D39,Work!K:L,2,FALSE)</f>
        <v>2E-3</v>
      </c>
      <c r="S39" s="29" t="s">
        <v>118</v>
      </c>
      <c r="T39">
        <f>VLOOKUP($D39,Work!N:O,2,FALSE)</f>
        <v>1E-3</v>
      </c>
      <c r="U39" s="28" t="s">
        <v>119</v>
      </c>
      <c r="V39">
        <f>VLOOKUP($D39,Work!Q:R,2,FALSE)</f>
        <v>0</v>
      </c>
      <c r="W39" s="25" t="s">
        <v>109</v>
      </c>
    </row>
    <row r="40" spans="1:23">
      <c r="A40" s="22" t="s">
        <v>122</v>
      </c>
      <c r="B40" s="22" t="str">
        <f t="shared" si="0"/>
        <v>Midwest8</v>
      </c>
      <c r="C40" s="30" t="s">
        <v>120</v>
      </c>
      <c r="D40" t="s">
        <v>72</v>
      </c>
      <c r="E40" t="s">
        <v>113</v>
      </c>
      <c r="F40">
        <v>8</v>
      </c>
      <c r="G40" t="s">
        <v>112</v>
      </c>
      <c r="H40" t="s">
        <v>20</v>
      </c>
      <c r="I40">
        <v>82.26</v>
      </c>
      <c r="J40">
        <v>1</v>
      </c>
      <c r="K40" t="s">
        <v>114</v>
      </c>
      <c r="L40">
        <f>VLOOKUP($D40,Work!A:B,2,FALSE)</f>
        <v>0.53</v>
      </c>
      <c r="M40" s="28" t="s">
        <v>115</v>
      </c>
      <c r="N40">
        <f>VLOOKUP($D40,Work!E:F,2,FALSE)</f>
        <v>1.6E-2</v>
      </c>
      <c r="O40" s="28" t="s">
        <v>116</v>
      </c>
      <c r="P40">
        <f>VLOOKUP($D40,Work!H:I,2,FALSE)</f>
        <v>6.0000000000000001E-3</v>
      </c>
      <c r="Q40" s="28" t="s">
        <v>117</v>
      </c>
      <c r="R40">
        <f>VLOOKUP($D40,Work!K:L,2,FALSE)</f>
        <v>2E-3</v>
      </c>
      <c r="S40" s="28" t="s">
        <v>118</v>
      </c>
      <c r="T40">
        <f>VLOOKUP($D40,Work!N:O,2,FALSE)</f>
        <v>1E-3</v>
      </c>
      <c r="U40" s="28" t="s">
        <v>119</v>
      </c>
      <c r="V40">
        <f>VLOOKUP($D40,Work!Q:R,2,FALSE)</f>
        <v>0</v>
      </c>
      <c r="W40" s="25" t="s">
        <v>109</v>
      </c>
    </row>
    <row r="41" spans="1:23">
      <c r="A41" s="22" t="s">
        <v>122</v>
      </c>
      <c r="B41" s="22" t="str">
        <f t="shared" si="0"/>
        <v>South8</v>
      </c>
      <c r="C41" s="30" t="s">
        <v>120</v>
      </c>
      <c r="D41" t="s">
        <v>74</v>
      </c>
      <c r="E41" t="s">
        <v>113</v>
      </c>
      <c r="F41">
        <v>8</v>
      </c>
      <c r="G41" t="s">
        <v>112</v>
      </c>
      <c r="H41" t="s">
        <v>18</v>
      </c>
      <c r="I41">
        <v>81.64</v>
      </c>
      <c r="J41">
        <v>1</v>
      </c>
      <c r="K41" t="s">
        <v>114</v>
      </c>
      <c r="L41">
        <f>VLOOKUP($D41,Work!A:B,2,FALSE)</f>
        <v>0.441</v>
      </c>
      <c r="M41" s="29" t="s">
        <v>115</v>
      </c>
      <c r="N41">
        <f>VLOOKUP($D41,Work!E:F,2,FALSE)</f>
        <v>2.1000000000000001E-2</v>
      </c>
      <c r="O41" s="29" t="s">
        <v>116</v>
      </c>
      <c r="P41">
        <f>VLOOKUP($D41,Work!H:I,2,FALSE)</f>
        <v>6.9999999999999993E-3</v>
      </c>
      <c r="Q41" s="29" t="s">
        <v>117</v>
      </c>
      <c r="R41">
        <f>VLOOKUP($D41,Work!K:L,2,FALSE)</f>
        <v>2E-3</v>
      </c>
      <c r="S41" s="29" t="s">
        <v>118</v>
      </c>
      <c r="T41">
        <f>VLOOKUP($D41,Work!N:O,2,FALSE)</f>
        <v>1E-3</v>
      </c>
      <c r="U41" s="28" t="s">
        <v>119</v>
      </c>
      <c r="V41">
        <f>VLOOKUP($D41,Work!Q:R,2,FALSE)</f>
        <v>0</v>
      </c>
      <c r="W41" s="25" t="s">
        <v>109</v>
      </c>
    </row>
    <row r="42" spans="1:23">
      <c r="A42" s="22" t="s">
        <v>122</v>
      </c>
      <c r="B42" s="22" t="str">
        <f t="shared" si="0"/>
        <v>East8</v>
      </c>
      <c r="C42" s="30" t="s">
        <v>120</v>
      </c>
      <c r="D42" t="s">
        <v>69</v>
      </c>
      <c r="E42" t="s">
        <v>113</v>
      </c>
      <c r="F42">
        <v>8</v>
      </c>
      <c r="G42" t="s">
        <v>112</v>
      </c>
      <c r="H42" t="s">
        <v>19</v>
      </c>
      <c r="I42">
        <v>81.7</v>
      </c>
      <c r="J42">
        <v>1</v>
      </c>
      <c r="K42" t="s">
        <v>114</v>
      </c>
      <c r="L42">
        <f>VLOOKUP($D42,Work!A:B,2,FALSE)</f>
        <v>0.40299999999999997</v>
      </c>
      <c r="M42" s="28" t="s">
        <v>115</v>
      </c>
      <c r="N42">
        <f>VLOOKUP($D42,Work!E:F,2,FALSE)</f>
        <v>8.0000000000000002E-3</v>
      </c>
      <c r="O42" s="28" t="s">
        <v>116</v>
      </c>
      <c r="P42">
        <f>VLOOKUP($D42,Work!H:I,2,FALSE)</f>
        <v>3.0000000000000001E-3</v>
      </c>
      <c r="Q42" s="28" t="s">
        <v>117</v>
      </c>
      <c r="R42">
        <f>VLOOKUP($D42,Work!K:L,2,FALSE)</f>
        <v>1E-3</v>
      </c>
      <c r="S42" s="28" t="s">
        <v>118</v>
      </c>
      <c r="T42">
        <f>VLOOKUP($D42,Work!N:O,2,FALSE)</f>
        <v>0</v>
      </c>
      <c r="U42" s="28" t="s">
        <v>119</v>
      </c>
      <c r="V42">
        <f>VLOOKUP($D42,Work!Q:R,2,FALSE)</f>
        <v>0</v>
      </c>
      <c r="W42" s="25" t="s">
        <v>109</v>
      </c>
    </row>
    <row r="43" spans="1:23">
      <c r="A43" s="22" t="s">
        <v>122</v>
      </c>
      <c r="B43" s="22" t="str">
        <f t="shared" si="0"/>
        <v>Midwest9</v>
      </c>
      <c r="C43" s="30" t="s">
        <v>120</v>
      </c>
      <c r="D43" t="s">
        <v>75</v>
      </c>
      <c r="E43" t="s">
        <v>113</v>
      </c>
      <c r="F43">
        <v>9</v>
      </c>
      <c r="G43" t="s">
        <v>112</v>
      </c>
      <c r="H43" t="s">
        <v>20</v>
      </c>
      <c r="I43">
        <v>82.55</v>
      </c>
      <c r="J43">
        <v>1</v>
      </c>
      <c r="K43" t="s">
        <v>114</v>
      </c>
      <c r="L43">
        <f>VLOOKUP($D43,Work!A:B,2,FALSE)</f>
        <v>0.46399999999999997</v>
      </c>
      <c r="M43" s="29" t="s">
        <v>115</v>
      </c>
      <c r="N43">
        <f>VLOOKUP($D43,Work!E:F,2,FALSE)</f>
        <v>1.7000000000000001E-2</v>
      </c>
      <c r="O43" s="29" t="s">
        <v>116</v>
      </c>
      <c r="P43">
        <f>VLOOKUP($D43,Work!H:I,2,FALSE)</f>
        <v>6.9999999999999993E-3</v>
      </c>
      <c r="Q43" s="29" t="s">
        <v>117</v>
      </c>
      <c r="R43">
        <f>VLOOKUP($D43,Work!K:L,2,FALSE)</f>
        <v>3.0000000000000001E-3</v>
      </c>
      <c r="S43" s="29" t="s">
        <v>118</v>
      </c>
      <c r="T43">
        <f>VLOOKUP($D43,Work!N:O,2,FALSE)</f>
        <v>1E-3</v>
      </c>
      <c r="U43" s="28" t="s">
        <v>119</v>
      </c>
      <c r="V43">
        <f>VLOOKUP($D43,Work!Q:R,2,FALSE)</f>
        <v>1E-3</v>
      </c>
      <c r="W43" s="25" t="s">
        <v>109</v>
      </c>
    </row>
    <row r="44" spans="1:23">
      <c r="A44" s="22" t="s">
        <v>122</v>
      </c>
      <c r="B44" s="22" t="str">
        <f t="shared" si="0"/>
        <v>East10</v>
      </c>
      <c r="C44" s="30" t="s">
        <v>120</v>
      </c>
      <c r="D44" t="s">
        <v>73</v>
      </c>
      <c r="E44" t="s">
        <v>113</v>
      </c>
      <c r="F44">
        <v>10</v>
      </c>
      <c r="G44" t="s">
        <v>112</v>
      </c>
      <c r="H44" t="s">
        <v>19</v>
      </c>
      <c r="I44">
        <v>80.84</v>
      </c>
      <c r="J44">
        <v>1</v>
      </c>
      <c r="K44" t="s">
        <v>114</v>
      </c>
      <c r="L44">
        <f>VLOOKUP($D44,Work!A:B,2,FALSE)</f>
        <v>0.32100000000000001</v>
      </c>
      <c r="M44" s="28" t="s">
        <v>115</v>
      </c>
      <c r="N44">
        <f>VLOOKUP($D44,Work!E:F,2,FALSE)</f>
        <v>2.2000000000000002E-2</v>
      </c>
      <c r="O44" s="28" t="s">
        <v>116</v>
      </c>
      <c r="P44">
        <f>VLOOKUP($D44,Work!H:I,2,FALSE)</f>
        <v>6.9999999999999993E-3</v>
      </c>
      <c r="Q44" s="28" t="s">
        <v>117</v>
      </c>
      <c r="R44">
        <f>VLOOKUP($D44,Work!K:L,2,FALSE)</f>
        <v>1E-3</v>
      </c>
      <c r="S44" s="28" t="s">
        <v>118</v>
      </c>
      <c r="T44">
        <f>VLOOKUP($D44,Work!N:O,2,FALSE)</f>
        <v>1E-3</v>
      </c>
      <c r="U44" s="28" t="s">
        <v>119</v>
      </c>
      <c r="V44">
        <f>VLOOKUP($D44,Work!Q:R,2,FALSE)</f>
        <v>0</v>
      </c>
      <c r="W44" s="25" t="s">
        <v>109</v>
      </c>
    </row>
    <row r="45" spans="1:23">
      <c r="A45" s="22" t="s">
        <v>122</v>
      </c>
      <c r="B45" s="22" t="str">
        <f t="shared" si="0"/>
        <v>West12</v>
      </c>
      <c r="C45" s="30" t="s">
        <v>120</v>
      </c>
      <c r="D45" t="s">
        <v>77</v>
      </c>
      <c r="E45" t="s">
        <v>113</v>
      </c>
      <c r="F45">
        <v>12</v>
      </c>
      <c r="G45" t="s">
        <v>112</v>
      </c>
      <c r="H45" t="s">
        <v>17</v>
      </c>
      <c r="I45">
        <v>81.290000000000006</v>
      </c>
      <c r="J45">
        <v>1</v>
      </c>
      <c r="K45" t="s">
        <v>114</v>
      </c>
      <c r="L45">
        <f>VLOOKUP($D45,Work!A:B,2,FALSE)</f>
        <v>0.41899999999999998</v>
      </c>
      <c r="M45" s="29" t="s">
        <v>115</v>
      </c>
      <c r="N45">
        <f>VLOOKUP($D45,Work!E:F,2,FALSE)</f>
        <v>0.122</v>
      </c>
      <c r="O45" s="29" t="s">
        <v>116</v>
      </c>
      <c r="P45">
        <f>VLOOKUP($D45,Work!H:I,2,FALSE)</f>
        <v>1.6E-2</v>
      </c>
      <c r="Q45" s="29" t="s">
        <v>117</v>
      </c>
      <c r="R45">
        <f>VLOOKUP($D45,Work!K:L,2,FALSE)</f>
        <v>5.0000000000000001E-3</v>
      </c>
      <c r="S45" s="29" t="s">
        <v>118</v>
      </c>
      <c r="T45">
        <f>VLOOKUP($D45,Work!N:O,2,FALSE)</f>
        <v>1E-3</v>
      </c>
      <c r="U45" s="28" t="s">
        <v>119</v>
      </c>
      <c r="V45">
        <f>VLOOKUP($D45,Work!Q:R,2,FALSE)</f>
        <v>0</v>
      </c>
      <c r="W45" s="25" t="s">
        <v>109</v>
      </c>
    </row>
    <row r="46" spans="1:23">
      <c r="A46" s="22" t="s">
        <v>122</v>
      </c>
      <c r="B46" s="22" t="str">
        <f t="shared" si="0"/>
        <v>East9</v>
      </c>
      <c r="C46" s="30" t="s">
        <v>120</v>
      </c>
      <c r="D46" t="s">
        <v>79</v>
      </c>
      <c r="E46" t="s">
        <v>113</v>
      </c>
      <c r="F46">
        <v>9</v>
      </c>
      <c r="G46" t="s">
        <v>112</v>
      </c>
      <c r="H46" t="s">
        <v>19</v>
      </c>
      <c r="I46">
        <v>81.72</v>
      </c>
      <c r="J46">
        <v>1</v>
      </c>
      <c r="K46" t="s">
        <v>114</v>
      </c>
      <c r="L46">
        <f>VLOOKUP($D46,Work!A:B,2,FALSE)</f>
        <v>0.59599999999999997</v>
      </c>
      <c r="M46" s="28" t="s">
        <v>115</v>
      </c>
      <c r="N46">
        <f>VLOOKUP($D46,Work!E:F,2,FALSE)</f>
        <v>1.1000000000000001E-2</v>
      </c>
      <c r="O46" s="28" t="s">
        <v>116</v>
      </c>
      <c r="P46">
        <f>VLOOKUP($D46,Work!H:I,2,FALSE)</f>
        <v>5.0000000000000001E-3</v>
      </c>
      <c r="Q46" s="28" t="s">
        <v>117</v>
      </c>
      <c r="R46">
        <f>VLOOKUP($D46,Work!K:L,2,FALSE)</f>
        <v>1E-3</v>
      </c>
      <c r="S46" s="28" t="s">
        <v>118</v>
      </c>
      <c r="T46">
        <f>VLOOKUP($D46,Work!N:O,2,FALSE)</f>
        <v>1E-3</v>
      </c>
      <c r="U46" s="28" t="s">
        <v>119</v>
      </c>
      <c r="V46">
        <f>VLOOKUP($D46,Work!Q:R,2,FALSE)</f>
        <v>0</v>
      </c>
      <c r="W46" s="25" t="s">
        <v>109</v>
      </c>
    </row>
    <row r="47" spans="1:23">
      <c r="A47" s="22" t="s">
        <v>122</v>
      </c>
      <c r="B47" s="22" t="str">
        <f t="shared" si="0"/>
        <v>Midwest12</v>
      </c>
      <c r="C47" s="30" t="s">
        <v>120</v>
      </c>
      <c r="D47" t="s">
        <v>80</v>
      </c>
      <c r="E47" t="s">
        <v>113</v>
      </c>
      <c r="F47">
        <v>12</v>
      </c>
      <c r="G47" t="s">
        <v>112</v>
      </c>
      <c r="H47" t="s">
        <v>20</v>
      </c>
      <c r="I47">
        <v>80.91</v>
      </c>
      <c r="J47">
        <v>1</v>
      </c>
      <c r="K47" t="s">
        <v>114</v>
      </c>
      <c r="L47">
        <f>VLOOKUP($D47,Work!A:B,2,FALSE)</f>
        <v>0.17499999999999999</v>
      </c>
      <c r="M47" s="29" t="s">
        <v>115</v>
      </c>
      <c r="N47">
        <f>VLOOKUP($D47,Work!E:F,2,FALSE)</f>
        <v>5.0999999999999997E-2</v>
      </c>
      <c r="O47" s="29" t="s">
        <v>116</v>
      </c>
      <c r="P47">
        <f>VLOOKUP($D47,Work!H:I,2,FALSE)</f>
        <v>4.0000000000000001E-3</v>
      </c>
      <c r="Q47" s="29" t="s">
        <v>117</v>
      </c>
      <c r="R47">
        <f>VLOOKUP($D47,Work!K:L,2,FALSE)</f>
        <v>1E-3</v>
      </c>
      <c r="S47" s="29" t="s">
        <v>118</v>
      </c>
      <c r="T47">
        <f>VLOOKUP($D47,Work!N:O,2,FALSE)</f>
        <v>0</v>
      </c>
      <c r="U47" s="28" t="s">
        <v>119</v>
      </c>
      <c r="V47">
        <f>VLOOKUP($D47,Work!Q:R,2,FALSE)</f>
        <v>0</v>
      </c>
      <c r="W47" s="25" t="s">
        <v>109</v>
      </c>
    </row>
    <row r="48" spans="1:23">
      <c r="A48" s="22" t="s">
        <v>122</v>
      </c>
      <c r="B48" s="22" t="str">
        <f t="shared" si="0"/>
        <v>West9</v>
      </c>
      <c r="C48" s="30" t="s">
        <v>120</v>
      </c>
      <c r="D48" t="s">
        <v>68</v>
      </c>
      <c r="E48" t="s">
        <v>113</v>
      </c>
      <c r="F48">
        <v>9</v>
      </c>
      <c r="G48" t="s">
        <v>112</v>
      </c>
      <c r="H48" t="s">
        <v>17</v>
      </c>
      <c r="I48">
        <v>80.760000000000005</v>
      </c>
      <c r="J48">
        <v>1</v>
      </c>
      <c r="K48" t="s">
        <v>114</v>
      </c>
      <c r="L48">
        <f>VLOOKUP($D48,Work!A:B,2,FALSE)</f>
        <v>0.35700000000000004</v>
      </c>
      <c r="M48" s="28" t="s">
        <v>115</v>
      </c>
      <c r="N48">
        <f>VLOOKUP($D48,Work!E:F,2,FALSE)</f>
        <v>2.5000000000000001E-2</v>
      </c>
      <c r="O48" s="28" t="s">
        <v>116</v>
      </c>
      <c r="P48">
        <f>VLOOKUP($D48,Work!H:I,2,FALSE)</f>
        <v>0.01</v>
      </c>
      <c r="Q48" s="28" t="s">
        <v>117</v>
      </c>
      <c r="R48">
        <f>VLOOKUP($D48,Work!K:L,2,FALSE)</f>
        <v>4.0000000000000001E-3</v>
      </c>
      <c r="S48" s="28" t="s">
        <v>118</v>
      </c>
      <c r="T48">
        <f>VLOOKUP($D48,Work!N:O,2,FALSE)</f>
        <v>1E-3</v>
      </c>
      <c r="U48" s="28" t="s">
        <v>119</v>
      </c>
      <c r="V48">
        <f>VLOOKUP($D48,Work!Q:R,2,FALSE)</f>
        <v>0</v>
      </c>
      <c r="W48" s="25" t="s">
        <v>109</v>
      </c>
    </row>
    <row r="49" spans="1:23">
      <c r="A49" s="22" t="s">
        <v>122</v>
      </c>
      <c r="B49" s="22" t="str">
        <f t="shared" si="0"/>
        <v>West13</v>
      </c>
      <c r="C49" s="30" t="s">
        <v>120</v>
      </c>
      <c r="D49" t="s">
        <v>81</v>
      </c>
      <c r="E49" t="s">
        <v>113</v>
      </c>
      <c r="F49">
        <v>13</v>
      </c>
      <c r="G49" t="s">
        <v>112</v>
      </c>
      <c r="H49" t="s">
        <v>17</v>
      </c>
      <c r="I49">
        <v>79.290000000000006</v>
      </c>
      <c r="J49">
        <v>1</v>
      </c>
      <c r="K49" t="s">
        <v>114</v>
      </c>
      <c r="L49">
        <f>VLOOKUP($D49,Work!A:B,2,FALSE)</f>
        <v>8.4000000000000005E-2</v>
      </c>
      <c r="M49" s="29" t="s">
        <v>115</v>
      </c>
      <c r="N49">
        <f>VLOOKUP($D49,Work!E:F,2,FALSE)</f>
        <v>2.1000000000000001E-2</v>
      </c>
      <c r="O49" s="29" t="s">
        <v>116</v>
      </c>
      <c r="P49">
        <f>VLOOKUP($D49,Work!H:I,2,FALSE)</f>
        <v>3.0000000000000001E-3</v>
      </c>
      <c r="Q49" s="29" t="s">
        <v>117</v>
      </c>
      <c r="R49">
        <f>VLOOKUP($D49,Work!K:L,2,FALSE)</f>
        <v>1E-3</v>
      </c>
      <c r="S49" s="29" t="s">
        <v>118</v>
      </c>
      <c r="T49">
        <f>VLOOKUP($D49,Work!N:O,2,FALSE)</f>
        <v>0</v>
      </c>
      <c r="U49" s="28" t="s">
        <v>119</v>
      </c>
      <c r="V49">
        <f>VLOOKUP($D49,Work!Q:R,2,FALSE)</f>
        <v>0</v>
      </c>
      <c r="W49" s="25" t="s">
        <v>109</v>
      </c>
    </row>
    <row r="50" spans="1:23">
      <c r="A50" s="22" t="s">
        <v>122</v>
      </c>
      <c r="B50" s="22" t="str">
        <f t="shared" si="0"/>
        <v>Midwest13</v>
      </c>
      <c r="C50" s="30" t="s">
        <v>120</v>
      </c>
      <c r="D50" t="s">
        <v>82</v>
      </c>
      <c r="E50" t="s">
        <v>113</v>
      </c>
      <c r="F50">
        <v>13</v>
      </c>
      <c r="G50" t="s">
        <v>112</v>
      </c>
      <c r="H50" t="s">
        <v>20</v>
      </c>
      <c r="I50">
        <v>78.58</v>
      </c>
      <c r="J50">
        <v>1</v>
      </c>
      <c r="K50" t="s">
        <v>114</v>
      </c>
      <c r="L50">
        <f>VLOOKUP($D50,Work!A:B,2,FALSE)</f>
        <v>8.4000000000000005E-2</v>
      </c>
      <c r="M50" s="28" t="s">
        <v>115</v>
      </c>
      <c r="N50">
        <f>VLOOKUP($D50,Work!E:F,2,FALSE)</f>
        <v>1.7000000000000001E-2</v>
      </c>
      <c r="O50" s="28" t="s">
        <v>116</v>
      </c>
      <c r="P50">
        <f>VLOOKUP($D50,Work!H:I,2,FALSE)</f>
        <v>3.0000000000000001E-3</v>
      </c>
      <c r="Q50" s="28" t="s">
        <v>117</v>
      </c>
      <c r="R50">
        <f>VLOOKUP($D50,Work!K:L,2,FALSE)</f>
        <v>1E-3</v>
      </c>
      <c r="S50" s="28" t="s">
        <v>118</v>
      </c>
      <c r="T50">
        <f>VLOOKUP($D50,Work!N:O,2,FALSE)</f>
        <v>1E-3</v>
      </c>
      <c r="U50" s="28" t="s">
        <v>119</v>
      </c>
      <c r="V50">
        <f>VLOOKUP($D50,Work!Q:R,2,FALSE)</f>
        <v>0</v>
      </c>
      <c r="W50" s="25" t="s">
        <v>109</v>
      </c>
    </row>
    <row r="51" spans="1:23">
      <c r="A51" s="22" t="s">
        <v>122</v>
      </c>
      <c r="B51" s="22" t="str">
        <f t="shared" si="0"/>
        <v>East12</v>
      </c>
      <c r="C51" s="30" t="s">
        <v>120</v>
      </c>
      <c r="D51" t="s">
        <v>83</v>
      </c>
      <c r="E51" t="s">
        <v>113</v>
      </c>
      <c r="F51">
        <v>12</v>
      </c>
      <c r="G51" t="s">
        <v>112</v>
      </c>
      <c r="H51" t="s">
        <v>19</v>
      </c>
      <c r="I51">
        <v>78.02</v>
      </c>
      <c r="J51">
        <v>1</v>
      </c>
      <c r="K51" t="s">
        <v>114</v>
      </c>
      <c r="L51">
        <f>VLOOKUP($D51,Work!A:B,2,FALSE)</f>
        <v>0.23800000000000002</v>
      </c>
      <c r="M51" s="29" t="s">
        <v>115</v>
      </c>
      <c r="N51">
        <f>VLOOKUP($D51,Work!E:F,2,FALSE)</f>
        <v>4.0999999999999995E-2</v>
      </c>
      <c r="O51" s="29" t="s">
        <v>116</v>
      </c>
      <c r="P51">
        <f>VLOOKUP($D51,Work!H:I,2,FALSE)</f>
        <v>2E-3</v>
      </c>
      <c r="Q51" s="29" t="s">
        <v>117</v>
      </c>
      <c r="R51">
        <f>VLOOKUP($D51,Work!K:L,2,FALSE)</f>
        <v>1E-3</v>
      </c>
      <c r="S51" s="29" t="s">
        <v>118</v>
      </c>
      <c r="T51">
        <f>VLOOKUP($D51,Work!N:O,2,FALSE)</f>
        <v>0</v>
      </c>
      <c r="U51" s="28" t="s">
        <v>119</v>
      </c>
      <c r="V51">
        <f>VLOOKUP($D51,Work!Q:R,2,FALSE)</f>
        <v>0</v>
      </c>
      <c r="W51" s="25" t="s">
        <v>109</v>
      </c>
    </row>
    <row r="52" spans="1:23">
      <c r="A52" s="22" t="s">
        <v>122</v>
      </c>
      <c r="B52" s="22" t="str">
        <f t="shared" si="0"/>
        <v>South13</v>
      </c>
      <c r="C52" s="30" t="s">
        <v>120</v>
      </c>
      <c r="D52" t="s">
        <v>84</v>
      </c>
      <c r="E52" t="s">
        <v>113</v>
      </c>
      <c r="F52">
        <v>13</v>
      </c>
      <c r="G52" t="s">
        <v>112</v>
      </c>
      <c r="H52" t="s">
        <v>18</v>
      </c>
      <c r="I52">
        <v>78.36</v>
      </c>
      <c r="J52">
        <v>1</v>
      </c>
      <c r="K52" t="s">
        <v>114</v>
      </c>
      <c r="L52">
        <f>VLOOKUP($D52,Work!A:B,2,FALSE)</f>
        <v>0.20499999999999999</v>
      </c>
      <c r="M52" s="28" t="s">
        <v>115</v>
      </c>
      <c r="N52">
        <f>VLOOKUP($D52,Work!E:F,2,FALSE)</f>
        <v>0.06</v>
      </c>
      <c r="O52" s="28" t="s">
        <v>116</v>
      </c>
      <c r="P52">
        <f>VLOOKUP($D52,Work!H:I,2,FALSE)</f>
        <v>6.9999999999999993E-3</v>
      </c>
      <c r="Q52" s="28" t="s">
        <v>117</v>
      </c>
      <c r="R52">
        <f>VLOOKUP($D52,Work!K:L,2,FALSE)</f>
        <v>2E-3</v>
      </c>
      <c r="S52" s="28" t="s">
        <v>118</v>
      </c>
      <c r="T52">
        <f>VLOOKUP($D52,Work!N:O,2,FALSE)</f>
        <v>1E-3</v>
      </c>
      <c r="U52" s="28" t="s">
        <v>119</v>
      </c>
      <c r="V52">
        <f>VLOOKUP($D52,Work!Q:R,2,FALSE)</f>
        <v>0</v>
      </c>
      <c r="W52" s="25" t="s">
        <v>109</v>
      </c>
    </row>
    <row r="53" spans="1:23">
      <c r="A53" s="22" t="s">
        <v>122</v>
      </c>
      <c r="B53" s="22" t="str">
        <f t="shared" si="0"/>
        <v>East14</v>
      </c>
      <c r="C53" s="30" t="s">
        <v>120</v>
      </c>
      <c r="D53" t="s">
        <v>86</v>
      </c>
      <c r="E53" t="s">
        <v>113</v>
      </c>
      <c r="F53">
        <v>14</v>
      </c>
      <c r="G53" t="s">
        <v>112</v>
      </c>
      <c r="H53" t="s">
        <v>19</v>
      </c>
      <c r="I53">
        <v>77.11</v>
      </c>
      <c r="J53">
        <v>1</v>
      </c>
      <c r="K53" t="s">
        <v>114</v>
      </c>
      <c r="L53">
        <f>VLOOKUP($D53,Work!A:B,2,FALSE)</f>
        <v>0.151</v>
      </c>
      <c r="M53" s="29" t="s">
        <v>115</v>
      </c>
      <c r="N53">
        <f>VLOOKUP($D53,Work!E:F,2,FALSE)</f>
        <v>0.04</v>
      </c>
      <c r="O53" s="29" t="s">
        <v>116</v>
      </c>
      <c r="P53">
        <f>VLOOKUP($D53,Work!H:I,2,FALSE)</f>
        <v>6.0000000000000001E-3</v>
      </c>
      <c r="Q53" s="29" t="s">
        <v>117</v>
      </c>
      <c r="R53">
        <f>VLOOKUP($D53,Work!K:L,2,FALSE)</f>
        <v>2E-3</v>
      </c>
      <c r="S53" s="29" t="s">
        <v>118</v>
      </c>
      <c r="T53">
        <f>VLOOKUP($D53,Work!N:O,2,FALSE)</f>
        <v>1E-3</v>
      </c>
      <c r="U53" s="28" t="s">
        <v>119</v>
      </c>
      <c r="V53">
        <f>VLOOKUP($D53,Work!Q:R,2,FALSE)</f>
        <v>1E-3</v>
      </c>
      <c r="W53" s="25" t="s">
        <v>109</v>
      </c>
    </row>
    <row r="54" spans="1:23">
      <c r="A54" s="22" t="s">
        <v>122</v>
      </c>
      <c r="B54" s="22" t="str">
        <f t="shared" si="0"/>
        <v>West14</v>
      </c>
      <c r="C54" s="30" t="s">
        <v>120</v>
      </c>
      <c r="D54" t="s">
        <v>87</v>
      </c>
      <c r="E54" t="s">
        <v>113</v>
      </c>
      <c r="F54">
        <v>14</v>
      </c>
      <c r="G54" t="s">
        <v>112</v>
      </c>
      <c r="H54" t="s">
        <v>17</v>
      </c>
      <c r="I54">
        <v>77.27</v>
      </c>
      <c r="J54">
        <v>1</v>
      </c>
      <c r="K54" t="s">
        <v>114</v>
      </c>
      <c r="L54">
        <f>VLOOKUP($D54,Work!A:B,2,FALSE)</f>
        <v>4.4999999999999998E-2</v>
      </c>
      <c r="M54" s="28" t="s">
        <v>115</v>
      </c>
      <c r="N54">
        <f>VLOOKUP($D54,Work!E:F,2,FALSE)</f>
        <v>1.3000000000000001E-2</v>
      </c>
      <c r="O54" s="28" t="s">
        <v>116</v>
      </c>
      <c r="P54">
        <f>VLOOKUP($D54,Work!H:I,2,FALSE)</f>
        <v>3.0000000000000001E-3</v>
      </c>
      <c r="Q54" s="28" t="s">
        <v>117</v>
      </c>
      <c r="R54">
        <f>VLOOKUP($D54,Work!K:L,2,FALSE)</f>
        <v>1E-3</v>
      </c>
      <c r="S54" s="28" t="s">
        <v>118</v>
      </c>
      <c r="T54">
        <f>VLOOKUP($D54,Work!N:O,2,FALSE)</f>
        <v>0</v>
      </c>
      <c r="U54" s="28" t="s">
        <v>119</v>
      </c>
      <c r="V54">
        <f>VLOOKUP($D54,Work!Q:R,2,FALSE)</f>
        <v>0</v>
      </c>
      <c r="W54" s="25" t="s">
        <v>109</v>
      </c>
    </row>
    <row r="55" spans="1:23">
      <c r="A55" s="22" t="s">
        <v>122</v>
      </c>
      <c r="B55" s="22" t="str">
        <f t="shared" si="0"/>
        <v>East13</v>
      </c>
      <c r="C55" s="30" t="s">
        <v>120</v>
      </c>
      <c r="D55" t="s">
        <v>85</v>
      </c>
      <c r="E55" t="s">
        <v>113</v>
      </c>
      <c r="F55">
        <v>13</v>
      </c>
      <c r="G55" t="s">
        <v>112</v>
      </c>
      <c r="H55" t="s">
        <v>19</v>
      </c>
      <c r="I55">
        <v>77.010000000000005</v>
      </c>
      <c r="J55">
        <v>1</v>
      </c>
      <c r="K55" t="s">
        <v>114</v>
      </c>
      <c r="L55">
        <f>VLOOKUP($D55,Work!A:B,2,FALSE)</f>
        <v>0.1</v>
      </c>
      <c r="M55" s="29" t="s">
        <v>115</v>
      </c>
      <c r="N55">
        <f>VLOOKUP($D55,Work!E:F,2,FALSE)</f>
        <v>3.3000000000000002E-2</v>
      </c>
      <c r="O55" s="29" t="s">
        <v>116</v>
      </c>
      <c r="P55">
        <f>VLOOKUP($D55,Work!H:I,2,FALSE)</f>
        <v>2E-3</v>
      </c>
      <c r="Q55" s="29" t="s">
        <v>117</v>
      </c>
      <c r="R55">
        <f>VLOOKUP($D55,Work!K:L,2,FALSE)</f>
        <v>1E-3</v>
      </c>
      <c r="S55" s="29" t="s">
        <v>118</v>
      </c>
      <c r="T55">
        <f>VLOOKUP($D55,Work!N:O,2,FALSE)</f>
        <v>0</v>
      </c>
      <c r="U55" s="28" t="s">
        <v>119</v>
      </c>
      <c r="V55">
        <f>VLOOKUP($D55,Work!Q:R,2,FALSE)</f>
        <v>0</v>
      </c>
      <c r="W55" s="25" t="s">
        <v>109</v>
      </c>
    </row>
    <row r="56" spans="1:23">
      <c r="A56" s="22" t="s">
        <v>122</v>
      </c>
      <c r="B56" s="22" t="str">
        <f t="shared" si="0"/>
        <v>South14</v>
      </c>
      <c r="C56" s="30" t="s">
        <v>120</v>
      </c>
      <c r="D56" t="s">
        <v>88</v>
      </c>
      <c r="E56" t="s">
        <v>113</v>
      </c>
      <c r="F56">
        <v>14</v>
      </c>
      <c r="G56" t="s">
        <v>112</v>
      </c>
      <c r="H56" t="s">
        <v>18</v>
      </c>
      <c r="I56">
        <v>76.98</v>
      </c>
      <c r="J56">
        <v>1</v>
      </c>
      <c r="K56" t="s">
        <v>114</v>
      </c>
      <c r="L56">
        <f>VLOOKUP($D56,Work!A:B,2,FALSE)</f>
        <v>8.3000000000000004E-2</v>
      </c>
      <c r="M56" s="28" t="s">
        <v>115</v>
      </c>
      <c r="N56">
        <f>VLOOKUP($D56,Work!E:F,2,FALSE)</f>
        <v>1.3999999999999999E-2</v>
      </c>
      <c r="O56" s="28" t="s">
        <v>116</v>
      </c>
      <c r="P56">
        <f>VLOOKUP($D56,Work!H:I,2,FALSE)</f>
        <v>3.0000000000000001E-3</v>
      </c>
      <c r="Q56" s="28" t="s">
        <v>117</v>
      </c>
      <c r="R56">
        <f>VLOOKUP($D56,Work!K:L,2,FALSE)</f>
        <v>1E-3</v>
      </c>
      <c r="S56" s="28" t="s">
        <v>118</v>
      </c>
      <c r="T56">
        <f>VLOOKUP($D56,Work!N:O,2,FALSE)</f>
        <v>0</v>
      </c>
      <c r="U56" s="28" t="s">
        <v>119</v>
      </c>
      <c r="V56">
        <f>VLOOKUP($D56,Work!Q:R,2,FALSE)</f>
        <v>0</v>
      </c>
      <c r="W56" s="25" t="s">
        <v>109</v>
      </c>
    </row>
    <row r="57" spans="1:23">
      <c r="A57" s="22" t="s">
        <v>122</v>
      </c>
      <c r="B57" s="22" t="str">
        <f t="shared" si="0"/>
        <v>Midwest14</v>
      </c>
      <c r="C57" s="30" t="s">
        <v>120</v>
      </c>
      <c r="D57" t="s">
        <v>89</v>
      </c>
      <c r="E57" t="s">
        <v>113</v>
      </c>
      <c r="F57">
        <v>14</v>
      </c>
      <c r="G57" t="s">
        <v>112</v>
      </c>
      <c r="H57" t="s">
        <v>20</v>
      </c>
      <c r="I57">
        <v>76.3</v>
      </c>
      <c r="J57">
        <v>1</v>
      </c>
      <c r="K57" t="s">
        <v>114</v>
      </c>
      <c r="L57">
        <f>VLOOKUP($D57,Work!A:B,2,FALSE)</f>
        <v>6.4000000000000001E-2</v>
      </c>
      <c r="M57" s="29" t="s">
        <v>115</v>
      </c>
      <c r="N57">
        <f>VLOOKUP($D57,Work!E:F,2,FALSE)</f>
        <v>1.4999999999999999E-2</v>
      </c>
      <c r="O57" s="29" t="s">
        <v>116</v>
      </c>
      <c r="P57">
        <f>VLOOKUP($D57,Work!H:I,2,FALSE)</f>
        <v>3.0000000000000001E-3</v>
      </c>
      <c r="Q57" s="29" t="s">
        <v>117</v>
      </c>
      <c r="R57">
        <f>VLOOKUP($D57,Work!K:L,2,FALSE)</f>
        <v>1E-3</v>
      </c>
      <c r="S57" s="29" t="s">
        <v>118</v>
      </c>
      <c r="T57">
        <f>VLOOKUP($D57,Work!N:O,2,FALSE)</f>
        <v>0</v>
      </c>
      <c r="U57" s="28" t="s">
        <v>119</v>
      </c>
      <c r="V57">
        <f>VLOOKUP($D57,Work!Q:R,2,FALSE)</f>
        <v>0</v>
      </c>
      <c r="W57" s="25" t="s">
        <v>109</v>
      </c>
    </row>
    <row r="58" spans="1:23">
      <c r="A58" s="22" t="s">
        <v>122</v>
      </c>
      <c r="B58" s="22" t="str">
        <f t="shared" si="0"/>
        <v>West15</v>
      </c>
      <c r="C58" s="30" t="s">
        <v>120</v>
      </c>
      <c r="D58" t="s">
        <v>90</v>
      </c>
      <c r="E58" t="s">
        <v>113</v>
      </c>
      <c r="F58">
        <v>15</v>
      </c>
      <c r="G58" t="s">
        <v>112</v>
      </c>
      <c r="H58" t="s">
        <v>17</v>
      </c>
      <c r="I58">
        <v>76.17</v>
      </c>
      <c r="J58">
        <v>1</v>
      </c>
      <c r="K58" t="s">
        <v>114</v>
      </c>
      <c r="L58">
        <f>VLOOKUP($D58,Work!A:B,2,FALSE)</f>
        <v>1.6E-2</v>
      </c>
      <c r="M58" s="28" t="s">
        <v>115</v>
      </c>
      <c r="N58">
        <f>VLOOKUP($D58,Work!E:F,2,FALSE)</f>
        <v>5.0000000000000001E-3</v>
      </c>
      <c r="O58" s="28" t="s">
        <v>116</v>
      </c>
      <c r="P58">
        <f>VLOOKUP($D58,Work!H:I,2,FALSE)</f>
        <v>2E-3</v>
      </c>
      <c r="Q58" s="28" t="s">
        <v>117</v>
      </c>
      <c r="R58">
        <f>VLOOKUP($D58,Work!K:L,2,FALSE)</f>
        <v>1E-3</v>
      </c>
      <c r="S58" s="28" t="s">
        <v>118</v>
      </c>
      <c r="T58">
        <f>VLOOKUP($D58,Work!N:O,2,FALSE)</f>
        <v>0</v>
      </c>
      <c r="U58" s="28" t="s">
        <v>119</v>
      </c>
      <c r="V58">
        <f>VLOOKUP($D58,Work!Q:R,2,FALSE)</f>
        <v>0</v>
      </c>
      <c r="W58" s="25" t="s">
        <v>109</v>
      </c>
    </row>
    <row r="59" spans="1:23">
      <c r="A59" s="22" t="s">
        <v>122</v>
      </c>
      <c r="B59" s="22" t="str">
        <f t="shared" si="0"/>
        <v>South15</v>
      </c>
      <c r="C59" s="30" t="s">
        <v>120</v>
      </c>
      <c r="D59" t="s">
        <v>91</v>
      </c>
      <c r="E59" t="s">
        <v>113</v>
      </c>
      <c r="F59">
        <v>15</v>
      </c>
      <c r="G59" t="s">
        <v>112</v>
      </c>
      <c r="H59" t="s">
        <v>18</v>
      </c>
      <c r="I59">
        <v>74.95</v>
      </c>
      <c r="J59">
        <v>1</v>
      </c>
      <c r="K59" t="s">
        <v>114</v>
      </c>
      <c r="L59">
        <f>VLOOKUP($D59,Work!A:B,2,FALSE)</f>
        <v>2.1000000000000001E-2</v>
      </c>
      <c r="M59" s="29" t="s">
        <v>115</v>
      </c>
      <c r="N59">
        <f>VLOOKUP($D59,Work!E:F,2,FALSE)</f>
        <v>8.0000000000000002E-3</v>
      </c>
      <c r="O59" s="29" t="s">
        <v>116</v>
      </c>
      <c r="P59">
        <f>VLOOKUP($D59,Work!H:I,2,FALSE)</f>
        <v>4.0000000000000001E-3</v>
      </c>
      <c r="Q59" s="29" t="s">
        <v>117</v>
      </c>
      <c r="R59">
        <f>VLOOKUP($D59,Work!K:L,2,FALSE)</f>
        <v>1E-3</v>
      </c>
      <c r="S59" s="29" t="s">
        <v>118</v>
      </c>
      <c r="T59">
        <f>VLOOKUP($D59,Work!N:O,2,FALSE)</f>
        <v>0</v>
      </c>
      <c r="U59" s="28" t="s">
        <v>119</v>
      </c>
      <c r="V59">
        <f>VLOOKUP($D59,Work!Q:R,2,FALSE)</f>
        <v>0</v>
      </c>
      <c r="W59" s="25" t="s">
        <v>109</v>
      </c>
    </row>
    <row r="60" spans="1:23">
      <c r="A60" s="22" t="s">
        <v>122</v>
      </c>
      <c r="B60" s="22" t="str">
        <f t="shared" si="0"/>
        <v>East15</v>
      </c>
      <c r="C60" s="30" t="s">
        <v>120</v>
      </c>
      <c r="D60" t="s">
        <v>92</v>
      </c>
      <c r="E60" t="s">
        <v>113</v>
      </c>
      <c r="F60">
        <v>15</v>
      </c>
      <c r="G60" t="s">
        <v>112</v>
      </c>
      <c r="H60" t="s">
        <v>19</v>
      </c>
      <c r="I60">
        <v>72.91</v>
      </c>
      <c r="J60">
        <v>1</v>
      </c>
      <c r="K60" t="s">
        <v>114</v>
      </c>
      <c r="L60">
        <f>VLOOKUP($D60,Work!A:B,2,FALSE)</f>
        <v>1.7000000000000001E-2</v>
      </c>
      <c r="M60" s="28" t="s">
        <v>115</v>
      </c>
      <c r="N60">
        <f>VLOOKUP($D60,Work!E:F,2,FALSE)</f>
        <v>6.0000000000000001E-3</v>
      </c>
      <c r="O60" s="28" t="s">
        <v>116</v>
      </c>
      <c r="P60">
        <f>VLOOKUP($D60,Work!H:I,2,FALSE)</f>
        <v>2E-3</v>
      </c>
      <c r="Q60" s="28" t="s">
        <v>117</v>
      </c>
      <c r="R60">
        <f>VLOOKUP($D60,Work!K:L,2,FALSE)</f>
        <v>1E-3</v>
      </c>
      <c r="S60" s="28" t="s">
        <v>118</v>
      </c>
      <c r="T60">
        <f>VLOOKUP($D60,Work!N:O,2,FALSE)</f>
        <v>0</v>
      </c>
      <c r="U60" s="28" t="s">
        <v>119</v>
      </c>
      <c r="V60">
        <f>VLOOKUP($D60,Work!Q:R,2,FALSE)</f>
        <v>0</v>
      </c>
      <c r="W60" s="25" t="s">
        <v>109</v>
      </c>
    </row>
    <row r="61" spans="1:23">
      <c r="A61" s="22" t="s">
        <v>122</v>
      </c>
      <c r="B61" s="22" t="str">
        <f t="shared" si="0"/>
        <v>South16</v>
      </c>
      <c r="C61" s="30" t="s">
        <v>120</v>
      </c>
      <c r="D61" t="s">
        <v>93</v>
      </c>
      <c r="E61" t="s">
        <v>113</v>
      </c>
      <c r="F61">
        <v>16</v>
      </c>
      <c r="G61" t="s">
        <v>112</v>
      </c>
      <c r="H61" t="s">
        <v>18</v>
      </c>
      <c r="I61">
        <v>71.739999999999995</v>
      </c>
      <c r="J61">
        <v>1</v>
      </c>
      <c r="K61" t="s">
        <v>114</v>
      </c>
      <c r="L61">
        <f>VLOOKUP($D61,Work!A:B,2,FALSE)</f>
        <v>0.01</v>
      </c>
      <c r="M61" s="29" t="s">
        <v>115</v>
      </c>
      <c r="N61">
        <f>VLOOKUP($D61,Work!E:F,2,FALSE)</f>
        <v>4.0000000000000001E-3</v>
      </c>
      <c r="O61" s="29" t="s">
        <v>116</v>
      </c>
      <c r="P61">
        <f>VLOOKUP($D61,Work!H:I,2,FALSE)</f>
        <v>2E-3</v>
      </c>
      <c r="Q61" s="29" t="s">
        <v>117</v>
      </c>
      <c r="R61">
        <f>VLOOKUP($D61,Work!K:L,2,FALSE)</f>
        <v>1E-3</v>
      </c>
      <c r="S61" s="29" t="s">
        <v>118</v>
      </c>
      <c r="T61">
        <f>VLOOKUP($D61,Work!N:O,2,FALSE)</f>
        <v>0</v>
      </c>
      <c r="U61" s="28" t="s">
        <v>119</v>
      </c>
      <c r="V61">
        <f>VLOOKUP($D61,Work!Q:R,2,FALSE)</f>
        <v>0</v>
      </c>
      <c r="W61" s="25" t="s">
        <v>109</v>
      </c>
    </row>
    <row r="62" spans="1:23">
      <c r="A62" s="22" t="s">
        <v>122</v>
      </c>
      <c r="B62" s="22" t="str">
        <f t="shared" si="0"/>
        <v>Midwest15</v>
      </c>
      <c r="C62" s="30" t="s">
        <v>120</v>
      </c>
      <c r="D62" t="s">
        <v>94</v>
      </c>
      <c r="E62" t="s">
        <v>113</v>
      </c>
      <c r="F62">
        <v>15</v>
      </c>
      <c r="G62" t="s">
        <v>112</v>
      </c>
      <c r="H62" t="s">
        <v>20</v>
      </c>
      <c r="I62">
        <v>72.33</v>
      </c>
      <c r="J62">
        <v>1</v>
      </c>
      <c r="K62" t="s">
        <v>114</v>
      </c>
      <c r="L62">
        <f>VLOOKUP($D62,Work!A:B,2,FALSE)</f>
        <v>1.2E-2</v>
      </c>
      <c r="M62" s="28" t="s">
        <v>115</v>
      </c>
      <c r="N62">
        <f>VLOOKUP($D62,Work!E:F,2,FALSE)</f>
        <v>5.0000000000000001E-3</v>
      </c>
      <c r="O62" s="28" t="s">
        <v>116</v>
      </c>
      <c r="P62">
        <f>VLOOKUP($D62,Work!H:I,2,FALSE)</f>
        <v>2E-3</v>
      </c>
      <c r="Q62" s="28" t="s">
        <v>117</v>
      </c>
      <c r="R62">
        <f>VLOOKUP($D62,Work!K:L,2,FALSE)</f>
        <v>1E-3</v>
      </c>
      <c r="S62" s="28" t="s">
        <v>118</v>
      </c>
      <c r="T62">
        <f>VLOOKUP($D62,Work!N:O,2,FALSE)</f>
        <v>0</v>
      </c>
      <c r="U62" s="28" t="s">
        <v>119</v>
      </c>
      <c r="V62">
        <f>VLOOKUP($D62,Work!Q:R,2,FALSE)</f>
        <v>0</v>
      </c>
      <c r="W62" s="25" t="s">
        <v>109</v>
      </c>
    </row>
    <row r="63" spans="1:23">
      <c r="A63" s="22" t="s">
        <v>122</v>
      </c>
      <c r="B63" s="22" t="str">
        <f t="shared" si="0"/>
        <v>Midwest16</v>
      </c>
      <c r="C63" s="30" t="s">
        <v>120</v>
      </c>
      <c r="D63" t="s">
        <v>95</v>
      </c>
      <c r="E63" t="s">
        <v>113</v>
      </c>
      <c r="F63">
        <v>16</v>
      </c>
      <c r="G63" t="s">
        <v>112</v>
      </c>
      <c r="H63" t="s">
        <v>20</v>
      </c>
      <c r="I63">
        <v>71.88</v>
      </c>
      <c r="J63">
        <v>1</v>
      </c>
      <c r="K63" t="s">
        <v>114</v>
      </c>
      <c r="L63">
        <f>VLOOKUP($D63,Work!A:B,2,FALSE)</f>
        <v>9.0000000000000011E-3</v>
      </c>
      <c r="M63" s="29" t="s">
        <v>115</v>
      </c>
      <c r="N63">
        <f>VLOOKUP($D63,Work!E:F,2,FALSE)</f>
        <v>4.0000000000000001E-3</v>
      </c>
      <c r="O63" s="29" t="s">
        <v>116</v>
      </c>
      <c r="P63">
        <f>VLOOKUP($D63,Work!H:I,2,FALSE)</f>
        <v>2E-3</v>
      </c>
      <c r="Q63" s="29" t="s">
        <v>117</v>
      </c>
      <c r="R63">
        <f>VLOOKUP($D63,Work!K:L,2,FALSE)</f>
        <v>1E-3</v>
      </c>
      <c r="S63" s="29" t="s">
        <v>118</v>
      </c>
      <c r="T63">
        <f>VLOOKUP($D63,Work!N:O,2,FALSE)</f>
        <v>0</v>
      </c>
      <c r="U63" s="28" t="s">
        <v>119</v>
      </c>
      <c r="V63">
        <f>VLOOKUP($D63,Work!Q:R,2,FALSE)</f>
        <v>0</v>
      </c>
      <c r="W63" s="25" t="s">
        <v>109</v>
      </c>
    </row>
    <row r="64" spans="1:23">
      <c r="A64" s="22" t="s">
        <v>122</v>
      </c>
      <c r="B64" s="22" t="str">
        <f t="shared" si="0"/>
        <v>East16</v>
      </c>
      <c r="C64" s="30" t="s">
        <v>120</v>
      </c>
      <c r="D64" t="s">
        <v>96</v>
      </c>
      <c r="E64" t="s">
        <v>113</v>
      </c>
      <c r="F64">
        <v>16</v>
      </c>
      <c r="G64" t="s">
        <v>112</v>
      </c>
      <c r="H64" t="s">
        <v>19</v>
      </c>
      <c r="I64">
        <v>70.790000000000006</v>
      </c>
      <c r="J64">
        <v>1</v>
      </c>
      <c r="K64" t="s">
        <v>114</v>
      </c>
      <c r="L64">
        <f>VLOOKUP($D64,Work!A:B,2,FALSE)</f>
        <v>6.0000000000000001E-3</v>
      </c>
      <c r="M64" s="28" t="s">
        <v>115</v>
      </c>
      <c r="N64">
        <f>VLOOKUP($D64,Work!E:F,2,FALSE)</f>
        <v>2E-3</v>
      </c>
      <c r="O64" s="28" t="s">
        <v>116</v>
      </c>
      <c r="P64">
        <f>VLOOKUP($D64,Work!H:I,2,FALSE)</f>
        <v>1E-3</v>
      </c>
      <c r="Q64" s="28" t="s">
        <v>117</v>
      </c>
      <c r="R64">
        <f>VLOOKUP($D64,Work!K:L,2,FALSE)</f>
        <v>1E-3</v>
      </c>
      <c r="S64" s="28" t="s">
        <v>118</v>
      </c>
      <c r="T64">
        <f>VLOOKUP($D64,Work!N:O,2,FALSE)</f>
        <v>0</v>
      </c>
      <c r="U64" s="28" t="s">
        <v>119</v>
      </c>
      <c r="V64">
        <f>VLOOKUP($D64,Work!Q:R,2,FALSE)</f>
        <v>0</v>
      </c>
      <c r="W64" s="25" t="s">
        <v>109</v>
      </c>
    </row>
    <row r="65" spans="1:23">
      <c r="A65" s="22" t="s">
        <v>122</v>
      </c>
      <c r="B65" s="22" t="str">
        <f t="shared" si="0"/>
        <v>West16</v>
      </c>
      <c r="C65" s="30" t="s">
        <v>120</v>
      </c>
      <c r="D65" t="s">
        <v>97</v>
      </c>
      <c r="E65" t="s">
        <v>113</v>
      </c>
      <c r="F65">
        <v>16</v>
      </c>
      <c r="G65" t="s">
        <v>112</v>
      </c>
      <c r="H65" t="s">
        <v>17</v>
      </c>
      <c r="I65">
        <v>70.86</v>
      </c>
      <c r="J65">
        <v>1</v>
      </c>
      <c r="K65" t="s">
        <v>114</v>
      </c>
      <c r="L65">
        <f>VLOOKUP($D65,Work!A:B,2,FALSE)</f>
        <v>0.01</v>
      </c>
      <c r="M65" s="29" t="s">
        <v>115</v>
      </c>
      <c r="N65">
        <f>VLOOKUP($D65,Work!E:F,2,FALSE)</f>
        <v>3.0000000000000001E-3</v>
      </c>
      <c r="O65" s="29" t="s">
        <v>116</v>
      </c>
      <c r="P65">
        <f>VLOOKUP($D65,Work!H:I,2,FALSE)</f>
        <v>2E-3</v>
      </c>
      <c r="Q65" s="29" t="s">
        <v>117</v>
      </c>
      <c r="R65">
        <f>VLOOKUP($D65,Work!K:L,2,FALSE)</f>
        <v>1E-3</v>
      </c>
      <c r="S65" s="29" t="s">
        <v>118</v>
      </c>
      <c r="T65">
        <f>VLOOKUP($D65,Work!N:O,2,FALSE)</f>
        <v>0</v>
      </c>
      <c r="U65" s="28" t="s">
        <v>119</v>
      </c>
      <c r="V65">
        <f>VLOOKUP($D65,Work!Q:R,2,FALSE)</f>
        <v>0</v>
      </c>
      <c r="W65" s="25" t="s">
        <v>111</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topLeftCell="I26" workbookViewId="0">
      <selection activeCell="N60" sqref="N60"/>
    </sheetView>
  </sheetViews>
  <sheetFormatPr baseColWidth="10" defaultRowHeight="12" x14ac:dyDescent="0"/>
  <cols>
    <col min="1" max="1" width="17.1640625" bestFit="1" customWidth="1"/>
    <col min="5" max="5" width="17.1640625" bestFit="1" customWidth="1"/>
    <col min="8" max="8" width="25.5" bestFit="1" customWidth="1"/>
    <col min="11" max="11" width="25.5" bestFit="1" customWidth="1"/>
    <col min="14" max="14" width="25.5" bestFit="1" customWidth="1"/>
    <col min="17" max="17" width="25.5" bestFit="1" customWidth="1"/>
  </cols>
  <sheetData>
    <row r="1" spans="1:18">
      <c r="B1" t="s">
        <v>123</v>
      </c>
      <c r="F1" t="s">
        <v>124</v>
      </c>
      <c r="I1" t="s">
        <v>125</v>
      </c>
      <c r="L1" t="s">
        <v>126</v>
      </c>
      <c r="O1" t="s">
        <v>127</v>
      </c>
      <c r="R1" t="s">
        <v>128</v>
      </c>
    </row>
    <row r="2" spans="1:18">
      <c r="A2" s="31" t="s">
        <v>34</v>
      </c>
      <c r="B2">
        <v>0.99400000000000011</v>
      </c>
      <c r="E2" s="31" t="s">
        <v>34</v>
      </c>
      <c r="F2">
        <v>0.97699999999999998</v>
      </c>
      <c r="H2" s="31" t="s">
        <v>34</v>
      </c>
      <c r="I2">
        <v>0.93200000000000005</v>
      </c>
      <c r="K2" s="31" t="s">
        <v>34</v>
      </c>
      <c r="L2">
        <v>0.76800000000000002</v>
      </c>
      <c r="N2" s="31" t="s">
        <v>34</v>
      </c>
      <c r="O2">
        <v>0.629</v>
      </c>
      <c r="Q2" s="31" t="s">
        <v>34</v>
      </c>
      <c r="R2">
        <v>0.46100000000000002</v>
      </c>
    </row>
    <row r="3" spans="1:18">
      <c r="A3" s="26" t="s">
        <v>36</v>
      </c>
      <c r="B3">
        <v>0.98799999999999999</v>
      </c>
      <c r="E3" s="27" t="s">
        <v>37</v>
      </c>
      <c r="F3">
        <v>0.95900000000000007</v>
      </c>
      <c r="H3" s="27" t="s">
        <v>37</v>
      </c>
      <c r="I3">
        <v>0.84299999999999997</v>
      </c>
      <c r="K3" s="27" t="s">
        <v>37</v>
      </c>
      <c r="L3">
        <v>0.624</v>
      </c>
      <c r="N3" s="27" t="s">
        <v>37</v>
      </c>
      <c r="O3">
        <v>0.44900000000000001</v>
      </c>
      <c r="Q3" s="27" t="s">
        <v>37</v>
      </c>
      <c r="R3">
        <v>0.16399999999999998</v>
      </c>
    </row>
    <row r="4" spans="1:18">
      <c r="A4" s="27" t="s">
        <v>37</v>
      </c>
      <c r="B4">
        <v>0.98499999999999999</v>
      </c>
      <c r="E4" s="27" t="s">
        <v>35</v>
      </c>
      <c r="F4">
        <v>0.93400000000000005</v>
      </c>
      <c r="H4" s="27" t="s">
        <v>35</v>
      </c>
      <c r="I4">
        <v>0.79900000000000004</v>
      </c>
      <c r="K4" s="26" t="s">
        <v>36</v>
      </c>
      <c r="L4">
        <v>0.46200000000000002</v>
      </c>
      <c r="N4" s="27" t="s">
        <v>35</v>
      </c>
      <c r="O4">
        <v>0.182</v>
      </c>
      <c r="Q4" s="26" t="s">
        <v>36</v>
      </c>
      <c r="R4">
        <v>0.09</v>
      </c>
    </row>
    <row r="5" spans="1:18">
      <c r="A5" s="27" t="s">
        <v>35</v>
      </c>
      <c r="B5">
        <v>0.98499999999999999</v>
      </c>
      <c r="E5" s="27" t="s">
        <v>40</v>
      </c>
      <c r="F5">
        <v>0.90200000000000002</v>
      </c>
      <c r="H5" s="26" t="s">
        <v>38</v>
      </c>
      <c r="I5">
        <v>0.7340000000000001</v>
      </c>
      <c r="K5" s="27" t="s">
        <v>35</v>
      </c>
      <c r="L5">
        <v>0.44500000000000001</v>
      </c>
      <c r="N5" s="26" t="s">
        <v>36</v>
      </c>
      <c r="O5">
        <v>0.14599999999999999</v>
      </c>
      <c r="Q5" s="27" t="s">
        <v>35</v>
      </c>
      <c r="R5">
        <v>6.7000000000000004E-2</v>
      </c>
    </row>
    <row r="6" spans="1:18">
      <c r="A6" s="27" t="s">
        <v>40</v>
      </c>
      <c r="B6">
        <v>0.98199999999999998</v>
      </c>
      <c r="E6" s="26" t="s">
        <v>38</v>
      </c>
      <c r="F6">
        <v>0.88800000000000001</v>
      </c>
      <c r="H6" s="26" t="s">
        <v>36</v>
      </c>
      <c r="I6">
        <v>0.70400000000000007</v>
      </c>
      <c r="K6" s="26" t="s">
        <v>39</v>
      </c>
      <c r="L6">
        <v>0.34899999999999998</v>
      </c>
      <c r="N6" s="27" t="s">
        <v>40</v>
      </c>
      <c r="O6">
        <v>0.13600000000000001</v>
      </c>
      <c r="Q6" s="26" t="s">
        <v>38</v>
      </c>
      <c r="R6">
        <v>4.7E-2</v>
      </c>
    </row>
    <row r="7" spans="1:18">
      <c r="A7" s="26" t="s">
        <v>38</v>
      </c>
      <c r="B7">
        <v>0.98199999999999998</v>
      </c>
      <c r="E7" s="26" t="s">
        <v>36</v>
      </c>
      <c r="F7">
        <v>0.879</v>
      </c>
      <c r="H7" s="27" t="s">
        <v>40</v>
      </c>
      <c r="I7">
        <v>0.68400000000000005</v>
      </c>
      <c r="K7" s="27" t="s">
        <v>41</v>
      </c>
      <c r="L7">
        <v>0.29499999999999998</v>
      </c>
      <c r="N7" s="26" t="s">
        <v>39</v>
      </c>
      <c r="O7">
        <v>0.115</v>
      </c>
      <c r="Q7" s="27" t="s">
        <v>40</v>
      </c>
      <c r="R7">
        <v>4.2000000000000003E-2</v>
      </c>
    </row>
    <row r="8" spans="1:18">
      <c r="A8" s="27" t="s">
        <v>41</v>
      </c>
      <c r="B8">
        <v>0.98099999999999998</v>
      </c>
      <c r="E8" s="26" t="s">
        <v>39</v>
      </c>
      <c r="F8">
        <v>0.85499999999999998</v>
      </c>
      <c r="H8" s="26" t="s">
        <v>39</v>
      </c>
      <c r="I8">
        <v>0.622</v>
      </c>
      <c r="K8" s="27" t="s">
        <v>40</v>
      </c>
      <c r="L8">
        <v>0.22800000000000001</v>
      </c>
      <c r="N8" s="26" t="s">
        <v>38</v>
      </c>
      <c r="O8">
        <v>9.8000000000000004E-2</v>
      </c>
      <c r="Q8" s="26" t="s">
        <v>39</v>
      </c>
      <c r="R8">
        <v>3.3000000000000002E-2</v>
      </c>
    </row>
    <row r="9" spans="1:18">
      <c r="A9" s="26" t="s">
        <v>39</v>
      </c>
      <c r="B9">
        <v>0.97299999999999998</v>
      </c>
      <c r="E9" s="27" t="s">
        <v>41</v>
      </c>
      <c r="F9">
        <v>0.83299999999999996</v>
      </c>
      <c r="H9" s="27" t="s">
        <v>41</v>
      </c>
      <c r="I9">
        <v>0.61499999999999999</v>
      </c>
      <c r="K9" s="26" t="s">
        <v>38</v>
      </c>
      <c r="L9">
        <v>0.16600000000000001</v>
      </c>
      <c r="N9" s="27" t="s">
        <v>41</v>
      </c>
      <c r="O9">
        <v>6.0999999999999999E-2</v>
      </c>
      <c r="Q9" s="27" t="s">
        <v>41</v>
      </c>
      <c r="R9">
        <v>2.8999999999999998E-2</v>
      </c>
    </row>
    <row r="10" spans="1:18">
      <c r="A10" s="26" t="s">
        <v>42</v>
      </c>
      <c r="B10">
        <v>0.95299999999999996</v>
      </c>
      <c r="E10" s="26" t="s">
        <v>44</v>
      </c>
      <c r="F10">
        <v>0.69499999999999995</v>
      </c>
      <c r="H10" s="26" t="s">
        <v>42</v>
      </c>
      <c r="I10">
        <v>0.24199999999999999</v>
      </c>
      <c r="K10" s="26" t="s">
        <v>42</v>
      </c>
      <c r="L10">
        <v>9.0999999999999998E-2</v>
      </c>
      <c r="N10" s="26" t="s">
        <v>46</v>
      </c>
      <c r="O10">
        <v>2.2000000000000002E-2</v>
      </c>
      <c r="Q10" s="26" t="s">
        <v>46</v>
      </c>
      <c r="R10">
        <v>6.0000000000000001E-3</v>
      </c>
    </row>
    <row r="11" spans="1:18">
      <c r="A11" s="26" t="s">
        <v>46</v>
      </c>
      <c r="B11">
        <v>0.93</v>
      </c>
      <c r="E11" s="26" t="s">
        <v>42</v>
      </c>
      <c r="F11">
        <v>0.68799999999999994</v>
      </c>
      <c r="H11" s="26" t="s">
        <v>46</v>
      </c>
      <c r="I11">
        <v>0.20100000000000001</v>
      </c>
      <c r="K11" s="27" t="s">
        <v>47</v>
      </c>
      <c r="L11">
        <v>7.400000000000001E-2</v>
      </c>
      <c r="N11" s="27" t="s">
        <v>51</v>
      </c>
      <c r="O11">
        <v>1.9E-2</v>
      </c>
      <c r="Q11" s="27" t="s">
        <v>51</v>
      </c>
      <c r="R11">
        <v>6.0000000000000001E-3</v>
      </c>
    </row>
    <row r="12" spans="1:18">
      <c r="A12" s="27" t="s">
        <v>47</v>
      </c>
      <c r="B12">
        <v>0.91299999999999992</v>
      </c>
      <c r="E12" s="26" t="s">
        <v>46</v>
      </c>
      <c r="F12">
        <v>0.6409999999999999</v>
      </c>
      <c r="H12" s="27" t="s">
        <v>47</v>
      </c>
      <c r="I12">
        <v>0.17899999999999999</v>
      </c>
      <c r="K12" s="27" t="s">
        <v>51</v>
      </c>
      <c r="L12">
        <v>6.6000000000000003E-2</v>
      </c>
      <c r="N12" s="26" t="s">
        <v>48</v>
      </c>
      <c r="O12">
        <v>1.7000000000000001E-2</v>
      </c>
      <c r="Q12" s="26" t="s">
        <v>48</v>
      </c>
      <c r="R12">
        <v>6.0000000000000001E-3</v>
      </c>
    </row>
    <row r="13" spans="1:18">
      <c r="A13" s="27" t="s">
        <v>43</v>
      </c>
      <c r="B13">
        <v>0.91099999999999992</v>
      </c>
      <c r="E13" s="27" t="s">
        <v>47</v>
      </c>
      <c r="F13">
        <v>0.623</v>
      </c>
      <c r="H13" s="27" t="s">
        <v>53</v>
      </c>
      <c r="I13">
        <v>0.161</v>
      </c>
      <c r="K13" s="27" t="s">
        <v>43</v>
      </c>
      <c r="L13">
        <v>6.2E-2</v>
      </c>
      <c r="N13" s="27" t="s">
        <v>43</v>
      </c>
      <c r="O13">
        <v>1.4999999999999999E-2</v>
      </c>
      <c r="Q13" s="26" t="s">
        <v>42</v>
      </c>
      <c r="R13">
        <v>5.0000000000000001E-3</v>
      </c>
    </row>
    <row r="14" spans="1:18">
      <c r="A14" s="26" t="s">
        <v>48</v>
      </c>
      <c r="B14">
        <v>0.91</v>
      </c>
      <c r="E14" s="27" t="s">
        <v>53</v>
      </c>
      <c r="F14">
        <v>0.59399999999999997</v>
      </c>
      <c r="H14" s="27" t="s">
        <v>43</v>
      </c>
      <c r="I14">
        <v>0.158</v>
      </c>
      <c r="K14" s="26" t="s">
        <v>46</v>
      </c>
      <c r="L14">
        <v>5.7999999999999996E-2</v>
      </c>
      <c r="N14" s="26" t="s">
        <v>42</v>
      </c>
      <c r="O14">
        <v>1.3000000000000001E-2</v>
      </c>
      <c r="Q14" s="27" t="s">
        <v>43</v>
      </c>
      <c r="R14">
        <v>4.0000000000000001E-3</v>
      </c>
    </row>
    <row r="15" spans="1:18">
      <c r="A15" s="26" t="s">
        <v>44</v>
      </c>
      <c r="B15">
        <v>0.89800000000000002</v>
      </c>
      <c r="E15" s="26" t="s">
        <v>48</v>
      </c>
      <c r="F15">
        <v>0.52</v>
      </c>
      <c r="H15" s="27" t="s">
        <v>51</v>
      </c>
      <c r="I15">
        <v>0.156</v>
      </c>
      <c r="K15" s="26" t="s">
        <v>48</v>
      </c>
      <c r="L15">
        <v>3.3000000000000002E-2</v>
      </c>
      <c r="N15" s="27" t="s">
        <v>47</v>
      </c>
      <c r="O15">
        <v>1.1000000000000001E-2</v>
      </c>
      <c r="Q15" s="27" t="s">
        <v>53</v>
      </c>
      <c r="R15">
        <v>4.0000000000000001E-3</v>
      </c>
    </row>
    <row r="16" spans="1:18">
      <c r="A16" s="27" t="s">
        <v>53</v>
      </c>
      <c r="B16">
        <v>0.84799999999999998</v>
      </c>
      <c r="E16" s="27" t="s">
        <v>43</v>
      </c>
      <c r="F16">
        <v>0.47700000000000004</v>
      </c>
      <c r="H16" s="26" t="s">
        <v>52</v>
      </c>
      <c r="I16">
        <v>7.8E-2</v>
      </c>
      <c r="K16" s="27" t="s">
        <v>53</v>
      </c>
      <c r="L16">
        <v>2.6000000000000002E-2</v>
      </c>
      <c r="N16" s="27" t="s">
        <v>53</v>
      </c>
      <c r="O16">
        <v>0.01</v>
      </c>
      <c r="Q16" s="27" t="s">
        <v>47</v>
      </c>
      <c r="R16">
        <v>4.0000000000000001E-3</v>
      </c>
    </row>
    <row r="17" spans="1:18">
      <c r="A17" s="27" t="s">
        <v>45</v>
      </c>
      <c r="B17">
        <v>0.81900000000000006</v>
      </c>
      <c r="E17" s="27" t="s">
        <v>51</v>
      </c>
      <c r="F17">
        <v>0.45299999999999996</v>
      </c>
      <c r="H17" s="26" t="s">
        <v>48</v>
      </c>
      <c r="I17">
        <v>7.6999999999999999E-2</v>
      </c>
      <c r="K17" s="26" t="s">
        <v>52</v>
      </c>
      <c r="L17">
        <v>2.5000000000000001E-2</v>
      </c>
      <c r="N17" s="27" t="s">
        <v>45</v>
      </c>
      <c r="O17">
        <v>9.0000000000000011E-3</v>
      </c>
      <c r="Q17" s="27" t="s">
        <v>45</v>
      </c>
      <c r="R17">
        <v>3.0000000000000001E-3</v>
      </c>
    </row>
    <row r="18" spans="1:18">
      <c r="A18" s="27" t="s">
        <v>51</v>
      </c>
      <c r="B18">
        <v>0.81</v>
      </c>
      <c r="E18" s="26" t="s">
        <v>52</v>
      </c>
      <c r="F18">
        <v>0.43</v>
      </c>
      <c r="H18" s="26" t="s">
        <v>60</v>
      </c>
      <c r="I18">
        <v>6.2E-2</v>
      </c>
      <c r="K18" s="27" t="s">
        <v>45</v>
      </c>
      <c r="L18">
        <v>2.2000000000000002E-2</v>
      </c>
      <c r="N18" s="26" t="s">
        <v>52</v>
      </c>
      <c r="O18">
        <v>5.0000000000000001E-3</v>
      </c>
      <c r="Q18" s="26" t="s">
        <v>50</v>
      </c>
      <c r="R18">
        <v>2E-3</v>
      </c>
    </row>
    <row r="19" spans="1:18">
      <c r="A19" s="26" t="s">
        <v>52</v>
      </c>
      <c r="B19">
        <v>0.78900000000000003</v>
      </c>
      <c r="E19" s="27" t="s">
        <v>45</v>
      </c>
      <c r="F19">
        <v>0.40700000000000003</v>
      </c>
      <c r="H19" s="26" t="s">
        <v>50</v>
      </c>
      <c r="I19">
        <v>0.06</v>
      </c>
      <c r="K19" s="26" t="s">
        <v>62</v>
      </c>
      <c r="L19">
        <v>1.9E-2</v>
      </c>
      <c r="N19" s="26" t="s">
        <v>44</v>
      </c>
      <c r="O19">
        <v>5.0000000000000001E-3</v>
      </c>
      <c r="Q19" s="26" t="s">
        <v>44</v>
      </c>
      <c r="R19">
        <v>2E-3</v>
      </c>
    </row>
    <row r="20" spans="1:18">
      <c r="A20" s="26" t="s">
        <v>60</v>
      </c>
      <c r="B20">
        <v>0.78799999999999992</v>
      </c>
      <c r="E20" s="26" t="s">
        <v>50</v>
      </c>
      <c r="F20">
        <v>0.31900000000000001</v>
      </c>
      <c r="H20" s="27" t="s">
        <v>49</v>
      </c>
      <c r="I20">
        <v>5.9000000000000004E-2</v>
      </c>
      <c r="K20" s="26" t="s">
        <v>50</v>
      </c>
      <c r="L20">
        <v>1.8000000000000002E-2</v>
      </c>
      <c r="N20" s="26" t="s">
        <v>50</v>
      </c>
      <c r="O20">
        <v>5.0000000000000001E-3</v>
      </c>
      <c r="Q20" s="26" t="s">
        <v>62</v>
      </c>
      <c r="R20">
        <v>2E-3</v>
      </c>
    </row>
    <row r="21" spans="1:18">
      <c r="A21" s="27" t="s">
        <v>54</v>
      </c>
      <c r="B21">
        <v>0.76</v>
      </c>
      <c r="E21" s="27" t="s">
        <v>49</v>
      </c>
      <c r="F21">
        <v>0.255</v>
      </c>
      <c r="H21" s="27" t="s">
        <v>45</v>
      </c>
      <c r="I21">
        <v>5.4000000000000006E-2</v>
      </c>
      <c r="K21" s="26" t="s">
        <v>44</v>
      </c>
      <c r="L21">
        <v>1.4999999999999999E-2</v>
      </c>
      <c r="N21" s="27" t="s">
        <v>49</v>
      </c>
      <c r="O21">
        <v>4.0000000000000001E-3</v>
      </c>
      <c r="Q21" s="26" t="s">
        <v>52</v>
      </c>
      <c r="R21">
        <v>2E-3</v>
      </c>
    </row>
    <row r="22" spans="1:18">
      <c r="A22" s="27" t="s">
        <v>49</v>
      </c>
      <c r="B22">
        <v>0.72199999999999998</v>
      </c>
      <c r="E22" s="26" t="s">
        <v>60</v>
      </c>
      <c r="F22">
        <v>0.255</v>
      </c>
      <c r="H22" s="26" t="s">
        <v>62</v>
      </c>
      <c r="I22">
        <v>4.4000000000000004E-2</v>
      </c>
      <c r="K22" s="26" t="s">
        <v>60</v>
      </c>
      <c r="L22">
        <v>1.3999999999999999E-2</v>
      </c>
      <c r="N22" s="26" t="s">
        <v>62</v>
      </c>
      <c r="O22">
        <v>3.0000000000000001E-3</v>
      </c>
      <c r="Q22" s="26" t="s">
        <v>67</v>
      </c>
      <c r="R22">
        <v>2E-3</v>
      </c>
    </row>
    <row r="23" spans="1:18">
      <c r="A23" s="27" t="s">
        <v>58</v>
      </c>
      <c r="B23">
        <v>0.69</v>
      </c>
      <c r="E23" s="27" t="s">
        <v>58</v>
      </c>
      <c r="F23">
        <v>0.254</v>
      </c>
      <c r="H23" s="26" t="s">
        <v>44</v>
      </c>
      <c r="I23">
        <v>4.2999999999999997E-2</v>
      </c>
      <c r="K23" s="26" t="s">
        <v>59</v>
      </c>
      <c r="L23">
        <v>1.3000000000000001E-2</v>
      </c>
      <c r="N23" s="26" t="s">
        <v>59</v>
      </c>
      <c r="O23">
        <v>3.0000000000000001E-3</v>
      </c>
      <c r="Q23" s="27" t="s">
        <v>49</v>
      </c>
      <c r="R23">
        <v>1E-3</v>
      </c>
    </row>
    <row r="24" spans="1:18">
      <c r="A24" s="27" t="s">
        <v>55</v>
      </c>
      <c r="B24">
        <v>0.67700000000000005</v>
      </c>
      <c r="E24" s="26" t="s">
        <v>59</v>
      </c>
      <c r="F24">
        <v>0.23</v>
      </c>
      <c r="H24" s="27" t="s">
        <v>55</v>
      </c>
      <c r="I24">
        <v>4.2000000000000003E-2</v>
      </c>
      <c r="K24" s="27" t="s">
        <v>49</v>
      </c>
      <c r="L24">
        <v>1.1000000000000001E-2</v>
      </c>
      <c r="N24" s="26" t="s">
        <v>60</v>
      </c>
      <c r="O24">
        <v>2E-3</v>
      </c>
      <c r="Q24" s="26" t="s">
        <v>60</v>
      </c>
      <c r="R24">
        <v>1E-3</v>
      </c>
    </row>
    <row r="25" spans="1:18">
      <c r="A25" s="26" t="s">
        <v>57</v>
      </c>
      <c r="B25">
        <v>0.64300000000000002</v>
      </c>
      <c r="E25" s="27" t="s">
        <v>54</v>
      </c>
      <c r="F25">
        <v>0.22899999999999998</v>
      </c>
      <c r="H25" s="26" t="s">
        <v>56</v>
      </c>
      <c r="I25">
        <v>4.2000000000000003E-2</v>
      </c>
      <c r="K25" s="26" t="s">
        <v>56</v>
      </c>
      <c r="L25">
        <v>1.1000000000000001E-2</v>
      </c>
      <c r="N25" s="27" t="s">
        <v>55</v>
      </c>
      <c r="O25">
        <v>2E-3</v>
      </c>
      <c r="Q25" s="26" t="s">
        <v>59</v>
      </c>
      <c r="R25">
        <v>1E-3</v>
      </c>
    </row>
    <row r="26" spans="1:18">
      <c r="A26" s="26" t="s">
        <v>62</v>
      </c>
      <c r="B26">
        <v>0.64</v>
      </c>
      <c r="E26" s="27" t="s">
        <v>64</v>
      </c>
      <c r="F26">
        <v>0.185</v>
      </c>
      <c r="H26" s="26" t="s">
        <v>59</v>
      </c>
      <c r="I26">
        <v>4.0999999999999995E-2</v>
      </c>
      <c r="K26" s="26" t="s">
        <v>57</v>
      </c>
      <c r="L26">
        <v>0.01</v>
      </c>
      <c r="N26" s="27" t="s">
        <v>64</v>
      </c>
      <c r="O26">
        <v>2E-3</v>
      </c>
      <c r="Q26" s="27" t="s">
        <v>58</v>
      </c>
      <c r="R26">
        <v>1E-3</v>
      </c>
    </row>
    <row r="27" spans="1:18">
      <c r="A27" s="26" t="s">
        <v>50</v>
      </c>
      <c r="B27">
        <v>0.6</v>
      </c>
      <c r="E27" s="27" t="s">
        <v>77</v>
      </c>
      <c r="F27">
        <v>0.122</v>
      </c>
      <c r="H27" s="27" t="s">
        <v>58</v>
      </c>
      <c r="I27">
        <v>0.04</v>
      </c>
      <c r="K27" s="27" t="s">
        <v>64</v>
      </c>
      <c r="L27">
        <v>6.9999999999999993E-3</v>
      </c>
      <c r="N27" s="26" t="s">
        <v>67</v>
      </c>
      <c r="O27">
        <v>2E-3</v>
      </c>
      <c r="Q27" s="27" t="s">
        <v>64</v>
      </c>
      <c r="R27">
        <v>1E-3</v>
      </c>
    </row>
    <row r="28" spans="1:18">
      <c r="A28" s="26" t="s">
        <v>79</v>
      </c>
      <c r="B28">
        <v>0.59599999999999997</v>
      </c>
      <c r="E28" s="27" t="s">
        <v>76</v>
      </c>
      <c r="F28">
        <v>0.109</v>
      </c>
      <c r="H28" s="26" t="s">
        <v>57</v>
      </c>
      <c r="I28">
        <v>3.5000000000000003E-2</v>
      </c>
      <c r="K28" s="27" t="s">
        <v>63</v>
      </c>
      <c r="L28">
        <v>6.0000000000000001E-3</v>
      </c>
      <c r="N28" s="27" t="s">
        <v>58</v>
      </c>
      <c r="O28">
        <v>2E-3</v>
      </c>
      <c r="Q28" s="27" t="s">
        <v>55</v>
      </c>
      <c r="R28">
        <v>1E-3</v>
      </c>
    </row>
    <row r="29" spans="1:18">
      <c r="A29" s="26" t="s">
        <v>59</v>
      </c>
      <c r="B29">
        <v>0.57799999999999996</v>
      </c>
      <c r="E29" s="26" t="s">
        <v>56</v>
      </c>
      <c r="F29">
        <v>9.6000000000000002E-2</v>
      </c>
      <c r="H29" s="27" t="s">
        <v>63</v>
      </c>
      <c r="I29">
        <v>2.6000000000000002E-2</v>
      </c>
      <c r="K29" s="27" t="s">
        <v>55</v>
      </c>
      <c r="L29">
        <v>6.0000000000000001E-3</v>
      </c>
      <c r="N29" s="27" t="s">
        <v>61</v>
      </c>
      <c r="O29">
        <v>2E-3</v>
      </c>
      <c r="Q29" s="27" t="s">
        <v>86</v>
      </c>
      <c r="R29">
        <v>1E-3</v>
      </c>
    </row>
    <row r="30" spans="1:18">
      <c r="A30" s="27" t="s">
        <v>66</v>
      </c>
      <c r="B30">
        <v>0.55299999999999994</v>
      </c>
      <c r="E30" s="26" t="s">
        <v>57</v>
      </c>
      <c r="F30">
        <v>9.5000000000000001E-2</v>
      </c>
      <c r="H30" s="27" t="s">
        <v>64</v>
      </c>
      <c r="I30">
        <v>2.6000000000000002E-2</v>
      </c>
      <c r="K30" s="26" t="s">
        <v>65</v>
      </c>
      <c r="L30">
        <v>5.0000000000000001E-3</v>
      </c>
      <c r="N30" s="26" t="s">
        <v>65</v>
      </c>
      <c r="O30">
        <v>2E-3</v>
      </c>
      <c r="Q30" s="27" t="s">
        <v>63</v>
      </c>
      <c r="R30">
        <v>1E-3</v>
      </c>
    </row>
    <row r="31" spans="1:18">
      <c r="A31" s="26" t="s">
        <v>72</v>
      </c>
      <c r="B31">
        <v>0.53</v>
      </c>
      <c r="E31" s="26" t="s">
        <v>62</v>
      </c>
      <c r="F31">
        <v>9.0999999999999998E-2</v>
      </c>
      <c r="H31" s="27" t="s">
        <v>61</v>
      </c>
      <c r="I31">
        <v>2.1000000000000001E-2</v>
      </c>
      <c r="K31" s="27" t="s">
        <v>58</v>
      </c>
      <c r="L31">
        <v>5.0000000000000001E-3</v>
      </c>
      <c r="N31" s="26" t="s">
        <v>57</v>
      </c>
      <c r="O31">
        <v>2E-3</v>
      </c>
      <c r="Q31" s="26" t="s">
        <v>56</v>
      </c>
      <c r="R31">
        <v>1E-3</v>
      </c>
    </row>
    <row r="32" spans="1:18">
      <c r="A32" s="27" t="s">
        <v>61</v>
      </c>
      <c r="B32">
        <v>0.52200000000000002</v>
      </c>
      <c r="E32" s="26" t="s">
        <v>65</v>
      </c>
      <c r="F32">
        <v>8.3000000000000004E-2</v>
      </c>
      <c r="H32" s="27" t="s">
        <v>66</v>
      </c>
      <c r="I32">
        <v>1.8000000000000002E-2</v>
      </c>
      <c r="K32" s="27" t="s">
        <v>61</v>
      </c>
      <c r="L32">
        <v>5.0000000000000001E-3</v>
      </c>
      <c r="N32" s="26" t="s">
        <v>56</v>
      </c>
      <c r="O32">
        <v>2E-3</v>
      </c>
      <c r="Q32" s="26" t="s">
        <v>65</v>
      </c>
      <c r="R32">
        <v>1E-3</v>
      </c>
    </row>
    <row r="33" spans="1:18">
      <c r="A33" s="27" t="s">
        <v>63</v>
      </c>
      <c r="B33">
        <v>0.51200000000000001</v>
      </c>
      <c r="E33" s="27" t="s">
        <v>55</v>
      </c>
      <c r="F33">
        <v>8.3000000000000004E-2</v>
      </c>
      <c r="H33" s="27" t="s">
        <v>77</v>
      </c>
      <c r="I33">
        <v>1.6E-2</v>
      </c>
      <c r="K33" s="27" t="s">
        <v>77</v>
      </c>
      <c r="L33">
        <v>5.0000000000000001E-3</v>
      </c>
      <c r="N33" s="27" t="s">
        <v>63</v>
      </c>
      <c r="O33">
        <v>2E-3</v>
      </c>
      <c r="Q33" s="27" t="s">
        <v>61</v>
      </c>
      <c r="R33">
        <v>1E-3</v>
      </c>
    </row>
    <row r="34" spans="1:18">
      <c r="A34" s="26" t="s">
        <v>56</v>
      </c>
      <c r="B34">
        <v>0.48499999999999999</v>
      </c>
      <c r="E34" s="27" t="s">
        <v>63</v>
      </c>
      <c r="F34">
        <v>6.3E-2</v>
      </c>
      <c r="H34" s="26" t="s">
        <v>65</v>
      </c>
      <c r="I34">
        <v>1.4999999999999999E-2</v>
      </c>
      <c r="K34" s="26" t="s">
        <v>67</v>
      </c>
      <c r="L34">
        <v>4.0000000000000001E-3</v>
      </c>
      <c r="N34" s="27" t="s">
        <v>86</v>
      </c>
      <c r="O34">
        <v>1E-3</v>
      </c>
      <c r="Q34" s="26" t="s">
        <v>57</v>
      </c>
      <c r="R34">
        <v>1E-3</v>
      </c>
    </row>
    <row r="35" spans="1:18">
      <c r="A35" s="26" t="s">
        <v>70</v>
      </c>
      <c r="B35">
        <v>0.47100000000000003</v>
      </c>
      <c r="E35" s="26" t="s">
        <v>84</v>
      </c>
      <c r="F35">
        <v>0.06</v>
      </c>
      <c r="H35" s="26" t="s">
        <v>70</v>
      </c>
      <c r="I35">
        <v>1.1000000000000001E-2</v>
      </c>
      <c r="K35" s="26" t="s">
        <v>68</v>
      </c>
      <c r="L35">
        <v>4.0000000000000001E-3</v>
      </c>
      <c r="N35" s="27" t="s">
        <v>75</v>
      </c>
      <c r="O35">
        <v>1E-3</v>
      </c>
      <c r="Q35" s="27" t="s">
        <v>75</v>
      </c>
      <c r="R35">
        <v>1E-3</v>
      </c>
    </row>
    <row r="36" spans="1:18">
      <c r="A36" s="27" t="s">
        <v>75</v>
      </c>
      <c r="B36">
        <v>0.46399999999999997</v>
      </c>
      <c r="E36" s="27" t="s">
        <v>61</v>
      </c>
      <c r="F36">
        <v>5.9000000000000004E-2</v>
      </c>
      <c r="H36" s="26" t="s">
        <v>68</v>
      </c>
      <c r="I36">
        <v>0.01</v>
      </c>
      <c r="K36" s="27" t="s">
        <v>66</v>
      </c>
      <c r="L36">
        <v>3.0000000000000001E-3</v>
      </c>
      <c r="N36" s="27" t="s">
        <v>66</v>
      </c>
      <c r="O36">
        <v>1E-3</v>
      </c>
      <c r="Q36" s="27" t="s">
        <v>66</v>
      </c>
      <c r="R36">
        <v>0</v>
      </c>
    </row>
    <row r="37" spans="1:18">
      <c r="A37" s="27" t="s">
        <v>74</v>
      </c>
      <c r="B37">
        <v>0.441</v>
      </c>
      <c r="E37" s="27" t="s">
        <v>71</v>
      </c>
      <c r="F37">
        <v>5.0999999999999997E-2</v>
      </c>
      <c r="H37" s="26" t="s">
        <v>67</v>
      </c>
      <c r="I37">
        <v>0.01</v>
      </c>
      <c r="K37" s="27" t="s">
        <v>75</v>
      </c>
      <c r="L37">
        <v>3.0000000000000001E-3</v>
      </c>
      <c r="N37" s="26" t="s">
        <v>68</v>
      </c>
      <c r="O37">
        <v>1E-3</v>
      </c>
      <c r="Q37" s="26" t="s">
        <v>68</v>
      </c>
      <c r="R37">
        <v>0</v>
      </c>
    </row>
    <row r="38" spans="1:18">
      <c r="A38" s="27" t="s">
        <v>77</v>
      </c>
      <c r="B38">
        <v>0.41899999999999998</v>
      </c>
      <c r="E38" s="27" t="s">
        <v>80</v>
      </c>
      <c r="F38">
        <v>5.0999999999999997E-2</v>
      </c>
      <c r="H38" s="27" t="s">
        <v>54</v>
      </c>
      <c r="I38">
        <v>9.0000000000000011E-3</v>
      </c>
      <c r="K38" s="27" t="s">
        <v>54</v>
      </c>
      <c r="L38">
        <v>3.0000000000000001E-3</v>
      </c>
      <c r="N38" s="27" t="s">
        <v>54</v>
      </c>
      <c r="O38">
        <v>1E-3</v>
      </c>
      <c r="Q38" s="27" t="s">
        <v>77</v>
      </c>
      <c r="R38">
        <v>0</v>
      </c>
    </row>
    <row r="39" spans="1:18">
      <c r="A39" s="26" t="s">
        <v>69</v>
      </c>
      <c r="B39">
        <v>0.40299999999999997</v>
      </c>
      <c r="E39" s="26" t="s">
        <v>78</v>
      </c>
      <c r="F39">
        <v>4.0999999999999995E-2</v>
      </c>
      <c r="H39" s="27" t="s">
        <v>71</v>
      </c>
      <c r="I39">
        <v>9.0000000000000011E-3</v>
      </c>
      <c r="K39" s="27" t="s">
        <v>71</v>
      </c>
      <c r="L39">
        <v>2E-3</v>
      </c>
      <c r="N39" s="26" t="s">
        <v>70</v>
      </c>
      <c r="O39">
        <v>1E-3</v>
      </c>
      <c r="Q39" s="26" t="s">
        <v>79</v>
      </c>
      <c r="R39">
        <v>0</v>
      </c>
    </row>
    <row r="40" spans="1:18">
      <c r="A40" s="27" t="s">
        <v>64</v>
      </c>
      <c r="B40">
        <v>0.39399999999999996</v>
      </c>
      <c r="E40" s="27" t="s">
        <v>83</v>
      </c>
      <c r="F40">
        <v>4.0999999999999995E-2</v>
      </c>
      <c r="H40" s="27" t="s">
        <v>76</v>
      </c>
      <c r="I40">
        <v>6.9999999999999993E-3</v>
      </c>
      <c r="K40" s="26" t="s">
        <v>70</v>
      </c>
      <c r="L40">
        <v>2E-3</v>
      </c>
      <c r="N40" s="27" t="s">
        <v>77</v>
      </c>
      <c r="O40">
        <v>1E-3</v>
      </c>
      <c r="Q40" s="27" t="s">
        <v>54</v>
      </c>
      <c r="R40">
        <v>0</v>
      </c>
    </row>
    <row r="41" spans="1:18">
      <c r="A41" s="26" t="s">
        <v>68</v>
      </c>
      <c r="B41">
        <v>0.35700000000000004</v>
      </c>
      <c r="E41" s="27" t="s">
        <v>86</v>
      </c>
      <c r="F41">
        <v>0.04</v>
      </c>
      <c r="H41" s="27" t="s">
        <v>74</v>
      </c>
      <c r="I41">
        <v>6.9999999999999993E-3</v>
      </c>
      <c r="K41" s="26" t="s">
        <v>84</v>
      </c>
      <c r="L41">
        <v>2E-3</v>
      </c>
      <c r="N41" s="26" t="s">
        <v>72</v>
      </c>
      <c r="O41">
        <v>1E-3</v>
      </c>
      <c r="Q41" s="26" t="s">
        <v>70</v>
      </c>
      <c r="R41">
        <v>0</v>
      </c>
    </row>
    <row r="42" spans="1:18">
      <c r="A42" s="26" t="s">
        <v>67</v>
      </c>
      <c r="B42">
        <v>0.35100000000000003</v>
      </c>
      <c r="E42" s="26" t="s">
        <v>67</v>
      </c>
      <c r="F42">
        <v>3.7000000000000005E-2</v>
      </c>
      <c r="H42" s="26" t="s">
        <v>73</v>
      </c>
      <c r="I42">
        <v>6.9999999999999993E-3</v>
      </c>
      <c r="K42" s="27" t="s">
        <v>74</v>
      </c>
      <c r="L42">
        <v>2E-3</v>
      </c>
      <c r="N42" s="26" t="s">
        <v>84</v>
      </c>
      <c r="O42">
        <v>1E-3</v>
      </c>
      <c r="Q42" s="26" t="s">
        <v>73</v>
      </c>
      <c r="R42">
        <v>0</v>
      </c>
    </row>
    <row r="43" spans="1:18">
      <c r="A43" s="26" t="s">
        <v>73</v>
      </c>
      <c r="B43">
        <v>0.32100000000000001</v>
      </c>
      <c r="E43" s="27" t="s">
        <v>66</v>
      </c>
      <c r="F43">
        <v>3.7000000000000005E-2</v>
      </c>
      <c r="H43" s="26" t="s">
        <v>84</v>
      </c>
      <c r="I43">
        <v>6.9999999999999993E-3</v>
      </c>
      <c r="K43" s="27" t="s">
        <v>86</v>
      </c>
      <c r="L43">
        <v>2E-3</v>
      </c>
      <c r="N43" s="27" t="s">
        <v>71</v>
      </c>
      <c r="O43">
        <v>1E-3</v>
      </c>
      <c r="Q43" s="26" t="s">
        <v>84</v>
      </c>
      <c r="R43">
        <v>0</v>
      </c>
    </row>
    <row r="44" spans="1:18">
      <c r="A44" s="27" t="s">
        <v>76</v>
      </c>
      <c r="B44">
        <v>0.308</v>
      </c>
      <c r="E44" s="27" t="s">
        <v>85</v>
      </c>
      <c r="F44">
        <v>3.3000000000000002E-2</v>
      </c>
      <c r="H44" s="27" t="s">
        <v>75</v>
      </c>
      <c r="I44">
        <v>6.9999999999999993E-3</v>
      </c>
      <c r="K44" s="26" t="s">
        <v>72</v>
      </c>
      <c r="L44">
        <v>2E-3</v>
      </c>
      <c r="N44" s="26" t="s">
        <v>73</v>
      </c>
      <c r="O44">
        <v>1E-3</v>
      </c>
      <c r="Q44" s="26" t="s">
        <v>78</v>
      </c>
      <c r="R44">
        <v>0</v>
      </c>
    </row>
    <row r="45" spans="1:18">
      <c r="A45" s="26" t="s">
        <v>65</v>
      </c>
      <c r="B45">
        <v>0.27200000000000002</v>
      </c>
      <c r="E45" s="26" t="s">
        <v>70</v>
      </c>
      <c r="F45">
        <v>3.1E-2</v>
      </c>
      <c r="H45" s="26" t="s">
        <v>78</v>
      </c>
      <c r="I45">
        <v>6.0000000000000001E-3</v>
      </c>
      <c r="K45" s="26" t="s">
        <v>78</v>
      </c>
      <c r="L45">
        <v>2E-3</v>
      </c>
      <c r="N45" s="27" t="s">
        <v>74</v>
      </c>
      <c r="O45">
        <v>1E-3</v>
      </c>
      <c r="Q45" s="26" t="s">
        <v>72</v>
      </c>
      <c r="R45">
        <v>0</v>
      </c>
    </row>
    <row r="46" spans="1:18">
      <c r="A46" s="27" t="s">
        <v>83</v>
      </c>
      <c r="B46">
        <v>0.23800000000000002</v>
      </c>
      <c r="E46" s="26" t="s">
        <v>68</v>
      </c>
      <c r="F46">
        <v>2.5000000000000001E-2</v>
      </c>
      <c r="H46" s="26" t="s">
        <v>72</v>
      </c>
      <c r="I46">
        <v>6.0000000000000001E-3</v>
      </c>
      <c r="K46" s="26" t="s">
        <v>79</v>
      </c>
      <c r="L46">
        <v>1E-3</v>
      </c>
      <c r="N46" s="26" t="s">
        <v>79</v>
      </c>
      <c r="O46">
        <v>1E-3</v>
      </c>
      <c r="Q46" s="26" t="s">
        <v>82</v>
      </c>
      <c r="R46">
        <v>0</v>
      </c>
    </row>
    <row r="47" spans="1:18">
      <c r="A47" s="26" t="s">
        <v>78</v>
      </c>
      <c r="B47">
        <v>0.20899999999999999</v>
      </c>
      <c r="E47" s="26" t="s">
        <v>73</v>
      </c>
      <c r="F47">
        <v>2.2000000000000002E-2</v>
      </c>
      <c r="H47" s="27" t="s">
        <v>86</v>
      </c>
      <c r="I47">
        <v>6.0000000000000001E-3</v>
      </c>
      <c r="K47" s="26" t="s">
        <v>73</v>
      </c>
      <c r="L47">
        <v>1E-3</v>
      </c>
      <c r="N47" s="26" t="s">
        <v>78</v>
      </c>
      <c r="O47">
        <v>1E-3</v>
      </c>
      <c r="Q47" s="27" t="s">
        <v>71</v>
      </c>
      <c r="R47">
        <v>0</v>
      </c>
    </row>
    <row r="48" spans="1:18">
      <c r="A48" s="26" t="s">
        <v>84</v>
      </c>
      <c r="B48">
        <v>0.20499999999999999</v>
      </c>
      <c r="E48" s="27" t="s">
        <v>74</v>
      </c>
      <c r="F48">
        <v>2.1000000000000001E-2</v>
      </c>
      <c r="H48" s="26" t="s">
        <v>79</v>
      </c>
      <c r="I48">
        <v>5.0000000000000001E-3</v>
      </c>
      <c r="K48" s="26" t="s">
        <v>82</v>
      </c>
      <c r="L48">
        <v>1E-3</v>
      </c>
      <c r="N48" s="26" t="s">
        <v>82</v>
      </c>
      <c r="O48">
        <v>1E-3</v>
      </c>
      <c r="Q48" s="27" t="s">
        <v>74</v>
      </c>
      <c r="R48">
        <v>0</v>
      </c>
    </row>
    <row r="49" spans="1:18">
      <c r="A49" s="27" t="s">
        <v>71</v>
      </c>
      <c r="B49">
        <v>0.184</v>
      </c>
      <c r="E49" s="27" t="s">
        <v>81</v>
      </c>
      <c r="F49">
        <v>2.1000000000000001E-2</v>
      </c>
      <c r="H49" s="27" t="s">
        <v>80</v>
      </c>
      <c r="I49">
        <v>4.0000000000000001E-3</v>
      </c>
      <c r="K49" s="27" t="s">
        <v>80</v>
      </c>
      <c r="L49">
        <v>1E-3</v>
      </c>
      <c r="N49" s="27" t="s">
        <v>80</v>
      </c>
      <c r="O49">
        <v>0</v>
      </c>
      <c r="Q49" s="27" t="s">
        <v>85</v>
      </c>
      <c r="R49">
        <v>0</v>
      </c>
    </row>
    <row r="50" spans="1:18">
      <c r="A50" s="27" t="s">
        <v>80</v>
      </c>
      <c r="B50">
        <v>0.17499999999999999</v>
      </c>
      <c r="E50" s="27" t="s">
        <v>75</v>
      </c>
      <c r="F50">
        <v>1.7000000000000001E-2</v>
      </c>
      <c r="H50" s="27" t="s">
        <v>91</v>
      </c>
      <c r="I50">
        <v>4.0000000000000001E-3</v>
      </c>
      <c r="K50" s="27" t="s">
        <v>76</v>
      </c>
      <c r="L50">
        <v>1E-3</v>
      </c>
      <c r="N50" s="26" t="s">
        <v>69</v>
      </c>
      <c r="O50">
        <v>0</v>
      </c>
      <c r="Q50" s="26" t="s">
        <v>69</v>
      </c>
      <c r="R50">
        <v>0</v>
      </c>
    </row>
    <row r="51" spans="1:18">
      <c r="A51" s="27" t="s">
        <v>86</v>
      </c>
      <c r="B51">
        <v>0.151</v>
      </c>
      <c r="E51" s="26" t="s">
        <v>82</v>
      </c>
      <c r="F51">
        <v>1.7000000000000001E-2</v>
      </c>
      <c r="H51" s="27" t="s">
        <v>89</v>
      </c>
      <c r="I51">
        <v>3.0000000000000001E-3</v>
      </c>
      <c r="K51" s="26" t="s">
        <v>69</v>
      </c>
      <c r="L51">
        <v>1E-3</v>
      </c>
      <c r="N51" s="27" t="s">
        <v>93</v>
      </c>
      <c r="O51">
        <v>0</v>
      </c>
      <c r="Q51" s="27" t="s">
        <v>93</v>
      </c>
      <c r="R51">
        <v>0</v>
      </c>
    </row>
    <row r="52" spans="1:18">
      <c r="A52" s="27" t="s">
        <v>85</v>
      </c>
      <c r="B52">
        <v>0.1</v>
      </c>
      <c r="E52" s="26" t="s">
        <v>72</v>
      </c>
      <c r="F52">
        <v>1.6E-2</v>
      </c>
      <c r="H52" s="26" t="s">
        <v>82</v>
      </c>
      <c r="I52">
        <v>3.0000000000000001E-3</v>
      </c>
      <c r="K52" s="27" t="s">
        <v>93</v>
      </c>
      <c r="L52">
        <v>1E-3</v>
      </c>
      <c r="N52" s="27" t="s">
        <v>85</v>
      </c>
      <c r="O52">
        <v>0</v>
      </c>
      <c r="Q52" s="26" t="s">
        <v>96</v>
      </c>
      <c r="R52">
        <v>0</v>
      </c>
    </row>
    <row r="53" spans="1:18">
      <c r="A53" s="27" t="s">
        <v>81</v>
      </c>
      <c r="B53">
        <v>8.4000000000000005E-2</v>
      </c>
      <c r="E53" s="27" t="s">
        <v>89</v>
      </c>
      <c r="F53">
        <v>1.4999999999999999E-2</v>
      </c>
      <c r="H53" s="27" t="s">
        <v>81</v>
      </c>
      <c r="I53">
        <v>3.0000000000000001E-3</v>
      </c>
      <c r="K53" s="27" t="s">
        <v>81</v>
      </c>
      <c r="L53">
        <v>1E-3</v>
      </c>
      <c r="N53" s="27" t="s">
        <v>89</v>
      </c>
      <c r="O53">
        <v>0</v>
      </c>
      <c r="Q53" s="26" t="s">
        <v>94</v>
      </c>
      <c r="R53">
        <v>0</v>
      </c>
    </row>
    <row r="54" spans="1:18">
      <c r="A54" s="26" t="s">
        <v>82</v>
      </c>
      <c r="B54">
        <v>8.4000000000000005E-2</v>
      </c>
      <c r="E54" s="26" t="s">
        <v>88</v>
      </c>
      <c r="F54">
        <v>1.3999999999999999E-2</v>
      </c>
      <c r="H54" s="26" t="s">
        <v>69</v>
      </c>
      <c r="I54">
        <v>3.0000000000000001E-3</v>
      </c>
      <c r="K54" s="26" t="s">
        <v>88</v>
      </c>
      <c r="L54">
        <v>1E-3</v>
      </c>
      <c r="N54" s="27" t="s">
        <v>95</v>
      </c>
      <c r="O54">
        <v>0</v>
      </c>
      <c r="Q54" s="27" t="s">
        <v>95</v>
      </c>
      <c r="R54">
        <v>0</v>
      </c>
    </row>
    <row r="55" spans="1:18">
      <c r="A55" s="26" t="s">
        <v>88</v>
      </c>
      <c r="B55">
        <v>8.3000000000000004E-2</v>
      </c>
      <c r="E55" s="26" t="s">
        <v>87</v>
      </c>
      <c r="F55">
        <v>1.3000000000000001E-2</v>
      </c>
      <c r="H55" s="26" t="s">
        <v>88</v>
      </c>
      <c r="I55">
        <v>3.0000000000000001E-3</v>
      </c>
      <c r="K55" s="27" t="s">
        <v>89</v>
      </c>
      <c r="L55">
        <v>1E-3</v>
      </c>
      <c r="N55" s="26" t="s">
        <v>96</v>
      </c>
      <c r="O55">
        <v>0</v>
      </c>
      <c r="Q55" s="27" t="s">
        <v>80</v>
      </c>
      <c r="R55">
        <v>0</v>
      </c>
    </row>
    <row r="56" spans="1:18">
      <c r="A56" s="27" t="s">
        <v>89</v>
      </c>
      <c r="B56">
        <v>6.4000000000000001E-2</v>
      </c>
      <c r="E56" s="26" t="s">
        <v>79</v>
      </c>
      <c r="F56">
        <v>1.1000000000000001E-2</v>
      </c>
      <c r="H56" s="26" t="s">
        <v>87</v>
      </c>
      <c r="I56">
        <v>3.0000000000000001E-3</v>
      </c>
      <c r="K56" s="27" t="s">
        <v>85</v>
      </c>
      <c r="L56">
        <v>1E-3</v>
      </c>
      <c r="N56" s="26" t="s">
        <v>94</v>
      </c>
      <c r="O56">
        <v>0</v>
      </c>
      <c r="Q56" s="27" t="s">
        <v>83</v>
      </c>
      <c r="R56">
        <v>0</v>
      </c>
    </row>
    <row r="57" spans="1:18">
      <c r="A57" s="26" t="s">
        <v>87</v>
      </c>
      <c r="B57">
        <v>4.4999999999999998E-2</v>
      </c>
      <c r="E57" s="26" t="s">
        <v>69</v>
      </c>
      <c r="F57">
        <v>8.0000000000000002E-3</v>
      </c>
      <c r="H57" s="27" t="s">
        <v>85</v>
      </c>
      <c r="I57">
        <v>2E-3</v>
      </c>
      <c r="K57" s="27" t="s">
        <v>95</v>
      </c>
      <c r="L57">
        <v>1E-3</v>
      </c>
      <c r="N57" s="26" t="s">
        <v>88</v>
      </c>
      <c r="O57">
        <v>0</v>
      </c>
      <c r="Q57" s="26" t="s">
        <v>88</v>
      </c>
      <c r="R57">
        <v>0</v>
      </c>
    </row>
    <row r="58" spans="1:18">
      <c r="A58" s="27" t="s">
        <v>91</v>
      </c>
      <c r="B58">
        <v>2.1000000000000001E-2</v>
      </c>
      <c r="E58" s="27" t="s">
        <v>91</v>
      </c>
      <c r="F58">
        <v>8.0000000000000002E-3</v>
      </c>
      <c r="H58" s="26" t="s">
        <v>92</v>
      </c>
      <c r="I58">
        <v>2E-3</v>
      </c>
      <c r="K58" s="27" t="s">
        <v>83</v>
      </c>
      <c r="L58">
        <v>1E-3</v>
      </c>
      <c r="N58" s="27" t="s">
        <v>97</v>
      </c>
      <c r="O58">
        <v>0</v>
      </c>
      <c r="Q58" s="27" t="s">
        <v>97</v>
      </c>
      <c r="R58">
        <v>0</v>
      </c>
    </row>
    <row r="59" spans="1:18">
      <c r="A59" s="26" t="s">
        <v>92</v>
      </c>
      <c r="B59">
        <v>1.7000000000000001E-2</v>
      </c>
      <c r="E59" s="26" t="s">
        <v>92</v>
      </c>
      <c r="F59">
        <v>6.0000000000000001E-3</v>
      </c>
      <c r="H59" s="26" t="s">
        <v>90</v>
      </c>
      <c r="I59">
        <v>2E-3</v>
      </c>
      <c r="K59" s="27" t="s">
        <v>97</v>
      </c>
      <c r="L59">
        <v>1E-3</v>
      </c>
      <c r="N59" s="27" t="s">
        <v>83</v>
      </c>
      <c r="O59">
        <v>0</v>
      </c>
      <c r="Q59" s="27" t="s">
        <v>89</v>
      </c>
      <c r="R59">
        <v>0</v>
      </c>
    </row>
    <row r="60" spans="1:18">
      <c r="A60" s="26" t="s">
        <v>90</v>
      </c>
      <c r="B60">
        <v>1.6E-2</v>
      </c>
      <c r="E60" s="26" t="s">
        <v>90</v>
      </c>
      <c r="F60">
        <v>5.0000000000000001E-3</v>
      </c>
      <c r="H60" s="27" t="s">
        <v>83</v>
      </c>
      <c r="I60">
        <v>2E-3</v>
      </c>
      <c r="K60" s="26" t="s">
        <v>87</v>
      </c>
      <c r="L60">
        <v>1E-3</v>
      </c>
      <c r="N60" s="27" t="s">
        <v>76</v>
      </c>
      <c r="O60">
        <v>0</v>
      </c>
      <c r="Q60" s="27" t="s">
        <v>81</v>
      </c>
      <c r="R60">
        <v>0</v>
      </c>
    </row>
    <row r="61" spans="1:18">
      <c r="A61" s="26" t="s">
        <v>94</v>
      </c>
      <c r="B61">
        <v>1.2E-2</v>
      </c>
      <c r="E61" s="26" t="s">
        <v>94</v>
      </c>
      <c r="F61">
        <v>5.0000000000000001E-3</v>
      </c>
      <c r="H61" s="26" t="s">
        <v>94</v>
      </c>
      <c r="I61">
        <v>2E-3</v>
      </c>
      <c r="K61" s="27" t="s">
        <v>91</v>
      </c>
      <c r="L61">
        <v>1E-3</v>
      </c>
      <c r="N61" s="27" t="s">
        <v>91</v>
      </c>
      <c r="O61">
        <v>0</v>
      </c>
      <c r="Q61" s="26" t="s">
        <v>92</v>
      </c>
      <c r="R61">
        <v>0</v>
      </c>
    </row>
    <row r="62" spans="1:18">
      <c r="A62" s="27" t="s">
        <v>97</v>
      </c>
      <c r="B62">
        <v>0.01</v>
      </c>
      <c r="E62" s="27" t="s">
        <v>93</v>
      </c>
      <c r="F62">
        <v>4.0000000000000001E-3</v>
      </c>
      <c r="H62" s="27" t="s">
        <v>93</v>
      </c>
      <c r="I62">
        <v>2E-3</v>
      </c>
      <c r="K62" s="26" t="s">
        <v>96</v>
      </c>
      <c r="L62">
        <v>1E-3</v>
      </c>
      <c r="N62" s="27" t="s">
        <v>81</v>
      </c>
      <c r="O62">
        <v>0</v>
      </c>
      <c r="Q62" s="27" t="s">
        <v>91</v>
      </c>
      <c r="R62">
        <v>0</v>
      </c>
    </row>
    <row r="63" spans="1:18">
      <c r="A63" s="27" t="s">
        <v>93</v>
      </c>
      <c r="B63">
        <v>0.01</v>
      </c>
      <c r="E63" s="27" t="s">
        <v>95</v>
      </c>
      <c r="F63">
        <v>4.0000000000000001E-3</v>
      </c>
      <c r="H63" s="27" t="s">
        <v>95</v>
      </c>
      <c r="I63">
        <v>2E-3</v>
      </c>
      <c r="K63" s="26" t="s">
        <v>94</v>
      </c>
      <c r="L63">
        <v>1E-3</v>
      </c>
      <c r="N63" s="26" t="s">
        <v>90</v>
      </c>
      <c r="O63">
        <v>0</v>
      </c>
      <c r="Q63" s="27" t="s">
        <v>76</v>
      </c>
      <c r="R63">
        <v>0</v>
      </c>
    </row>
    <row r="64" spans="1:18">
      <c r="A64" s="27" t="s">
        <v>95</v>
      </c>
      <c r="B64">
        <v>9.0000000000000011E-3</v>
      </c>
      <c r="E64" s="27" t="s">
        <v>97</v>
      </c>
      <c r="F64">
        <v>3.0000000000000001E-3</v>
      </c>
      <c r="H64" s="27" t="s">
        <v>97</v>
      </c>
      <c r="I64">
        <v>2E-3</v>
      </c>
      <c r="K64" s="26" t="s">
        <v>90</v>
      </c>
      <c r="L64">
        <v>1E-3</v>
      </c>
      <c r="N64" s="26" t="s">
        <v>92</v>
      </c>
      <c r="O64">
        <v>0</v>
      </c>
      <c r="Q64" s="26" t="s">
        <v>90</v>
      </c>
      <c r="R64">
        <v>0</v>
      </c>
    </row>
    <row r="65" spans="1:18">
      <c r="A65" s="26" t="s">
        <v>96</v>
      </c>
      <c r="B65">
        <v>6.0000000000000001E-3</v>
      </c>
      <c r="E65" s="26" t="s">
        <v>96</v>
      </c>
      <c r="F65">
        <v>2E-3</v>
      </c>
      <c r="H65" s="26" t="s">
        <v>96</v>
      </c>
      <c r="I65">
        <v>1E-3</v>
      </c>
      <c r="K65" s="26" t="s">
        <v>92</v>
      </c>
      <c r="L65">
        <v>1E-3</v>
      </c>
      <c r="N65" s="26" t="s">
        <v>87</v>
      </c>
      <c r="O65">
        <v>0</v>
      </c>
      <c r="Q65" s="26" t="s">
        <v>87</v>
      </c>
      <c r="R6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1"/>
  <sheetViews>
    <sheetView workbookViewId="0">
      <pane xSplit="4" topLeftCell="E1" activePane="topRight" state="frozen"/>
      <selection pane="topRight" activeCell="D19" sqref="D19"/>
    </sheetView>
  </sheetViews>
  <sheetFormatPr baseColWidth="10" defaultColWidth="10.83203125" defaultRowHeight="12" x14ac:dyDescent="0"/>
  <cols>
    <col min="1" max="1" width="15.33203125" style="1" bestFit="1" customWidth="1"/>
    <col min="2" max="3" width="10.83203125" style="1"/>
    <col min="4" max="4" width="23.33203125" style="1" bestFit="1" customWidth="1"/>
    <col min="5" max="5" width="30" style="1" bestFit="1" customWidth="1"/>
    <col min="6" max="6" width="29.33203125" style="1" customWidth="1"/>
    <col min="7" max="7" width="16.83203125" style="1" customWidth="1"/>
    <col min="8" max="8" width="39.6640625" style="1" bestFit="1" customWidth="1"/>
    <col min="9" max="10" width="17.1640625" style="1" customWidth="1"/>
    <col min="11" max="11" width="23.5" style="1" bestFit="1" customWidth="1"/>
    <col min="12" max="12" width="10.83203125" style="1"/>
    <col min="13" max="13" width="14.6640625" style="1" customWidth="1"/>
    <col min="14" max="14" width="17" style="1" customWidth="1"/>
    <col min="15" max="15" width="21" style="1" customWidth="1"/>
    <col min="16" max="16" width="10.83203125" style="1"/>
    <col min="17" max="17" width="15.33203125" style="1" bestFit="1" customWidth="1"/>
    <col min="18" max="18" width="17.33203125" style="1" bestFit="1" customWidth="1"/>
    <col min="19" max="19" width="21.5" style="1" bestFit="1" customWidth="1"/>
    <col min="20" max="20" width="10.83203125" style="1"/>
    <col min="21" max="21" width="15.33203125" style="1" bestFit="1" customWidth="1"/>
    <col min="22" max="22" width="17.33203125" style="1" bestFit="1" customWidth="1"/>
    <col min="23" max="23" width="21.5" style="1" bestFit="1" customWidth="1"/>
    <col min="24" max="24" width="10.83203125" style="1"/>
    <col min="25" max="26" width="12.1640625" style="1" bestFit="1" customWidth="1"/>
    <col min="27" max="27" width="26.83203125" style="1" customWidth="1"/>
    <col min="28" max="16384" width="10.83203125" style="1"/>
  </cols>
  <sheetData>
    <row r="1" spans="1:32" ht="15">
      <c r="H1" s="2" t="s">
        <v>0</v>
      </c>
    </row>
    <row r="2" spans="1:32">
      <c r="E2" s="1" t="s">
        <v>99</v>
      </c>
    </row>
    <row r="3" spans="1:32">
      <c r="A3" s="3" t="s">
        <v>1</v>
      </c>
      <c r="B3" s="3"/>
    </row>
    <row r="4" spans="1:32">
      <c r="A4" s="1" t="s">
        <v>2</v>
      </c>
      <c r="F4" s="1">
        <v>2</v>
      </c>
      <c r="I4" s="1">
        <v>2</v>
      </c>
      <c r="M4" s="1">
        <v>4</v>
      </c>
      <c r="Q4" s="1">
        <v>4</v>
      </c>
      <c r="U4" s="1">
        <v>8</v>
      </c>
      <c r="Y4" s="1">
        <v>16</v>
      </c>
    </row>
    <row r="5" spans="1:32">
      <c r="A5" s="1" t="s">
        <v>3</v>
      </c>
      <c r="F5" s="1">
        <v>5</v>
      </c>
      <c r="I5" s="1">
        <v>5</v>
      </c>
      <c r="M5" s="1">
        <v>7</v>
      </c>
      <c r="Q5" s="1">
        <v>7</v>
      </c>
      <c r="U5" s="1">
        <v>8</v>
      </c>
      <c r="Y5" s="1">
        <v>16</v>
      </c>
    </row>
    <row r="6" spans="1:32">
      <c r="D6" s="23"/>
    </row>
    <row r="8" spans="1:32">
      <c r="D8" s="1">
        <f>COUNTIFS(FiveThirtyEight!F:F,C12,FiveThirtyEight!H:H,Projections!D10)</f>
        <v>1</v>
      </c>
    </row>
    <row r="9" spans="1:32">
      <c r="F9" s="4" t="s">
        <v>4</v>
      </c>
      <c r="G9" s="3" t="s">
        <v>5</v>
      </c>
      <c r="I9" s="4" t="s">
        <v>6</v>
      </c>
      <c r="J9" s="4" t="s">
        <v>5</v>
      </c>
      <c r="K9" s="3"/>
      <c r="L9" s="3"/>
      <c r="M9" s="3" t="s">
        <v>7</v>
      </c>
      <c r="N9" s="4" t="s">
        <v>5</v>
      </c>
      <c r="O9" s="3"/>
      <c r="P9" s="3"/>
      <c r="Q9" s="3" t="s">
        <v>8</v>
      </c>
      <c r="R9" s="4" t="s">
        <v>5</v>
      </c>
      <c r="S9" s="3"/>
      <c r="T9" s="3"/>
      <c r="U9" s="3" t="s">
        <v>9</v>
      </c>
      <c r="V9" s="4" t="s">
        <v>5</v>
      </c>
      <c r="W9" s="3"/>
      <c r="X9" s="3"/>
      <c r="Y9" s="3"/>
      <c r="Z9" s="4" t="s">
        <v>10</v>
      </c>
      <c r="AC9" s="3"/>
      <c r="AD9" s="3"/>
      <c r="AE9" s="3"/>
      <c r="AF9" s="3"/>
    </row>
    <row r="10" spans="1:32">
      <c r="D10" s="5" t="s">
        <v>19</v>
      </c>
      <c r="F10" s="3"/>
      <c r="G10" s="3"/>
      <c r="H10" s="3"/>
      <c r="I10" s="3"/>
      <c r="J10" s="3"/>
      <c r="K10" s="6" t="s">
        <v>11</v>
      </c>
      <c r="L10" s="3"/>
      <c r="M10" s="3"/>
      <c r="N10" s="7"/>
      <c r="O10" s="8" t="s">
        <v>11</v>
      </c>
      <c r="P10" s="3"/>
      <c r="Q10" s="3"/>
      <c r="R10" s="7"/>
      <c r="S10" s="9" t="s">
        <v>11</v>
      </c>
      <c r="T10" s="3"/>
      <c r="U10" s="3"/>
      <c r="V10" s="7"/>
      <c r="W10" s="10" t="s">
        <v>11</v>
      </c>
      <c r="X10" s="3"/>
      <c r="Y10" s="3"/>
      <c r="Z10" s="7"/>
      <c r="AA10" s="11" t="s">
        <v>12</v>
      </c>
      <c r="AC10" s="3"/>
      <c r="AD10" s="7"/>
      <c r="AE10" s="7"/>
    </row>
    <row r="11" spans="1:32">
      <c r="D11" s="5" t="s">
        <v>13</v>
      </c>
      <c r="K11" s="12"/>
      <c r="O11" s="13"/>
      <c r="S11" s="14"/>
      <c r="W11" s="15"/>
      <c r="AA11" s="16"/>
    </row>
    <row r="12" spans="1:32">
      <c r="B12" s="1" t="str">
        <f>CONCATENATE($D$10,C12)</f>
        <v>East1</v>
      </c>
      <c r="C12" s="17">
        <v>1</v>
      </c>
      <c r="D12" s="5" t="str">
        <f>VLOOKUP(B12,FiveThirtyEight!B:D,2,FALSE)</f>
        <v>{Team:"</v>
      </c>
      <c r="F12" s="23" t="e">
        <f>VLOOKUP(D12,FiveThirtyEight!$D$2:$L$65,6,FALSE)</f>
        <v>#N/A</v>
      </c>
      <c r="G12" s="1" t="e">
        <f>+F12*F$4</f>
        <v>#N/A</v>
      </c>
      <c r="I12" s="23" t="e">
        <f>VLOOKUP(D12,FiveThirtyEight!$D$2:$N$65,7,FALSE)</f>
        <v>#N/A</v>
      </c>
      <c r="J12" s="1" t="e">
        <f>I12*I$4</f>
        <v>#N/A</v>
      </c>
      <c r="K12" s="12" t="e">
        <f>G12+J12</f>
        <v>#N/A</v>
      </c>
      <c r="M12" s="23" t="e">
        <f>VLOOKUP(D12,FiveThirtyEight!$D$2:$P$65,8,FALSE)</f>
        <v>#N/A</v>
      </c>
      <c r="N12" s="1">
        <f>IFERROR(M12*M$4,0)</f>
        <v>0</v>
      </c>
      <c r="O12" s="18" t="e">
        <f>G12+J12+N12</f>
        <v>#N/A</v>
      </c>
      <c r="Q12" s="23" t="e">
        <f>VLOOKUP(D12,FiveThirtyEight!$D$2:$R$65,9,FALSE)</f>
        <v>#N/A</v>
      </c>
      <c r="R12" s="1" t="e">
        <f>Q12*Q$4</f>
        <v>#N/A</v>
      </c>
      <c r="S12" s="14" t="e">
        <f>G12+J12+N12+R12</f>
        <v>#N/A</v>
      </c>
      <c r="U12" s="23" t="e">
        <f>VLOOKUP(D12,FiveThirtyEight!$D$2:$T$65,10,FALSE)</f>
        <v>#N/A</v>
      </c>
      <c r="V12" s="1" t="e">
        <f t="shared" ref="V12:V27" si="0">U12*U$4</f>
        <v>#N/A</v>
      </c>
      <c r="W12" s="15" t="e">
        <f>G12+J12+N12+R12+V12</f>
        <v>#N/A</v>
      </c>
      <c r="Y12" s="23" t="e">
        <f>VLOOKUP(D12,FiveThirtyEight!$D$2:$V$65,11,FALSE)</f>
        <v>#N/A</v>
      </c>
      <c r="Z12" s="1" t="e">
        <f t="shared" ref="Z12:Z27" si="1">Y12*Y$4</f>
        <v>#N/A</v>
      </c>
      <c r="AA12" s="16" t="e">
        <f>G12+J12+N12+R12+V12+Z12</f>
        <v>#N/A</v>
      </c>
    </row>
    <row r="13" spans="1:32">
      <c r="B13" s="1" t="str">
        <f t="shared" ref="B13:B27" si="2">CONCATENATE($D$10,C13)</f>
        <v>East16</v>
      </c>
      <c r="C13" s="17">
        <v>16</v>
      </c>
      <c r="D13" s="5" t="str">
        <f>VLOOKUP(B13,FiveThirtyEight!B:D,2,FALSE)</f>
        <v>{Team:"</v>
      </c>
      <c r="F13" s="23" t="e">
        <f>VLOOKUP(D13,FiveThirtyEight!$D$2:$L$65,6,FALSE)</f>
        <v>#N/A</v>
      </c>
      <c r="G13" s="1" t="e">
        <f>+F13*F$5</f>
        <v>#N/A</v>
      </c>
      <c r="I13" s="23" t="e">
        <f>VLOOKUP(D13,FiveThirtyEight!$D$2:$N$65,7,FALSE)</f>
        <v>#N/A</v>
      </c>
      <c r="J13" s="1" t="e">
        <f>I13*I$5</f>
        <v>#N/A</v>
      </c>
      <c r="K13" s="12" t="e">
        <f t="shared" ref="K13:K27" si="3">G13+J13</f>
        <v>#N/A</v>
      </c>
      <c r="M13" s="24">
        <v>0</v>
      </c>
      <c r="N13" s="1">
        <f>IFERROR(M13*M$5,0)</f>
        <v>0</v>
      </c>
      <c r="O13" s="18" t="e">
        <f t="shared" ref="O13:O27" si="4">G13+J13+N13</f>
        <v>#N/A</v>
      </c>
      <c r="Q13" s="24">
        <v>0</v>
      </c>
      <c r="R13" s="1">
        <f>Q13*Q$5</f>
        <v>0</v>
      </c>
      <c r="S13" s="14" t="e">
        <f t="shared" ref="S13:S27" si="5">G13+J13+N13+R13</f>
        <v>#N/A</v>
      </c>
      <c r="U13" s="24">
        <v>0</v>
      </c>
      <c r="V13" s="1">
        <f t="shared" si="0"/>
        <v>0</v>
      </c>
      <c r="W13" s="15" t="e">
        <f t="shared" ref="W13:W27" si="6">G13+J13+N13+R13+V13</f>
        <v>#N/A</v>
      </c>
      <c r="Y13" s="24">
        <v>0</v>
      </c>
      <c r="Z13" s="1">
        <f t="shared" si="1"/>
        <v>0</v>
      </c>
      <c r="AA13" s="16" t="e">
        <f t="shared" ref="AA13:AA27" si="7">F13+I13+N13+R13+V13+Z13</f>
        <v>#N/A</v>
      </c>
    </row>
    <row r="14" spans="1:32">
      <c r="B14" s="1" t="str">
        <f t="shared" si="2"/>
        <v>East8</v>
      </c>
      <c r="C14" s="17">
        <v>8</v>
      </c>
      <c r="D14" s="5" t="str">
        <f>VLOOKUP(B14,FiveThirtyEight!B:D,2,FALSE)</f>
        <v>{Team:"</v>
      </c>
      <c r="F14" s="23" t="e">
        <f>VLOOKUP(D14,FiveThirtyEight!$D$2:$L$65,6,FALSE)</f>
        <v>#N/A</v>
      </c>
      <c r="G14" s="1" t="e">
        <f>+F14*F$4</f>
        <v>#N/A</v>
      </c>
      <c r="I14" s="23" t="e">
        <f>VLOOKUP(D14,FiveThirtyEight!$D$2:$N$65,7,FALSE)</f>
        <v>#N/A</v>
      </c>
      <c r="J14" s="1" t="e">
        <f>I14*((F12*I$5)+((F13*I$4)))</f>
        <v>#N/A</v>
      </c>
      <c r="K14" s="12" t="e">
        <f t="shared" si="3"/>
        <v>#N/A</v>
      </c>
      <c r="M14" s="23" t="e">
        <f>VLOOKUP(D14,FiveThirtyEight!$D$2:$P$65,8,FALSE)</f>
        <v>#N/A</v>
      </c>
      <c r="N14" s="1" t="e">
        <f>M14*(((I16+I18)*M$5)+(((I17+I19)*M$4)))</f>
        <v>#N/A</v>
      </c>
      <c r="O14" s="18" t="e">
        <f t="shared" si="4"/>
        <v>#N/A</v>
      </c>
      <c r="Q14" s="23" t="e">
        <f>VLOOKUP(D14,FiveThirtyEight!$D$2:$R$65,9,FALSE)</f>
        <v>#N/A</v>
      </c>
      <c r="R14" s="1" t="e">
        <f>Q14*(((M20+M22+M24+M26)*Q$5)+((M21+M23+M25+M27)*Q$4))</f>
        <v>#N/A</v>
      </c>
      <c r="S14" s="14" t="e">
        <f t="shared" si="5"/>
        <v>#N/A</v>
      </c>
      <c r="U14" s="23" t="e">
        <f>VLOOKUP(D14,FiveThirtyEight!$D$2:$T$65,10,FALSE)</f>
        <v>#N/A</v>
      </c>
      <c r="V14" s="1" t="e">
        <f t="shared" si="0"/>
        <v>#N/A</v>
      </c>
      <c r="W14" s="15" t="e">
        <f t="shared" si="6"/>
        <v>#N/A</v>
      </c>
      <c r="Y14" s="23" t="e">
        <f>VLOOKUP(D14,FiveThirtyEight!$D$2:$V$65,11,FALSE)</f>
        <v>#N/A</v>
      </c>
      <c r="Z14" s="1" t="e">
        <f t="shared" si="1"/>
        <v>#N/A</v>
      </c>
      <c r="AA14" s="16" t="e">
        <f t="shared" si="7"/>
        <v>#N/A</v>
      </c>
    </row>
    <row r="15" spans="1:32">
      <c r="B15" s="1" t="str">
        <f t="shared" si="2"/>
        <v>East9</v>
      </c>
      <c r="C15" s="17">
        <v>9</v>
      </c>
      <c r="D15" s="5" t="str">
        <f>VLOOKUP(B15,FiveThirtyEight!B:D,2,FALSE)</f>
        <v>{Team:"</v>
      </c>
      <c r="F15" s="23" t="e">
        <f>VLOOKUP(D15,FiveThirtyEight!$D$2:$L$65,6,FALSE)</f>
        <v>#N/A</v>
      </c>
      <c r="G15" s="1" t="e">
        <f>+F15*F$5</f>
        <v>#N/A</v>
      </c>
      <c r="I15" s="23" t="e">
        <f>VLOOKUP(D15,FiveThirtyEight!$D$2:$N$65,7,FALSE)</f>
        <v>#N/A</v>
      </c>
      <c r="J15" s="1" t="e">
        <f>I15*((F12*I$5)+(F13*I$4))</f>
        <v>#N/A</v>
      </c>
      <c r="K15" s="12" t="e">
        <f t="shared" si="3"/>
        <v>#N/A</v>
      </c>
      <c r="M15" s="23" t="e">
        <f>VLOOKUP(D15,FiveThirtyEight!$D$2:$P$65,8,FALSE)</f>
        <v>#N/A</v>
      </c>
      <c r="N15" s="1" t="e">
        <f>M15*(((I16+I18)*M$5)+(((I17+I19)*M$4)))</f>
        <v>#N/A</v>
      </c>
      <c r="O15" s="18" t="e">
        <f t="shared" si="4"/>
        <v>#N/A</v>
      </c>
      <c r="Q15" s="23" t="e">
        <f>VLOOKUP(D15,FiveThirtyEight!$D$2:$R$65,9,FALSE)</f>
        <v>#N/A</v>
      </c>
      <c r="R15" s="1" t="e">
        <f>Q15*(((M20+M22+M24+M26)*Q$5)+((M21+M23+M25+M27)*Q$4))</f>
        <v>#N/A</v>
      </c>
      <c r="S15" s="14" t="e">
        <f t="shared" si="5"/>
        <v>#N/A</v>
      </c>
      <c r="U15" s="23" t="e">
        <f>VLOOKUP(D15,FiveThirtyEight!$D$2:$T$65,10,FALSE)</f>
        <v>#N/A</v>
      </c>
      <c r="V15" s="1" t="e">
        <f t="shared" si="0"/>
        <v>#N/A</v>
      </c>
      <c r="W15" s="15" t="e">
        <f t="shared" si="6"/>
        <v>#N/A</v>
      </c>
      <c r="Y15" s="24">
        <v>0</v>
      </c>
      <c r="Z15" s="1">
        <f t="shared" si="1"/>
        <v>0</v>
      </c>
      <c r="AA15" s="16" t="e">
        <f t="shared" si="7"/>
        <v>#N/A</v>
      </c>
    </row>
    <row r="16" spans="1:32">
      <c r="B16" s="1" t="str">
        <f t="shared" si="2"/>
        <v>East5</v>
      </c>
      <c r="C16" s="17">
        <v>5</v>
      </c>
      <c r="D16" s="5" t="str">
        <f>VLOOKUP(B16,FiveThirtyEight!B:D,2,FALSE)</f>
        <v>{Team:"</v>
      </c>
      <c r="F16" s="23" t="e">
        <f>VLOOKUP(D16,FiveThirtyEight!$D$2:$L$65,6,FALSE)</f>
        <v>#N/A</v>
      </c>
      <c r="G16" s="1" t="e">
        <f>+F16*F$4</f>
        <v>#N/A</v>
      </c>
      <c r="I16" s="23" t="e">
        <f>VLOOKUP(D16,FiveThirtyEight!$D$2:$N$65,7,FALSE)</f>
        <v>#N/A</v>
      </c>
      <c r="J16" s="1" t="e">
        <f>I16*((F18*I$5)+(F19*I$4))</f>
        <v>#N/A</v>
      </c>
      <c r="K16" s="12" t="e">
        <f t="shared" si="3"/>
        <v>#N/A</v>
      </c>
      <c r="M16" s="23" t="e">
        <f>VLOOKUP(D16,FiveThirtyEight!$D$2:$P$65,8,FALSE)</f>
        <v>#N/A</v>
      </c>
      <c r="N16" s="1" t="e">
        <f>M16*((I12*M$5)+((I13+I14+I15)*M$4))</f>
        <v>#N/A</v>
      </c>
      <c r="O16" s="18" t="e">
        <f t="shared" si="4"/>
        <v>#N/A</v>
      </c>
      <c r="Q16" s="23" t="e">
        <f>VLOOKUP(D16,FiveThirtyEight!$D$2:$R$65,9,FALSE)</f>
        <v>#N/A</v>
      </c>
      <c r="R16" s="1" t="e">
        <f>Q16*(((M26+M22)*Q$5)+((M27+M25+M24+M23+M21+M20)*Q$4))</f>
        <v>#N/A</v>
      </c>
      <c r="S16" s="14" t="e">
        <f t="shared" si="5"/>
        <v>#N/A</v>
      </c>
      <c r="U16" s="23" t="e">
        <f>VLOOKUP(D16,FiveThirtyEight!$D$2:$T$65,10,FALSE)</f>
        <v>#N/A</v>
      </c>
      <c r="V16" s="1" t="e">
        <f t="shared" si="0"/>
        <v>#N/A</v>
      </c>
      <c r="W16" s="15" t="e">
        <f t="shared" si="6"/>
        <v>#N/A</v>
      </c>
      <c r="Y16" s="23" t="e">
        <f>VLOOKUP(D16,FiveThirtyEight!$D$2:$V$65,11,FALSE)</f>
        <v>#N/A</v>
      </c>
      <c r="Z16" s="1" t="e">
        <f t="shared" si="1"/>
        <v>#N/A</v>
      </c>
      <c r="AA16" s="16" t="e">
        <f t="shared" si="7"/>
        <v>#N/A</v>
      </c>
    </row>
    <row r="17" spans="2:31">
      <c r="B17" s="1" t="str">
        <f t="shared" si="2"/>
        <v>East12</v>
      </c>
      <c r="C17" s="17">
        <v>12</v>
      </c>
      <c r="D17" s="5" t="str">
        <f>VLOOKUP(B17,FiveThirtyEight!B:D,2,FALSE)</f>
        <v>{Team:"</v>
      </c>
      <c r="F17" s="23" t="e">
        <f>VLOOKUP(D17,FiveThirtyEight!$D$2:$L$65,6,FALSE)</f>
        <v>#N/A</v>
      </c>
      <c r="G17" s="1" t="e">
        <f>+F17*F$5</f>
        <v>#N/A</v>
      </c>
      <c r="I17" s="23" t="e">
        <f>VLOOKUP(D17,FiveThirtyEight!$D$2:$N$65,7,FALSE)</f>
        <v>#N/A</v>
      </c>
      <c r="J17" s="1" t="e">
        <f>I17*((F18*I$5)+((F19*I$4)))</f>
        <v>#N/A</v>
      </c>
      <c r="K17" s="12" t="e">
        <f t="shared" si="3"/>
        <v>#N/A</v>
      </c>
      <c r="M17" s="23" t="e">
        <f>VLOOKUP(D17,FiveThirtyEight!$D$2:$P$65,8,FALSE)</f>
        <v>#N/A</v>
      </c>
      <c r="N17" s="1" t="e">
        <f>M17*M$5</f>
        <v>#N/A</v>
      </c>
      <c r="O17" s="18" t="e">
        <f t="shared" si="4"/>
        <v>#N/A</v>
      </c>
      <c r="Q17" s="23" t="e">
        <f>VLOOKUP(D17,FiveThirtyEight!$D$2:$R$65,9,FALSE)</f>
        <v>#N/A</v>
      </c>
      <c r="R17" s="1" t="e">
        <f>Q17*Q$5</f>
        <v>#N/A</v>
      </c>
      <c r="S17" s="14" t="e">
        <f t="shared" si="5"/>
        <v>#N/A</v>
      </c>
      <c r="U17" s="23" t="e">
        <f>VLOOKUP(D17,FiveThirtyEight!$D$2:$T$65,10,FALSE)</f>
        <v>#N/A</v>
      </c>
      <c r="V17" s="1" t="e">
        <f t="shared" si="0"/>
        <v>#N/A</v>
      </c>
      <c r="W17" s="15" t="e">
        <f t="shared" si="6"/>
        <v>#N/A</v>
      </c>
      <c r="Y17" s="24">
        <v>0</v>
      </c>
      <c r="Z17" s="1">
        <f t="shared" si="1"/>
        <v>0</v>
      </c>
      <c r="AA17" s="16" t="e">
        <f t="shared" si="7"/>
        <v>#N/A</v>
      </c>
    </row>
    <row r="18" spans="2:31">
      <c r="B18" s="1" t="str">
        <f t="shared" si="2"/>
        <v>East4</v>
      </c>
      <c r="C18" s="17">
        <v>4</v>
      </c>
      <c r="D18" s="5" t="str">
        <f>VLOOKUP(B18,FiveThirtyEight!B:D,2,FALSE)</f>
        <v>{Team:"</v>
      </c>
      <c r="F18" s="23" t="e">
        <f>VLOOKUP(D18,FiveThirtyEight!$D$2:$L$65,6,FALSE)</f>
        <v>#N/A</v>
      </c>
      <c r="G18" s="1" t="e">
        <f>+F18*F$4</f>
        <v>#N/A</v>
      </c>
      <c r="I18" s="23" t="e">
        <f>VLOOKUP(D18,FiveThirtyEight!$D$2:$N$65,7,FALSE)</f>
        <v>#N/A</v>
      </c>
      <c r="J18" s="1" t="e">
        <f>I18*I$4</f>
        <v>#N/A</v>
      </c>
      <c r="K18" s="12" t="e">
        <f t="shared" si="3"/>
        <v>#N/A</v>
      </c>
      <c r="M18" s="23" t="e">
        <f>VLOOKUP(D18,FiveThirtyEight!$D$2:$P$65,8,FALSE)</f>
        <v>#N/A</v>
      </c>
      <c r="N18" s="1" t="e">
        <f>M18*(I12*M$5+(I13+I14+I15)*M$4)</f>
        <v>#N/A</v>
      </c>
      <c r="O18" s="18" t="e">
        <f t="shared" si="4"/>
        <v>#N/A</v>
      </c>
      <c r="Q18" s="23" t="e">
        <f>VLOOKUP(D18,FiveThirtyEight!$D$2:$R$65,9,FALSE)</f>
        <v>#N/A</v>
      </c>
      <c r="R18" s="1" t="e">
        <f>Q18*(((M26+M22)*Q$5)+((M27+M25+M24+M23+M21+M20)*Q$4))</f>
        <v>#N/A</v>
      </c>
      <c r="S18" s="14" t="e">
        <f t="shared" si="5"/>
        <v>#N/A</v>
      </c>
      <c r="U18" s="23" t="e">
        <f>VLOOKUP(D18,FiveThirtyEight!$D$2:$T$65,10,FALSE)</f>
        <v>#N/A</v>
      </c>
      <c r="V18" s="1" t="e">
        <f t="shared" si="0"/>
        <v>#N/A</v>
      </c>
      <c r="W18" s="15" t="e">
        <f t="shared" si="6"/>
        <v>#N/A</v>
      </c>
      <c r="Y18" s="23" t="e">
        <f>VLOOKUP(D18,FiveThirtyEight!$D$2:$V$65,11,FALSE)</f>
        <v>#N/A</v>
      </c>
      <c r="Z18" s="1" t="e">
        <f t="shared" si="1"/>
        <v>#N/A</v>
      </c>
      <c r="AA18" s="16" t="e">
        <f t="shared" si="7"/>
        <v>#N/A</v>
      </c>
    </row>
    <row r="19" spans="2:31">
      <c r="B19" s="1" t="str">
        <f t="shared" si="2"/>
        <v>East13</v>
      </c>
      <c r="C19" s="17">
        <v>13</v>
      </c>
      <c r="D19" s="5" t="str">
        <f>VLOOKUP(B19,FiveThirtyEight!B:D,2,FALSE)</f>
        <v>{Team:"</v>
      </c>
      <c r="F19" s="23" t="e">
        <f>VLOOKUP(D19,FiveThirtyEight!$D$2:$L$65,6,FALSE)</f>
        <v>#N/A</v>
      </c>
      <c r="G19" s="1" t="e">
        <f>+F19*F$5</f>
        <v>#N/A</v>
      </c>
      <c r="I19" s="23" t="e">
        <f>VLOOKUP(D19,FiveThirtyEight!$D$2:$N$65,7,FALSE)</f>
        <v>#N/A</v>
      </c>
      <c r="J19" s="1" t="e">
        <f>I19*I$5</f>
        <v>#N/A</v>
      </c>
      <c r="K19" s="12" t="e">
        <f t="shared" si="3"/>
        <v>#N/A</v>
      </c>
      <c r="M19" s="23" t="e">
        <f>VLOOKUP(D19,FiveThirtyEight!$D$2:$P$65,8,FALSE)</f>
        <v>#N/A</v>
      </c>
      <c r="N19" s="1" t="e">
        <f>M19*M$5</f>
        <v>#N/A</v>
      </c>
      <c r="O19" s="18" t="e">
        <f t="shared" si="4"/>
        <v>#N/A</v>
      </c>
      <c r="Q19" s="23" t="e">
        <f>VLOOKUP(D19,FiveThirtyEight!$D$2:$R$65,9,FALSE)</f>
        <v>#N/A</v>
      </c>
      <c r="R19" s="1" t="e">
        <f>Q19*Q$5</f>
        <v>#N/A</v>
      </c>
      <c r="S19" s="14" t="e">
        <f t="shared" si="5"/>
        <v>#N/A</v>
      </c>
      <c r="U19" s="24">
        <v>0</v>
      </c>
      <c r="V19" s="1">
        <f t="shared" si="0"/>
        <v>0</v>
      </c>
      <c r="W19" s="15" t="e">
        <f t="shared" si="6"/>
        <v>#N/A</v>
      </c>
      <c r="Y19" s="24">
        <v>0</v>
      </c>
      <c r="Z19" s="1">
        <f t="shared" si="1"/>
        <v>0</v>
      </c>
      <c r="AA19" s="16" t="e">
        <f t="shared" si="7"/>
        <v>#N/A</v>
      </c>
    </row>
    <row r="20" spans="2:31">
      <c r="B20" s="1" t="str">
        <f t="shared" si="2"/>
        <v>East6</v>
      </c>
      <c r="C20" s="17">
        <v>6</v>
      </c>
      <c r="D20" s="5" t="str">
        <f>VLOOKUP(B20,FiveThirtyEight!B:D,2,FALSE)</f>
        <v>{Team:"</v>
      </c>
      <c r="F20" s="23" t="e">
        <f>VLOOKUP(D20,FiveThirtyEight!$D$2:$L$65,6,FALSE)</f>
        <v>#N/A</v>
      </c>
      <c r="G20" s="1" t="e">
        <f>+F20*F$4</f>
        <v>#N/A</v>
      </c>
      <c r="I20" s="23" t="e">
        <f>VLOOKUP(D20,FiveThirtyEight!$D$2:$N$65,7,FALSE)</f>
        <v>#N/A</v>
      </c>
      <c r="J20" s="1" t="e">
        <f>I20*((F22*I$5)+((F23*I$4)))</f>
        <v>#N/A</v>
      </c>
      <c r="K20" s="12" t="e">
        <f t="shared" si="3"/>
        <v>#N/A</v>
      </c>
      <c r="M20" s="23" t="e">
        <f>VLOOKUP(D20,FiveThirtyEight!$D$2:$P$65,8,FALSE)</f>
        <v>#N/A</v>
      </c>
      <c r="N20" s="1" t="e">
        <f>M20*(((I24+I25+I27)*(M$4))+(I26*M$5))</f>
        <v>#N/A</v>
      </c>
      <c r="O20" s="18" t="e">
        <f t="shared" si="4"/>
        <v>#N/A</v>
      </c>
      <c r="Q20" s="23" t="e">
        <f>VLOOKUP(D20,FiveThirtyEight!$D$2:$R$65,9,FALSE)</f>
        <v>#N/A</v>
      </c>
      <c r="R20" s="1" t="e">
        <f>Q20*(((M12+M16+M18)*Q$5)+(((M13+M14+M15+M17+M19)*Q$4)))</f>
        <v>#N/A</v>
      </c>
      <c r="S20" s="14" t="e">
        <f t="shared" si="5"/>
        <v>#N/A</v>
      </c>
      <c r="U20" s="23" t="e">
        <f>VLOOKUP(D20,FiveThirtyEight!$D$2:$T$65,10,FALSE)</f>
        <v>#N/A</v>
      </c>
      <c r="V20" s="1" t="e">
        <f t="shared" si="0"/>
        <v>#N/A</v>
      </c>
      <c r="W20" s="15" t="e">
        <f t="shared" si="6"/>
        <v>#N/A</v>
      </c>
      <c r="Y20" s="23" t="e">
        <f>VLOOKUP(D20,FiveThirtyEight!$D$2:$V$65,11,FALSE)</f>
        <v>#N/A</v>
      </c>
      <c r="Z20" s="1" t="e">
        <f t="shared" si="1"/>
        <v>#N/A</v>
      </c>
      <c r="AA20" s="16" t="e">
        <f t="shared" si="7"/>
        <v>#N/A</v>
      </c>
    </row>
    <row r="21" spans="2:31">
      <c r="B21" s="1" t="str">
        <f t="shared" si="2"/>
        <v>East11</v>
      </c>
      <c r="C21" s="17">
        <v>11</v>
      </c>
      <c r="D21" s="5" t="str">
        <f>VLOOKUP(B21,FiveThirtyEight!B:D,2,FALSE)</f>
        <v>{Team:"</v>
      </c>
      <c r="F21" s="23" t="e">
        <f>VLOOKUP(D21,FiveThirtyEight!$D$2:$L$65,6,FALSE)</f>
        <v>#N/A</v>
      </c>
      <c r="G21" s="1" t="e">
        <f>+F21*F$5</f>
        <v>#N/A</v>
      </c>
      <c r="I21" s="23" t="e">
        <f>VLOOKUP(D21,FiveThirtyEight!$D$2:$N$65,7,FALSE)</f>
        <v>#N/A</v>
      </c>
      <c r="J21" s="1" t="e">
        <f>I21*((F22*I$5)+(F23*I$4))</f>
        <v>#N/A</v>
      </c>
      <c r="K21" s="12" t="e">
        <f t="shared" si="3"/>
        <v>#N/A</v>
      </c>
      <c r="M21" s="23" t="e">
        <f>VLOOKUP(D21,FiveThirtyEight!$D$2:$P$65,8,FALSE)</f>
        <v>#N/A</v>
      </c>
      <c r="N21" s="1" t="e">
        <f>M21*((I24+I25+I26)*M$5)+(I27*M$4)</f>
        <v>#N/A</v>
      </c>
      <c r="O21" s="18" t="e">
        <f t="shared" si="4"/>
        <v>#N/A</v>
      </c>
      <c r="Q21" s="23" t="e">
        <f>VLOOKUP(D21,FiveThirtyEight!$D$2:$R$65,9,FALSE)</f>
        <v>#N/A</v>
      </c>
      <c r="R21" s="1" t="e">
        <f>Q21*((M12+M14+M15+M16+M18)*Q$5)+((M13+M17+M19)*Q$4)</f>
        <v>#N/A</v>
      </c>
      <c r="S21" s="14" t="e">
        <f t="shared" si="5"/>
        <v>#N/A</v>
      </c>
      <c r="U21" s="23" t="e">
        <f>VLOOKUP(D21,FiveThirtyEight!$D$2:$T$65,10,FALSE)</f>
        <v>#N/A</v>
      </c>
      <c r="V21" s="1" t="e">
        <f t="shared" si="0"/>
        <v>#N/A</v>
      </c>
      <c r="W21" s="15" t="e">
        <f t="shared" si="6"/>
        <v>#N/A</v>
      </c>
      <c r="Y21" s="24">
        <v>0</v>
      </c>
      <c r="Z21" s="1">
        <f t="shared" si="1"/>
        <v>0</v>
      </c>
      <c r="AA21" s="16" t="e">
        <f t="shared" si="7"/>
        <v>#N/A</v>
      </c>
    </row>
    <row r="22" spans="2:31">
      <c r="B22" s="1" t="str">
        <f t="shared" si="2"/>
        <v>East3</v>
      </c>
      <c r="C22" s="17">
        <v>3</v>
      </c>
      <c r="D22" s="5" t="str">
        <f>VLOOKUP(B22,FiveThirtyEight!B:D,2,FALSE)</f>
        <v>{Team:"</v>
      </c>
      <c r="F22" s="23" t="e">
        <f>VLOOKUP(D22,FiveThirtyEight!$D$2:$L$65,6,FALSE)</f>
        <v>#N/A</v>
      </c>
      <c r="G22" s="1" t="e">
        <f>+F22*F$4</f>
        <v>#N/A</v>
      </c>
      <c r="I22" s="23" t="e">
        <f>VLOOKUP(D22,FiveThirtyEight!$D$2:$N$65,7,FALSE)</f>
        <v>#N/A</v>
      </c>
      <c r="J22" s="1" t="e">
        <f>I22*I$4</f>
        <v>#N/A</v>
      </c>
      <c r="K22" s="12" t="e">
        <f t="shared" si="3"/>
        <v>#N/A</v>
      </c>
      <c r="M22" s="23" t="e">
        <f>VLOOKUP(D22,FiveThirtyEight!$D$2:$P$65,8,FALSE)</f>
        <v>#N/A</v>
      </c>
      <c r="N22" s="1" t="e">
        <f>M22*(I26*M$5+(I24+I25+I27)*M$4)</f>
        <v>#N/A</v>
      </c>
      <c r="O22" s="18" t="e">
        <f t="shared" si="4"/>
        <v>#N/A</v>
      </c>
      <c r="Q22" s="23" t="e">
        <f>VLOOKUP(D22,FiveThirtyEight!$D$2:$R$65,9,FALSE)</f>
        <v>#N/A</v>
      </c>
      <c r="R22" s="1" t="e">
        <f>Q22*(M12*Q$5+(1-M12)*Q$4)</f>
        <v>#N/A</v>
      </c>
      <c r="S22" s="14" t="e">
        <f t="shared" si="5"/>
        <v>#N/A</v>
      </c>
      <c r="U22" s="23" t="e">
        <f>VLOOKUP(D22,FiveThirtyEight!$D$2:$T$65,10,FALSE)</f>
        <v>#N/A</v>
      </c>
      <c r="V22" s="1" t="e">
        <f t="shared" si="0"/>
        <v>#N/A</v>
      </c>
      <c r="W22" s="15" t="e">
        <f t="shared" si="6"/>
        <v>#N/A</v>
      </c>
      <c r="Y22" s="23" t="e">
        <f>VLOOKUP(D22,FiveThirtyEight!$D$2:$V$65,11,FALSE)</f>
        <v>#N/A</v>
      </c>
      <c r="Z22" s="1" t="e">
        <f t="shared" si="1"/>
        <v>#N/A</v>
      </c>
      <c r="AA22" s="16" t="e">
        <f t="shared" si="7"/>
        <v>#N/A</v>
      </c>
    </row>
    <row r="23" spans="2:31">
      <c r="B23" s="1" t="str">
        <f t="shared" si="2"/>
        <v>East14</v>
      </c>
      <c r="C23" s="17">
        <v>14</v>
      </c>
      <c r="D23" s="5" t="str">
        <f>VLOOKUP(B23,FiveThirtyEight!B:D,2,FALSE)</f>
        <v>{Team:"</v>
      </c>
      <c r="F23" s="23" t="e">
        <f>VLOOKUP(D23,FiveThirtyEight!$D$2:$L$65,6,FALSE)</f>
        <v>#N/A</v>
      </c>
      <c r="G23" s="1" t="e">
        <f>+F23*F$5</f>
        <v>#N/A</v>
      </c>
      <c r="I23" s="23" t="e">
        <f>VLOOKUP(D23,FiveThirtyEight!$D$2:$N$65,7,FALSE)</f>
        <v>#N/A</v>
      </c>
      <c r="J23" s="1" t="e">
        <f>I23*I$5</f>
        <v>#N/A</v>
      </c>
      <c r="K23" s="12" t="e">
        <f t="shared" si="3"/>
        <v>#N/A</v>
      </c>
      <c r="M23" s="23" t="e">
        <f>VLOOKUP(D23,FiveThirtyEight!$D$2:$P$65,8,FALSE)</f>
        <v>#N/A</v>
      </c>
      <c r="N23" s="1" t="e">
        <f>M23*M$5</f>
        <v>#N/A</v>
      </c>
      <c r="O23" s="18" t="e">
        <f t="shared" si="4"/>
        <v>#N/A</v>
      </c>
      <c r="Q23" s="24">
        <v>0</v>
      </c>
      <c r="R23" s="1">
        <f>Q23*Q$5</f>
        <v>0</v>
      </c>
      <c r="S23" s="14" t="e">
        <f t="shared" si="5"/>
        <v>#N/A</v>
      </c>
      <c r="U23" s="24">
        <v>0</v>
      </c>
      <c r="V23" s="1">
        <f t="shared" si="0"/>
        <v>0</v>
      </c>
      <c r="W23" s="15" t="e">
        <f t="shared" si="6"/>
        <v>#N/A</v>
      </c>
      <c r="Y23" s="24">
        <v>0</v>
      </c>
      <c r="Z23" s="1">
        <f t="shared" si="1"/>
        <v>0</v>
      </c>
      <c r="AA23" s="16" t="e">
        <f t="shared" si="7"/>
        <v>#N/A</v>
      </c>
    </row>
    <row r="24" spans="2:31">
      <c r="B24" s="1" t="str">
        <f t="shared" si="2"/>
        <v>East7</v>
      </c>
      <c r="C24" s="17">
        <v>7</v>
      </c>
      <c r="D24" s="5" t="str">
        <f>VLOOKUP(B24,FiveThirtyEight!B:D,2,FALSE)</f>
        <v>{Team:"</v>
      </c>
      <c r="F24" s="23" t="e">
        <f>VLOOKUP(D24,FiveThirtyEight!$D$2:$L$65,6,FALSE)</f>
        <v>#N/A</v>
      </c>
      <c r="G24" s="1" t="e">
        <f>+F24*F$4</f>
        <v>#N/A</v>
      </c>
      <c r="I24" s="23" t="e">
        <f>VLOOKUP(D24,FiveThirtyEight!$D$2:$N$65,7,FALSE)</f>
        <v>#N/A</v>
      </c>
      <c r="J24" s="1" t="e">
        <f>I24*((F26*I$5)+(F27*I$4))</f>
        <v>#N/A</v>
      </c>
      <c r="K24" s="12" t="e">
        <f t="shared" si="3"/>
        <v>#N/A</v>
      </c>
      <c r="M24" s="23" t="e">
        <f>VLOOKUP(D24,FiveThirtyEight!$D$2:$P$65,8,FALSE)</f>
        <v>#N/A</v>
      </c>
      <c r="N24" s="1" t="e">
        <f>M24*(((I22+I20)*M$5)+((I21+I23)*M$4))</f>
        <v>#N/A</v>
      </c>
      <c r="O24" s="18" t="e">
        <f t="shared" si="4"/>
        <v>#N/A</v>
      </c>
      <c r="Q24" s="23" t="e">
        <f>VLOOKUP(D24,FiveThirtyEight!$D$2:$R$65,9,FALSE)</f>
        <v>#N/A</v>
      </c>
      <c r="R24" s="1" t="e">
        <f>Q24*(((M12+M16+M18)*Q$5)+(((M13+M14+M15+M17+M19)*Q$4)))</f>
        <v>#N/A</v>
      </c>
      <c r="S24" s="14" t="e">
        <f t="shared" si="5"/>
        <v>#N/A</v>
      </c>
      <c r="U24" s="23" t="e">
        <f>VLOOKUP(D24,FiveThirtyEight!$D$2:$T$65,10,FALSE)</f>
        <v>#N/A</v>
      </c>
      <c r="V24" s="1" t="e">
        <f t="shared" si="0"/>
        <v>#N/A</v>
      </c>
      <c r="W24" s="15" t="e">
        <f t="shared" si="6"/>
        <v>#N/A</v>
      </c>
      <c r="Y24" s="24">
        <v>0</v>
      </c>
      <c r="Z24" s="1">
        <f t="shared" si="1"/>
        <v>0</v>
      </c>
      <c r="AA24" s="16" t="e">
        <f t="shared" si="7"/>
        <v>#N/A</v>
      </c>
    </row>
    <row r="25" spans="2:31">
      <c r="B25" s="1" t="str">
        <f t="shared" si="2"/>
        <v>East10</v>
      </c>
      <c r="C25" s="17">
        <v>10</v>
      </c>
      <c r="D25" s="5" t="str">
        <f>VLOOKUP(B25,FiveThirtyEight!B:D,2,FALSE)</f>
        <v>{Team:"</v>
      </c>
      <c r="F25" s="23" t="e">
        <f>VLOOKUP(D25,FiveThirtyEight!$D$2:$L$65,6,FALSE)</f>
        <v>#N/A</v>
      </c>
      <c r="G25" s="1" t="e">
        <f>+F25*F$5</f>
        <v>#N/A</v>
      </c>
      <c r="I25" s="23" t="e">
        <f>VLOOKUP(D25,FiveThirtyEight!$D$2:$N$65,7,FALSE)</f>
        <v>#N/A</v>
      </c>
      <c r="J25" s="1" t="e">
        <f>I25*((F26*I$5)+(F27*I$4))</f>
        <v>#N/A</v>
      </c>
      <c r="K25" s="12" t="e">
        <f t="shared" si="3"/>
        <v>#N/A</v>
      </c>
      <c r="M25" s="23" t="e">
        <f>VLOOKUP(D25,FiveThirtyEight!$D$2:$P$65,8,FALSE)</f>
        <v>#N/A</v>
      </c>
      <c r="N25" s="1" t="e">
        <f>M25*(((I23+I21)*M$5)+((I22+I24)*M$4))</f>
        <v>#N/A</v>
      </c>
      <c r="O25" s="18" t="e">
        <f t="shared" si="4"/>
        <v>#N/A</v>
      </c>
      <c r="Q25" s="23" t="e">
        <f>VLOOKUP(D25,FiveThirtyEight!$D$2:$R$65,9,FALSE)</f>
        <v>#N/A</v>
      </c>
      <c r="R25" s="1" t="e">
        <f>Q25*((((M12+M14+M15+M16+M18))*Q$5)+((M13+M17+M19)*Q$4))</f>
        <v>#N/A</v>
      </c>
      <c r="S25" s="14" t="e">
        <f t="shared" si="5"/>
        <v>#N/A</v>
      </c>
      <c r="U25" s="23" t="e">
        <f>VLOOKUP(D25,FiveThirtyEight!$D$2:$T$65,10,FALSE)</f>
        <v>#N/A</v>
      </c>
      <c r="V25" s="1" t="e">
        <f t="shared" si="0"/>
        <v>#N/A</v>
      </c>
      <c r="W25" s="15" t="e">
        <f t="shared" si="6"/>
        <v>#N/A</v>
      </c>
      <c r="Y25" s="23" t="e">
        <f>VLOOKUP(D25,FiveThirtyEight!$D$2:$V$65,11,FALSE)</f>
        <v>#N/A</v>
      </c>
      <c r="Z25" s="1" t="e">
        <f t="shared" si="1"/>
        <v>#N/A</v>
      </c>
      <c r="AA25" s="16" t="e">
        <f t="shared" si="7"/>
        <v>#N/A</v>
      </c>
    </row>
    <row r="26" spans="2:31">
      <c r="B26" s="1" t="str">
        <f t="shared" si="2"/>
        <v>East2</v>
      </c>
      <c r="C26" s="17">
        <v>2</v>
      </c>
      <c r="D26" s="5" t="str">
        <f>VLOOKUP(B26,FiveThirtyEight!B:D,2,FALSE)</f>
        <v>{Team:"</v>
      </c>
      <c r="F26" s="23" t="e">
        <f>VLOOKUP(D26,FiveThirtyEight!$D$2:$L$65,6,FALSE)</f>
        <v>#N/A</v>
      </c>
      <c r="G26" s="1" t="e">
        <f>+F26*F$4</f>
        <v>#N/A</v>
      </c>
      <c r="I26" s="23" t="e">
        <f>VLOOKUP(D26,FiveThirtyEight!$D$2:$N$65,7,FALSE)</f>
        <v>#N/A</v>
      </c>
      <c r="J26" s="1" t="e">
        <f>I26*I$4</f>
        <v>#N/A</v>
      </c>
      <c r="K26" s="12" t="e">
        <f t="shared" si="3"/>
        <v>#N/A</v>
      </c>
      <c r="M26" s="23" t="e">
        <f>VLOOKUP(D26,FiveThirtyEight!$D$2:$P$65,8,FALSE)</f>
        <v>#N/A</v>
      </c>
      <c r="N26" s="1" t="e">
        <f>M26*M$4</f>
        <v>#N/A</v>
      </c>
      <c r="O26" s="18" t="e">
        <f t="shared" si="4"/>
        <v>#N/A</v>
      </c>
      <c r="Q26" s="23" t="e">
        <f>VLOOKUP(D26,FiveThirtyEight!$D$2:$R$65,9,FALSE)</f>
        <v>#N/A</v>
      </c>
      <c r="R26" s="1" t="e">
        <f>Q26*(M12*Q$5+(1-M12)*Q$4)</f>
        <v>#N/A</v>
      </c>
      <c r="S26" s="14" t="e">
        <f t="shared" si="5"/>
        <v>#N/A</v>
      </c>
      <c r="U26" s="23" t="e">
        <f>VLOOKUP(D26,FiveThirtyEight!$D$2:$T$65,10,FALSE)</f>
        <v>#N/A</v>
      </c>
      <c r="V26" s="1" t="e">
        <f t="shared" si="0"/>
        <v>#N/A</v>
      </c>
      <c r="W26" s="15" t="e">
        <f t="shared" si="6"/>
        <v>#N/A</v>
      </c>
      <c r="Y26" s="23" t="e">
        <f>VLOOKUP(D26,FiveThirtyEight!$D$2:$V$65,11,FALSE)</f>
        <v>#N/A</v>
      </c>
      <c r="Z26" s="1" t="e">
        <f t="shared" si="1"/>
        <v>#N/A</v>
      </c>
      <c r="AA26" s="16" t="e">
        <f t="shared" si="7"/>
        <v>#N/A</v>
      </c>
    </row>
    <row r="27" spans="2:31">
      <c r="B27" s="1" t="str">
        <f t="shared" si="2"/>
        <v>East15</v>
      </c>
      <c r="C27" s="17">
        <v>15</v>
      </c>
      <c r="D27" s="5" t="str">
        <f>VLOOKUP(B27,FiveThirtyEight!B:D,2,FALSE)</f>
        <v>{Team:"</v>
      </c>
      <c r="F27" s="23" t="e">
        <f>VLOOKUP(D27,FiveThirtyEight!$D$2:$L$65,6,FALSE)</f>
        <v>#N/A</v>
      </c>
      <c r="G27" s="1" t="e">
        <f>+F27*F$5</f>
        <v>#N/A</v>
      </c>
      <c r="I27" s="23" t="e">
        <f>VLOOKUP(D27,FiveThirtyEight!$D$2:$N$65,7,FALSE)</f>
        <v>#N/A</v>
      </c>
      <c r="J27" s="1" t="e">
        <f>I27*I$5</f>
        <v>#N/A</v>
      </c>
      <c r="K27" s="12" t="e">
        <f t="shared" si="3"/>
        <v>#N/A</v>
      </c>
      <c r="M27" s="23" t="e">
        <f>VLOOKUP(D27,FiveThirtyEight!$D$2:$P$65,8,FALSE)</f>
        <v>#N/A</v>
      </c>
      <c r="N27" s="1" t="e">
        <f>M27*M$5</f>
        <v>#N/A</v>
      </c>
      <c r="O27" s="18" t="e">
        <f t="shared" si="4"/>
        <v>#N/A</v>
      </c>
      <c r="Q27" s="23" t="e">
        <f>VLOOKUP(D27,FiveThirtyEight!$D$2:$R$65,8,FALSE)</f>
        <v>#N/A</v>
      </c>
      <c r="R27" s="1" t="e">
        <f>Q27*Q$5</f>
        <v>#N/A</v>
      </c>
      <c r="S27" s="14" t="e">
        <f t="shared" si="5"/>
        <v>#N/A</v>
      </c>
      <c r="U27" s="24">
        <v>0</v>
      </c>
      <c r="V27" s="1">
        <f t="shared" si="0"/>
        <v>0</v>
      </c>
      <c r="W27" s="15" t="e">
        <f t="shared" si="6"/>
        <v>#N/A</v>
      </c>
      <c r="Y27" s="24">
        <v>0</v>
      </c>
      <c r="Z27" s="1">
        <f t="shared" si="1"/>
        <v>0</v>
      </c>
      <c r="AA27" s="16" t="e">
        <f t="shared" si="7"/>
        <v>#N/A</v>
      </c>
    </row>
    <row r="28" spans="2:31">
      <c r="C28" s="5" t="s">
        <v>14</v>
      </c>
      <c r="D28" s="5" t="s">
        <v>14</v>
      </c>
      <c r="F28" s="23"/>
      <c r="I28" s="23"/>
      <c r="K28" s="19"/>
      <c r="M28" s="23"/>
      <c r="N28" s="19"/>
      <c r="O28" s="19"/>
      <c r="Q28" s="23"/>
      <c r="R28" s="19"/>
      <c r="S28" s="19"/>
      <c r="V28" s="19"/>
      <c r="W28" s="19"/>
      <c r="AA28" s="19"/>
      <c r="AD28" s="19"/>
      <c r="AE28" s="19"/>
    </row>
    <row r="29" spans="2:31">
      <c r="C29" s="5" t="s">
        <v>14</v>
      </c>
      <c r="D29" s="5" t="s">
        <v>17</v>
      </c>
      <c r="F29" s="23"/>
      <c r="I29" s="23"/>
      <c r="K29" s="19"/>
      <c r="M29" s="23"/>
      <c r="N29" s="19"/>
      <c r="O29" s="19"/>
      <c r="Q29" s="23"/>
      <c r="R29" s="19"/>
      <c r="S29" s="19"/>
      <c r="V29" s="19"/>
      <c r="W29" s="19"/>
      <c r="AA29" s="19"/>
      <c r="AD29" s="19"/>
      <c r="AE29" s="19"/>
    </row>
    <row r="30" spans="2:31">
      <c r="C30" s="5" t="s">
        <v>14</v>
      </c>
      <c r="D30" s="5" t="s">
        <v>13</v>
      </c>
      <c r="F30" s="23"/>
      <c r="I30" s="23"/>
      <c r="K30" s="19"/>
      <c r="M30" s="23"/>
      <c r="N30" s="19"/>
      <c r="O30" s="19"/>
      <c r="Q30" s="23"/>
      <c r="R30" s="19"/>
      <c r="S30" s="19"/>
      <c r="V30" s="19"/>
      <c r="W30" s="19"/>
      <c r="AA30" s="19"/>
      <c r="AD30" s="19"/>
      <c r="AE30" s="19"/>
    </row>
    <row r="31" spans="2:31">
      <c r="B31" s="1" t="str">
        <f>CONCATENATE($D$29,C31)</f>
        <v>West1</v>
      </c>
      <c r="C31" s="17">
        <v>1</v>
      </c>
      <c r="D31" s="5" t="str">
        <f>VLOOKUP(B31,FiveThirtyEight!B:D,2,FALSE)</f>
        <v>{Team:"</v>
      </c>
      <c r="F31" s="23" t="e">
        <f>VLOOKUP(D31,FiveThirtyEight!$D$2:$L$65,6,FALSE)</f>
        <v>#N/A</v>
      </c>
      <c r="G31" s="1" t="e">
        <f>+F31*F$4</f>
        <v>#N/A</v>
      </c>
      <c r="I31" s="23" t="e">
        <f>VLOOKUP(D31,FiveThirtyEight!$D$2:$N$65,7,FALSE)</f>
        <v>#N/A</v>
      </c>
      <c r="J31" s="1" t="e">
        <f>I31*I$4</f>
        <v>#N/A</v>
      </c>
      <c r="K31" s="12" t="e">
        <f>G31+J31</f>
        <v>#N/A</v>
      </c>
      <c r="M31" s="23" t="e">
        <f>VLOOKUP(D31,FiveThirtyEight!$D$2:$P$65,8,FALSE)</f>
        <v>#N/A</v>
      </c>
      <c r="N31" s="1" t="e">
        <f>M31*M$4</f>
        <v>#N/A</v>
      </c>
      <c r="O31" s="18" t="e">
        <f>G31+J31+N31</f>
        <v>#N/A</v>
      </c>
      <c r="Q31" s="23" t="e">
        <f>VLOOKUP(D31,FiveThirtyEight!$D$2:$R$65,9,FALSE)</f>
        <v>#N/A</v>
      </c>
      <c r="R31" s="1" t="e">
        <f>Q31*Q$4</f>
        <v>#N/A</v>
      </c>
      <c r="S31" s="14" t="e">
        <f>G31+J31+N31+R31</f>
        <v>#N/A</v>
      </c>
      <c r="U31" s="23" t="e">
        <f>VLOOKUP(D31,FiveThirtyEight!$D$2:$T$65,10,FALSE)</f>
        <v>#N/A</v>
      </c>
      <c r="V31" s="1" t="e">
        <f t="shared" ref="V31:V46" si="8">U31*U$4</f>
        <v>#N/A</v>
      </c>
      <c r="W31" s="15" t="e">
        <f>G31+J31+N31+R31+V31</f>
        <v>#N/A</v>
      </c>
      <c r="Y31" s="23" t="e">
        <f>VLOOKUP(D31,FiveThirtyEight!$D$2:$V$65,11,FALSE)</f>
        <v>#N/A</v>
      </c>
      <c r="Z31" s="1" t="e">
        <f t="shared" ref="Z31:Z46" si="9">Y31*Y$4</f>
        <v>#N/A</v>
      </c>
      <c r="AA31" s="16" t="e">
        <f>G31+J31+N31+R31+V31+Z31</f>
        <v>#N/A</v>
      </c>
    </row>
    <row r="32" spans="2:31">
      <c r="B32" s="1" t="str">
        <f t="shared" ref="B32:B46" si="10">CONCATENATE($D$29,C32)</f>
        <v>West16</v>
      </c>
      <c r="C32" s="17">
        <v>16</v>
      </c>
      <c r="D32" s="5" t="str">
        <f>VLOOKUP(B32,FiveThirtyEight!B:D,2,FALSE)</f>
        <v>{Team:"</v>
      </c>
      <c r="F32" s="23" t="e">
        <f>VLOOKUP(D32,FiveThirtyEight!$D$2:$L$65,6,FALSE)</f>
        <v>#N/A</v>
      </c>
      <c r="G32" s="1" t="e">
        <f>+F32*F$5</f>
        <v>#N/A</v>
      </c>
      <c r="I32" s="23" t="e">
        <f>VLOOKUP(D32,FiveThirtyEight!$D$2:$N$65,7,FALSE)</f>
        <v>#N/A</v>
      </c>
      <c r="J32" s="1" t="e">
        <f>I32*I$5</f>
        <v>#N/A</v>
      </c>
      <c r="K32" s="12" t="e">
        <f t="shared" ref="K32:K46" si="11">G32+J32</f>
        <v>#N/A</v>
      </c>
      <c r="M32" s="24">
        <v>0</v>
      </c>
      <c r="N32" s="1">
        <f>IFERROR(M32*M$5,0)</f>
        <v>0</v>
      </c>
      <c r="O32" s="18" t="e">
        <f t="shared" ref="O32:O46" si="12">G32+J32+N32</f>
        <v>#N/A</v>
      </c>
      <c r="Q32" s="24">
        <v>0</v>
      </c>
      <c r="R32" s="1">
        <f>Q32*Q$5</f>
        <v>0</v>
      </c>
      <c r="S32" s="14" t="e">
        <f t="shared" ref="S32:S46" si="13">G32+J32+N32+R32</f>
        <v>#N/A</v>
      </c>
      <c r="U32" s="24">
        <v>0</v>
      </c>
      <c r="V32" s="1">
        <f t="shared" si="8"/>
        <v>0</v>
      </c>
      <c r="W32" s="15" t="e">
        <f t="shared" ref="W32:W46" si="14">G32+J32+N32+R32+V32</f>
        <v>#N/A</v>
      </c>
      <c r="Y32" s="24">
        <v>0</v>
      </c>
      <c r="Z32" s="1">
        <f t="shared" si="9"/>
        <v>0</v>
      </c>
      <c r="AA32" s="16" t="e">
        <f t="shared" ref="AA32:AA46" si="15">F32+I32+N32+R32+V32+Z32</f>
        <v>#N/A</v>
      </c>
    </row>
    <row r="33" spans="2:31">
      <c r="B33" s="1" t="str">
        <f t="shared" si="10"/>
        <v>West8</v>
      </c>
      <c r="C33" s="17">
        <v>8</v>
      </c>
      <c r="D33" s="5" t="str">
        <f>VLOOKUP(B33,FiveThirtyEight!B:D,2,FALSE)</f>
        <v>{Team:"</v>
      </c>
      <c r="F33" s="23" t="e">
        <f>VLOOKUP(D33,FiveThirtyEight!$D$2:$L$65,6,FALSE)</f>
        <v>#N/A</v>
      </c>
      <c r="G33" s="1" t="e">
        <f>+F33*F$4</f>
        <v>#N/A</v>
      </c>
      <c r="I33" s="23" t="e">
        <f>VLOOKUP(D33,FiveThirtyEight!$D$2:$N$65,7,FALSE)</f>
        <v>#N/A</v>
      </c>
      <c r="J33" s="1" t="e">
        <f>I33*((F31*I$5)+((F32*I$4)))</f>
        <v>#N/A</v>
      </c>
      <c r="K33" s="12" t="e">
        <f t="shared" si="11"/>
        <v>#N/A</v>
      </c>
      <c r="M33" s="23" t="e">
        <f>VLOOKUP(D33,FiveThirtyEight!$D$2:$P$65,8,FALSE)</f>
        <v>#N/A</v>
      </c>
      <c r="N33" s="1" t="e">
        <f>M33*(((I35+I37)*M$5)+(((I36+I38)*M$4)))</f>
        <v>#N/A</v>
      </c>
      <c r="O33" s="18" t="e">
        <f t="shared" si="12"/>
        <v>#N/A</v>
      </c>
      <c r="Q33" s="23" t="e">
        <f>VLOOKUP(D33,FiveThirtyEight!$D$2:$R$65,9,FALSE)</f>
        <v>#N/A</v>
      </c>
      <c r="R33" s="1" t="e">
        <f>Q33*(((M39+M41+M43+M45)*Q$5)+((M40+M42+M44+M46)*Q$4))</f>
        <v>#N/A</v>
      </c>
      <c r="S33" s="14" t="e">
        <f t="shared" si="13"/>
        <v>#N/A</v>
      </c>
      <c r="U33" s="23" t="e">
        <f>VLOOKUP(D33,FiveThirtyEight!$D$2:$T$65,10,FALSE)</f>
        <v>#N/A</v>
      </c>
      <c r="V33" s="1" t="e">
        <f t="shared" si="8"/>
        <v>#N/A</v>
      </c>
      <c r="W33" s="15" t="e">
        <f t="shared" si="14"/>
        <v>#N/A</v>
      </c>
      <c r="Y33" s="24">
        <v>0</v>
      </c>
      <c r="Z33" s="1">
        <f t="shared" si="9"/>
        <v>0</v>
      </c>
      <c r="AA33" s="16" t="e">
        <f t="shared" si="15"/>
        <v>#N/A</v>
      </c>
    </row>
    <row r="34" spans="2:31">
      <c r="B34" s="1" t="str">
        <f t="shared" si="10"/>
        <v>West9</v>
      </c>
      <c r="C34" s="17">
        <v>9</v>
      </c>
      <c r="D34" s="5" t="str">
        <f>VLOOKUP(B34,FiveThirtyEight!B:D,2,FALSE)</f>
        <v>{Team:"</v>
      </c>
      <c r="F34" s="23" t="e">
        <f>VLOOKUP(D34,FiveThirtyEight!$D$2:$L$65,6,FALSE)</f>
        <v>#N/A</v>
      </c>
      <c r="G34" s="1" t="e">
        <f>+F34*F$5</f>
        <v>#N/A</v>
      </c>
      <c r="I34" s="23" t="e">
        <f>VLOOKUP(D34,FiveThirtyEight!$D$2:$N$65,7,FALSE)</f>
        <v>#N/A</v>
      </c>
      <c r="J34" s="1" t="e">
        <f>I34*((F31*I$5)+(F32*I$4))</f>
        <v>#N/A</v>
      </c>
      <c r="K34" s="12" t="e">
        <f t="shared" si="11"/>
        <v>#N/A</v>
      </c>
      <c r="M34" s="23" t="e">
        <f>VLOOKUP(D34,FiveThirtyEight!$D$2:$P$65,8,FALSE)</f>
        <v>#N/A</v>
      </c>
      <c r="N34" s="1" t="e">
        <f>M34*(((I35+I37)*M$5)+(((I36+I38)*M$4)))</f>
        <v>#N/A</v>
      </c>
      <c r="O34" s="18" t="e">
        <f t="shared" si="12"/>
        <v>#N/A</v>
      </c>
      <c r="Q34" s="23" t="e">
        <f>VLOOKUP(D34,FiveThirtyEight!$D$2:$R$65,9,FALSE)</f>
        <v>#N/A</v>
      </c>
      <c r="R34" s="1" t="e">
        <f>Q34*(((M39+M41+M43+M45)*Q$5)+((M40+M42+M44+M46)*Q$4))</f>
        <v>#N/A</v>
      </c>
      <c r="S34" s="14" t="e">
        <f t="shared" si="13"/>
        <v>#N/A</v>
      </c>
      <c r="U34" s="23" t="e">
        <f>VLOOKUP(D34,FiveThirtyEight!$D$2:$T$65,10,FALSE)</f>
        <v>#N/A</v>
      </c>
      <c r="V34" s="1" t="e">
        <f t="shared" si="8"/>
        <v>#N/A</v>
      </c>
      <c r="W34" s="15" t="e">
        <f t="shared" si="14"/>
        <v>#N/A</v>
      </c>
      <c r="Y34" s="23" t="e">
        <f>VLOOKUP(D34,FiveThirtyEight!$D$2:$V$65,11,FALSE)</f>
        <v>#N/A</v>
      </c>
      <c r="Z34" s="1" t="e">
        <f t="shared" si="9"/>
        <v>#N/A</v>
      </c>
      <c r="AA34" s="16" t="e">
        <f t="shared" si="15"/>
        <v>#N/A</v>
      </c>
    </row>
    <row r="35" spans="2:31">
      <c r="B35" s="1" t="str">
        <f t="shared" si="10"/>
        <v>West5</v>
      </c>
      <c r="C35" s="17">
        <v>5</v>
      </c>
      <c r="D35" s="5" t="str">
        <f>VLOOKUP(B35,FiveThirtyEight!B:D,2,FALSE)</f>
        <v>{Team:"</v>
      </c>
      <c r="F35" s="23" t="e">
        <f>VLOOKUP(D35,FiveThirtyEight!$D$2:$L$65,6,FALSE)</f>
        <v>#N/A</v>
      </c>
      <c r="G35" s="1" t="e">
        <f>+F35*F$4</f>
        <v>#N/A</v>
      </c>
      <c r="I35" s="23" t="e">
        <f>VLOOKUP(D35,FiveThirtyEight!$D$2:$N$65,7,FALSE)</f>
        <v>#N/A</v>
      </c>
      <c r="J35" s="1" t="e">
        <f>I35*((F37*I$5)+(F38*I$4))</f>
        <v>#N/A</v>
      </c>
      <c r="K35" s="12" t="e">
        <f t="shared" si="11"/>
        <v>#N/A</v>
      </c>
      <c r="M35" s="23" t="e">
        <f>VLOOKUP(D35,FiveThirtyEight!$D$2:$P$65,8,FALSE)</f>
        <v>#N/A</v>
      </c>
      <c r="N35" s="1" t="e">
        <f>M35*((I31*M$5)+((I32+I33+I34)*M$4))</f>
        <v>#N/A</v>
      </c>
      <c r="O35" s="18" t="e">
        <f t="shared" si="12"/>
        <v>#N/A</v>
      </c>
      <c r="Q35" s="23" t="e">
        <f>VLOOKUP(D35,FiveThirtyEight!$D$2:$R$65,9,FALSE)</f>
        <v>#N/A</v>
      </c>
      <c r="R35" s="1" t="e">
        <f>Q35*(((M45+M41)*Q$5)+((M46+M44+M43+M42+M40+M39)*Q$4))</f>
        <v>#N/A</v>
      </c>
      <c r="S35" s="14" t="e">
        <f t="shared" si="13"/>
        <v>#N/A</v>
      </c>
      <c r="U35" s="23" t="e">
        <f>VLOOKUP(D35,FiveThirtyEight!$D$2:$T$65,10,FALSE)</f>
        <v>#N/A</v>
      </c>
      <c r="V35" s="1" t="e">
        <f t="shared" si="8"/>
        <v>#N/A</v>
      </c>
      <c r="W35" s="15" t="e">
        <f t="shared" si="14"/>
        <v>#N/A</v>
      </c>
      <c r="Y35" s="23" t="e">
        <f>VLOOKUP(D35,FiveThirtyEight!$D$2:$V$65,11,FALSE)</f>
        <v>#N/A</v>
      </c>
      <c r="Z35" s="1" t="e">
        <f t="shared" si="9"/>
        <v>#N/A</v>
      </c>
      <c r="AA35" s="16" t="e">
        <f t="shared" si="15"/>
        <v>#N/A</v>
      </c>
    </row>
    <row r="36" spans="2:31">
      <c r="B36" s="1" t="str">
        <f t="shared" si="10"/>
        <v>West12</v>
      </c>
      <c r="C36" s="17">
        <v>12</v>
      </c>
      <c r="D36" s="5" t="str">
        <f>VLOOKUP(B36,FiveThirtyEight!B:D,2,FALSE)</f>
        <v>{Team:"</v>
      </c>
      <c r="F36" s="23" t="e">
        <f>VLOOKUP(D36,FiveThirtyEight!$D$2:$L$65,6,FALSE)</f>
        <v>#N/A</v>
      </c>
      <c r="G36" s="1" t="e">
        <f>+F36*F$5</f>
        <v>#N/A</v>
      </c>
      <c r="I36" s="23" t="e">
        <f>VLOOKUP(D36,FiveThirtyEight!$D$2:$N$65,7,FALSE)</f>
        <v>#N/A</v>
      </c>
      <c r="J36" s="1" t="e">
        <f>I36*((F37*I$5)+((F38*I$4)))</f>
        <v>#N/A</v>
      </c>
      <c r="K36" s="12" t="e">
        <f t="shared" si="11"/>
        <v>#N/A</v>
      </c>
      <c r="M36" s="23" t="e">
        <f>VLOOKUP(D36,FiveThirtyEight!$D$2:$P$65,8,FALSE)</f>
        <v>#N/A</v>
      </c>
      <c r="N36" s="1" t="e">
        <f>M36*M$5</f>
        <v>#N/A</v>
      </c>
      <c r="O36" s="18" t="e">
        <f t="shared" si="12"/>
        <v>#N/A</v>
      </c>
      <c r="Q36" s="23" t="e">
        <f>VLOOKUP(D36,FiveThirtyEight!$D$2:$R$65,9,FALSE)</f>
        <v>#N/A</v>
      </c>
      <c r="R36" s="1" t="e">
        <f>Q36*Q$5</f>
        <v>#N/A</v>
      </c>
      <c r="S36" s="14" t="e">
        <f t="shared" si="13"/>
        <v>#N/A</v>
      </c>
      <c r="U36" s="24">
        <v>0</v>
      </c>
      <c r="V36" s="1">
        <f t="shared" si="8"/>
        <v>0</v>
      </c>
      <c r="W36" s="15" t="e">
        <f t="shared" si="14"/>
        <v>#N/A</v>
      </c>
      <c r="Y36" s="24">
        <v>0</v>
      </c>
      <c r="Z36" s="1">
        <f t="shared" si="9"/>
        <v>0</v>
      </c>
      <c r="AA36" s="16" t="e">
        <f t="shared" si="15"/>
        <v>#N/A</v>
      </c>
    </row>
    <row r="37" spans="2:31">
      <c r="B37" s="1" t="str">
        <f t="shared" si="10"/>
        <v>West4</v>
      </c>
      <c r="C37" s="17">
        <v>4</v>
      </c>
      <c r="D37" s="5" t="str">
        <f>VLOOKUP(B37,FiveThirtyEight!B:D,2,FALSE)</f>
        <v>{Team:"</v>
      </c>
      <c r="F37" s="23" t="e">
        <f>VLOOKUP(D37,FiveThirtyEight!$D$2:$L$65,6,FALSE)</f>
        <v>#N/A</v>
      </c>
      <c r="G37" s="1" t="e">
        <f>+F37*F$4</f>
        <v>#N/A</v>
      </c>
      <c r="I37" s="23" t="e">
        <f>VLOOKUP(D37,FiveThirtyEight!$D$2:$N$65,7,FALSE)</f>
        <v>#N/A</v>
      </c>
      <c r="J37" s="1" t="e">
        <f>I37*I$4</f>
        <v>#N/A</v>
      </c>
      <c r="K37" s="12" t="e">
        <f t="shared" si="11"/>
        <v>#N/A</v>
      </c>
      <c r="M37" s="23" t="e">
        <f>VLOOKUP(D37,FiveThirtyEight!$D$2:$P$65,8,FALSE)</f>
        <v>#N/A</v>
      </c>
      <c r="N37" s="1" t="e">
        <f>M37*(I31*M$5+(I32+I33+I34)*M$4)</f>
        <v>#N/A</v>
      </c>
      <c r="O37" s="18" t="e">
        <f t="shared" si="12"/>
        <v>#N/A</v>
      </c>
      <c r="Q37" s="23" t="e">
        <f>VLOOKUP(D37,FiveThirtyEight!$D$2:$R$65,9,FALSE)</f>
        <v>#N/A</v>
      </c>
      <c r="R37" s="1" t="e">
        <f>Q37*(((M45+M41)*Q$5)+((M46+M44+M43+M42+M40+M39)*Q$4))</f>
        <v>#N/A</v>
      </c>
      <c r="S37" s="14" t="e">
        <f t="shared" si="13"/>
        <v>#N/A</v>
      </c>
      <c r="U37" s="23" t="e">
        <f>VLOOKUP(D37,FiveThirtyEight!$D$2:$T$65,10,FALSE)</f>
        <v>#N/A</v>
      </c>
      <c r="V37" s="1" t="e">
        <f t="shared" si="8"/>
        <v>#N/A</v>
      </c>
      <c r="W37" s="15" t="e">
        <f t="shared" si="14"/>
        <v>#N/A</v>
      </c>
      <c r="Y37" s="23" t="e">
        <f>VLOOKUP(D37,FiveThirtyEight!$D$2:$V$65,11,FALSE)</f>
        <v>#N/A</v>
      </c>
      <c r="Z37" s="1" t="e">
        <f t="shared" si="9"/>
        <v>#N/A</v>
      </c>
      <c r="AA37" s="16" t="e">
        <f t="shared" si="15"/>
        <v>#N/A</v>
      </c>
    </row>
    <row r="38" spans="2:31">
      <c r="B38" s="1" t="str">
        <f t="shared" si="10"/>
        <v>West13</v>
      </c>
      <c r="C38" s="17">
        <v>13</v>
      </c>
      <c r="D38" s="5" t="str">
        <f>VLOOKUP(B38,FiveThirtyEight!B:D,2,FALSE)</f>
        <v>{Team:"</v>
      </c>
      <c r="F38" s="23" t="e">
        <f>VLOOKUP(D38,FiveThirtyEight!$D$2:$L$65,6,FALSE)</f>
        <v>#N/A</v>
      </c>
      <c r="G38" s="1" t="e">
        <f>+F38*F$5</f>
        <v>#N/A</v>
      </c>
      <c r="I38" s="23" t="e">
        <f>VLOOKUP(D38,FiveThirtyEight!$D$2:$N$65,7,FALSE)</f>
        <v>#N/A</v>
      </c>
      <c r="J38" s="1" t="e">
        <f>I38*I$5</f>
        <v>#N/A</v>
      </c>
      <c r="K38" s="12" t="e">
        <f t="shared" si="11"/>
        <v>#N/A</v>
      </c>
      <c r="M38" s="23" t="e">
        <f>VLOOKUP(D38,FiveThirtyEight!$D$2:$P$65,8,FALSE)</f>
        <v>#N/A</v>
      </c>
      <c r="N38" s="1" t="e">
        <f>M38*M$5</f>
        <v>#N/A</v>
      </c>
      <c r="O38" s="18" t="e">
        <f t="shared" si="12"/>
        <v>#N/A</v>
      </c>
      <c r="Q38" s="23" t="e">
        <f>VLOOKUP(D38,FiveThirtyEight!$D$2:$R$65,9,FALSE)</f>
        <v>#N/A</v>
      </c>
      <c r="R38" s="1" t="e">
        <f>Q38*Q$5</f>
        <v>#N/A</v>
      </c>
      <c r="S38" s="14" t="e">
        <f t="shared" si="13"/>
        <v>#N/A</v>
      </c>
      <c r="U38" s="24">
        <v>0</v>
      </c>
      <c r="V38" s="1">
        <f t="shared" si="8"/>
        <v>0</v>
      </c>
      <c r="W38" s="15" t="e">
        <f t="shared" si="14"/>
        <v>#N/A</v>
      </c>
      <c r="Y38" s="24">
        <v>0</v>
      </c>
      <c r="Z38" s="1">
        <f t="shared" si="9"/>
        <v>0</v>
      </c>
      <c r="AA38" s="16" t="e">
        <f t="shared" si="15"/>
        <v>#N/A</v>
      </c>
    </row>
    <row r="39" spans="2:31">
      <c r="B39" s="1" t="str">
        <f t="shared" si="10"/>
        <v>West6</v>
      </c>
      <c r="C39" s="17">
        <v>6</v>
      </c>
      <c r="D39" s="5" t="str">
        <f>VLOOKUP(B39,FiveThirtyEight!B:D,2,FALSE)</f>
        <v>{Team:"</v>
      </c>
      <c r="F39" s="23" t="e">
        <f>VLOOKUP(D39,FiveThirtyEight!$D$2:$L$65,6,FALSE)</f>
        <v>#N/A</v>
      </c>
      <c r="G39" s="1" t="e">
        <f>+F39*F$4</f>
        <v>#N/A</v>
      </c>
      <c r="I39" s="23" t="e">
        <f>VLOOKUP(D39,FiveThirtyEight!$D$2:$N$65,7,FALSE)</f>
        <v>#N/A</v>
      </c>
      <c r="J39" s="1" t="e">
        <f>I39*((F41*I$5)+((F42*I$4)))</f>
        <v>#N/A</v>
      </c>
      <c r="K39" s="12" t="e">
        <f t="shared" si="11"/>
        <v>#N/A</v>
      </c>
      <c r="M39" s="23" t="e">
        <f>VLOOKUP(D39,FiveThirtyEight!$D$2:$P$65,8,FALSE)</f>
        <v>#N/A</v>
      </c>
      <c r="N39" s="1" t="e">
        <f>M39*(((I43+I44+I46)*(M$4))+(I45*M$5))</f>
        <v>#N/A</v>
      </c>
      <c r="O39" s="18" t="e">
        <f t="shared" si="12"/>
        <v>#N/A</v>
      </c>
      <c r="Q39" s="23" t="e">
        <f>VLOOKUP(D39,FiveThirtyEight!$D$2:$R$65,9,FALSE)</f>
        <v>#N/A</v>
      </c>
      <c r="R39" s="1" t="e">
        <f>Q39*(((M31+M35+M37)*Q$5)+(((M32+M33+M34+M36+M38)*Q$4)))</f>
        <v>#N/A</v>
      </c>
      <c r="S39" s="14" t="e">
        <f t="shared" si="13"/>
        <v>#N/A</v>
      </c>
      <c r="U39" s="23" t="e">
        <f>VLOOKUP(D39,FiveThirtyEight!$D$2:$T$65,10,FALSE)</f>
        <v>#N/A</v>
      </c>
      <c r="V39" s="1" t="e">
        <f t="shared" si="8"/>
        <v>#N/A</v>
      </c>
      <c r="W39" s="15" t="e">
        <f t="shared" si="14"/>
        <v>#N/A</v>
      </c>
      <c r="Y39" s="23" t="e">
        <f>VLOOKUP(D39,FiveThirtyEight!$D$2:$V$65,11,FALSE)</f>
        <v>#N/A</v>
      </c>
      <c r="Z39" s="1" t="e">
        <f t="shared" si="9"/>
        <v>#N/A</v>
      </c>
      <c r="AA39" s="16" t="e">
        <f t="shared" si="15"/>
        <v>#N/A</v>
      </c>
    </row>
    <row r="40" spans="2:31">
      <c r="B40" s="1" t="str">
        <f t="shared" si="10"/>
        <v>West11</v>
      </c>
      <c r="C40" s="17">
        <v>11</v>
      </c>
      <c r="D40" s="5" t="str">
        <f>VLOOKUP(B40,FiveThirtyEight!B:D,2,FALSE)</f>
        <v>{Team:"</v>
      </c>
      <c r="F40" s="23" t="e">
        <f>VLOOKUP(D40,FiveThirtyEight!$D$2:$L$65,6,FALSE)</f>
        <v>#N/A</v>
      </c>
      <c r="G40" s="1" t="e">
        <f>+F40*F$5</f>
        <v>#N/A</v>
      </c>
      <c r="I40" s="23" t="e">
        <f>VLOOKUP(D40,FiveThirtyEight!$D$2:$N$65,7,FALSE)</f>
        <v>#N/A</v>
      </c>
      <c r="J40" s="1" t="e">
        <f>I40*((F41*I$5)+(F42*I$4))</f>
        <v>#N/A</v>
      </c>
      <c r="K40" s="12" t="e">
        <f t="shared" si="11"/>
        <v>#N/A</v>
      </c>
      <c r="M40" s="23" t="e">
        <f>VLOOKUP(D40,FiveThirtyEight!$D$2:$P$65,8,FALSE)</f>
        <v>#N/A</v>
      </c>
      <c r="N40" s="1" t="e">
        <f>M40*((I43+I44+I45)*M$5)+(I46*M$4)</f>
        <v>#N/A</v>
      </c>
      <c r="O40" s="18" t="e">
        <f t="shared" si="12"/>
        <v>#N/A</v>
      </c>
      <c r="Q40" s="23" t="e">
        <f>VLOOKUP(D40,FiveThirtyEight!$D$2:$R$65,9,FALSE)</f>
        <v>#N/A</v>
      </c>
      <c r="R40" s="1" t="e">
        <f>Q40*((M31+M33+M34+M35+M37)*Q$5)+((M32+M36+M38)*Q$4)</f>
        <v>#N/A</v>
      </c>
      <c r="S40" s="14" t="e">
        <f t="shared" si="13"/>
        <v>#N/A</v>
      </c>
      <c r="U40" s="23" t="e">
        <f>VLOOKUP(D40,FiveThirtyEight!$D$2:$T$65,10,FALSE)</f>
        <v>#N/A</v>
      </c>
      <c r="V40" s="1" t="e">
        <f t="shared" si="8"/>
        <v>#N/A</v>
      </c>
      <c r="W40" s="15" t="e">
        <f t="shared" si="14"/>
        <v>#N/A</v>
      </c>
      <c r="Y40" s="23" t="e">
        <f>VLOOKUP(D40,FiveThirtyEight!$D$2:$V$65,11,FALSE)</f>
        <v>#N/A</v>
      </c>
      <c r="Z40" s="1" t="e">
        <f t="shared" si="9"/>
        <v>#N/A</v>
      </c>
      <c r="AA40" s="16" t="e">
        <f t="shared" si="15"/>
        <v>#N/A</v>
      </c>
    </row>
    <row r="41" spans="2:31">
      <c r="B41" s="1" t="str">
        <f t="shared" si="10"/>
        <v>West3</v>
      </c>
      <c r="C41" s="17">
        <v>3</v>
      </c>
      <c r="D41" s="5" t="str">
        <f>VLOOKUP(B41,FiveThirtyEight!B:D,2,FALSE)</f>
        <v>{Team:"</v>
      </c>
      <c r="F41" s="23" t="e">
        <f>VLOOKUP(D41,FiveThirtyEight!$D$2:$L$65,6,FALSE)</f>
        <v>#N/A</v>
      </c>
      <c r="G41" s="1" t="e">
        <f>+F41*F$4</f>
        <v>#N/A</v>
      </c>
      <c r="I41" s="23" t="e">
        <f>VLOOKUP(D41,FiveThirtyEight!$D$2:$N$65,7,FALSE)</f>
        <v>#N/A</v>
      </c>
      <c r="J41" s="1" t="e">
        <f>I41*I$4</f>
        <v>#N/A</v>
      </c>
      <c r="K41" s="12" t="e">
        <f t="shared" si="11"/>
        <v>#N/A</v>
      </c>
      <c r="M41" s="23" t="e">
        <f>VLOOKUP(D41,FiveThirtyEight!$D$2:$P$65,8,FALSE)</f>
        <v>#N/A</v>
      </c>
      <c r="N41" s="1" t="e">
        <f>M41*(I45*M$5+(I43+I44+I46)*M$4)</f>
        <v>#N/A</v>
      </c>
      <c r="O41" s="18" t="e">
        <f t="shared" si="12"/>
        <v>#N/A</v>
      </c>
      <c r="Q41" s="23" t="e">
        <f>VLOOKUP(D41,FiveThirtyEight!$D$2:$R$65,9,FALSE)</f>
        <v>#N/A</v>
      </c>
      <c r="R41" s="1" t="e">
        <f>Q41*(M31*Q$5+(1-M31)*Q$4)</f>
        <v>#N/A</v>
      </c>
      <c r="S41" s="14" t="e">
        <f t="shared" si="13"/>
        <v>#N/A</v>
      </c>
      <c r="U41" s="23" t="e">
        <f>VLOOKUP(D41,FiveThirtyEight!$D$2:$T$65,10,FALSE)</f>
        <v>#N/A</v>
      </c>
      <c r="V41" s="1" t="e">
        <f t="shared" si="8"/>
        <v>#N/A</v>
      </c>
      <c r="W41" s="15" t="e">
        <f t="shared" si="14"/>
        <v>#N/A</v>
      </c>
      <c r="Y41" s="23" t="e">
        <f>VLOOKUP(D41,FiveThirtyEight!$D$2:$V$65,11,FALSE)</f>
        <v>#N/A</v>
      </c>
      <c r="Z41" s="1" t="e">
        <f t="shared" si="9"/>
        <v>#N/A</v>
      </c>
      <c r="AA41" s="16" t="e">
        <f t="shared" si="15"/>
        <v>#N/A</v>
      </c>
    </row>
    <row r="42" spans="2:31">
      <c r="B42" s="1" t="str">
        <f t="shared" si="10"/>
        <v>West14</v>
      </c>
      <c r="C42" s="17">
        <v>14</v>
      </c>
      <c r="D42" s="5" t="str">
        <f>VLOOKUP(B42,FiveThirtyEight!B:D,2,FALSE)</f>
        <v>{Team:"</v>
      </c>
      <c r="F42" s="23" t="e">
        <f>VLOOKUP(D42,FiveThirtyEight!$D$2:$L$65,6,FALSE)</f>
        <v>#N/A</v>
      </c>
      <c r="G42" s="1" t="e">
        <f>+F42*F$5</f>
        <v>#N/A</v>
      </c>
      <c r="I42" s="23" t="e">
        <f>VLOOKUP(D42,FiveThirtyEight!$D$2:$N$65,7,FALSE)</f>
        <v>#N/A</v>
      </c>
      <c r="J42" s="1" t="e">
        <f>I42*I$5</f>
        <v>#N/A</v>
      </c>
      <c r="K42" s="12" t="e">
        <f t="shared" si="11"/>
        <v>#N/A</v>
      </c>
      <c r="M42" s="23" t="e">
        <f>VLOOKUP(D42,FiveThirtyEight!$D$2:$P$65,8,FALSE)</f>
        <v>#N/A</v>
      </c>
      <c r="N42" s="1" t="e">
        <f>M42*M$5</f>
        <v>#N/A</v>
      </c>
      <c r="O42" s="18" t="e">
        <f t="shared" si="12"/>
        <v>#N/A</v>
      </c>
      <c r="Q42" s="23" t="e">
        <f>VLOOKUP(D42,FiveThirtyEight!$D$2:$R$65,9,FALSE)</f>
        <v>#N/A</v>
      </c>
      <c r="R42" s="1" t="e">
        <f>Q42*Q$5</f>
        <v>#N/A</v>
      </c>
      <c r="S42" s="14" t="e">
        <f t="shared" si="13"/>
        <v>#N/A</v>
      </c>
      <c r="U42" s="24">
        <v>0</v>
      </c>
      <c r="V42" s="1">
        <f t="shared" si="8"/>
        <v>0</v>
      </c>
      <c r="W42" s="15" t="e">
        <f t="shared" si="14"/>
        <v>#N/A</v>
      </c>
      <c r="Y42" s="24">
        <v>0</v>
      </c>
      <c r="Z42" s="1">
        <f t="shared" si="9"/>
        <v>0</v>
      </c>
      <c r="AA42" s="16" t="e">
        <f t="shared" si="15"/>
        <v>#N/A</v>
      </c>
    </row>
    <row r="43" spans="2:31">
      <c r="B43" s="1" t="str">
        <f t="shared" si="10"/>
        <v>West7</v>
      </c>
      <c r="C43" s="17">
        <v>7</v>
      </c>
      <c r="D43" s="5" t="str">
        <f>VLOOKUP(B43,FiveThirtyEight!B:D,2,FALSE)</f>
        <v>{Team:"</v>
      </c>
      <c r="F43" s="23" t="e">
        <f>VLOOKUP(D43,FiveThirtyEight!$D$2:$L$65,6,FALSE)</f>
        <v>#N/A</v>
      </c>
      <c r="G43" s="1" t="e">
        <f>+F43*F$4</f>
        <v>#N/A</v>
      </c>
      <c r="I43" s="23" t="e">
        <f>VLOOKUP(D43,FiveThirtyEight!$D$2:$N$65,7,FALSE)</f>
        <v>#N/A</v>
      </c>
      <c r="J43" s="1" t="e">
        <f>I43*((F45*I$5)+(F46*I$4))</f>
        <v>#N/A</v>
      </c>
      <c r="K43" s="12" t="e">
        <f t="shared" si="11"/>
        <v>#N/A</v>
      </c>
      <c r="M43" s="23" t="e">
        <f>VLOOKUP(D43,FiveThirtyEight!$D$2:$P$65,8,FALSE)</f>
        <v>#N/A</v>
      </c>
      <c r="N43" s="1" t="e">
        <f>M43*(((I41+I39)*M$5)+((I40+I42)*M$4))</f>
        <v>#N/A</v>
      </c>
      <c r="O43" s="18" t="e">
        <f t="shared" si="12"/>
        <v>#N/A</v>
      </c>
      <c r="Q43" s="23" t="e">
        <f>VLOOKUP(D43,FiveThirtyEight!$D$2:$R$65,9,FALSE)</f>
        <v>#N/A</v>
      </c>
      <c r="R43" s="1" t="e">
        <f>Q43*(((M31+M35+M37)*Q$5)+(((M32+M33+M34+M36+M38)*Q$4)))</f>
        <v>#N/A</v>
      </c>
      <c r="S43" s="14" t="e">
        <f t="shared" si="13"/>
        <v>#N/A</v>
      </c>
      <c r="U43" s="23" t="e">
        <f>VLOOKUP(D43,FiveThirtyEight!$D$2:$T$65,10,FALSE)</f>
        <v>#N/A</v>
      </c>
      <c r="V43" s="1" t="e">
        <f t="shared" si="8"/>
        <v>#N/A</v>
      </c>
      <c r="W43" s="15" t="e">
        <f t="shared" si="14"/>
        <v>#N/A</v>
      </c>
      <c r="Y43" s="23" t="e">
        <f>VLOOKUP(D43,FiveThirtyEight!$D$2:$V$65,11,FALSE)</f>
        <v>#N/A</v>
      </c>
      <c r="Z43" s="1" t="e">
        <f t="shared" si="9"/>
        <v>#N/A</v>
      </c>
      <c r="AA43" s="16" t="e">
        <f t="shared" si="15"/>
        <v>#N/A</v>
      </c>
    </row>
    <row r="44" spans="2:31">
      <c r="B44" s="1" t="str">
        <f t="shared" si="10"/>
        <v>West10</v>
      </c>
      <c r="C44" s="17">
        <v>10</v>
      </c>
      <c r="D44" s="5" t="str">
        <f>VLOOKUP(B44,FiveThirtyEight!B:D,2,FALSE)</f>
        <v>{Team:"</v>
      </c>
      <c r="F44" s="23" t="e">
        <f>VLOOKUP(D44,FiveThirtyEight!$D$2:$L$65,6,FALSE)</f>
        <v>#N/A</v>
      </c>
      <c r="G44" s="1" t="e">
        <f>+F44*F$5</f>
        <v>#N/A</v>
      </c>
      <c r="I44" s="23" t="e">
        <f>VLOOKUP(D44,FiveThirtyEight!$D$2:$N$65,7,FALSE)</f>
        <v>#N/A</v>
      </c>
      <c r="J44" s="1" t="e">
        <f>I44*((F45*I$5)+(F46*I$4))</f>
        <v>#N/A</v>
      </c>
      <c r="K44" s="12" t="e">
        <f t="shared" si="11"/>
        <v>#N/A</v>
      </c>
      <c r="M44" s="23" t="e">
        <f>VLOOKUP(D44,FiveThirtyEight!$D$2:$P$65,8,FALSE)</f>
        <v>#N/A</v>
      </c>
      <c r="N44" s="1" t="e">
        <f>M44*(((I42+I40)*M$5)+((I41+I43)*M$4))</f>
        <v>#N/A</v>
      </c>
      <c r="O44" s="18" t="e">
        <f t="shared" si="12"/>
        <v>#N/A</v>
      </c>
      <c r="Q44" s="23" t="e">
        <f>VLOOKUP(D44,FiveThirtyEight!$D$2:$R$65,9,FALSE)</f>
        <v>#N/A</v>
      </c>
      <c r="R44" s="1" t="e">
        <f>Q44*((((M31+M33+M34+M35+M37))*Q$5)+((M32+M36+M38)*Q$4))</f>
        <v>#N/A</v>
      </c>
      <c r="S44" s="14" t="e">
        <f t="shared" si="13"/>
        <v>#N/A</v>
      </c>
      <c r="U44" s="23" t="e">
        <f>VLOOKUP(D44,FiveThirtyEight!$D$2:$T$65,10,FALSE)</f>
        <v>#N/A</v>
      </c>
      <c r="V44" s="1" t="e">
        <f t="shared" si="8"/>
        <v>#N/A</v>
      </c>
      <c r="W44" s="15" t="e">
        <f t="shared" si="14"/>
        <v>#N/A</v>
      </c>
      <c r="Y44" s="24">
        <v>0</v>
      </c>
      <c r="Z44" s="1">
        <f t="shared" si="9"/>
        <v>0</v>
      </c>
      <c r="AA44" s="16" t="e">
        <f t="shared" si="15"/>
        <v>#N/A</v>
      </c>
    </row>
    <row r="45" spans="2:31">
      <c r="B45" s="1" t="str">
        <f t="shared" si="10"/>
        <v>West2</v>
      </c>
      <c r="C45" s="17">
        <v>2</v>
      </c>
      <c r="D45" s="5" t="str">
        <f>VLOOKUP(B45,FiveThirtyEight!B:D,2,FALSE)</f>
        <v>{Team:"</v>
      </c>
      <c r="F45" s="23" t="e">
        <f>VLOOKUP(D45,FiveThirtyEight!$D$2:$L$65,6,FALSE)</f>
        <v>#N/A</v>
      </c>
      <c r="G45" s="1" t="e">
        <f>+F45*F$4</f>
        <v>#N/A</v>
      </c>
      <c r="I45" s="23" t="e">
        <f>VLOOKUP(D45,FiveThirtyEight!$D$2:$N$65,7,FALSE)</f>
        <v>#N/A</v>
      </c>
      <c r="J45" s="1" t="e">
        <f>I45*I$4</f>
        <v>#N/A</v>
      </c>
      <c r="K45" s="12" t="e">
        <f t="shared" si="11"/>
        <v>#N/A</v>
      </c>
      <c r="M45" s="23" t="e">
        <f>VLOOKUP(D45,FiveThirtyEight!$D$2:$P$65,8,FALSE)</f>
        <v>#N/A</v>
      </c>
      <c r="N45" s="1" t="e">
        <f>M45*M$4</f>
        <v>#N/A</v>
      </c>
      <c r="O45" s="18" t="e">
        <f t="shared" si="12"/>
        <v>#N/A</v>
      </c>
      <c r="Q45" s="23" t="e">
        <f>VLOOKUP(D45,FiveThirtyEight!$D$2:$R$65,9,FALSE)</f>
        <v>#N/A</v>
      </c>
      <c r="R45" s="1" t="e">
        <f>Q45*(M31*Q$5+(1-M31)*Q$4)</f>
        <v>#N/A</v>
      </c>
      <c r="S45" s="14" t="e">
        <f t="shared" si="13"/>
        <v>#N/A</v>
      </c>
      <c r="U45" s="23" t="e">
        <f>VLOOKUP(D45,FiveThirtyEight!$D$2:$T$65,10,FALSE)</f>
        <v>#N/A</v>
      </c>
      <c r="V45" s="1" t="e">
        <f t="shared" si="8"/>
        <v>#N/A</v>
      </c>
      <c r="W45" s="15" t="e">
        <f t="shared" si="14"/>
        <v>#N/A</v>
      </c>
      <c r="Y45" s="23" t="e">
        <f>VLOOKUP(D45,FiveThirtyEight!$D$2:$V$65,11,FALSE)</f>
        <v>#N/A</v>
      </c>
      <c r="Z45" s="1" t="e">
        <f t="shared" si="9"/>
        <v>#N/A</v>
      </c>
      <c r="AA45" s="16" t="e">
        <f t="shared" si="15"/>
        <v>#N/A</v>
      </c>
    </row>
    <row r="46" spans="2:31">
      <c r="B46" s="1" t="str">
        <f t="shared" si="10"/>
        <v>West15</v>
      </c>
      <c r="C46" s="17">
        <v>15</v>
      </c>
      <c r="D46" s="5" t="str">
        <f>VLOOKUP(B46,FiveThirtyEight!B:D,2,FALSE)</f>
        <v>{Team:"</v>
      </c>
      <c r="F46" s="23" t="e">
        <f>VLOOKUP(D46,FiveThirtyEight!$D$2:$L$65,6,FALSE)</f>
        <v>#N/A</v>
      </c>
      <c r="G46" s="1" t="e">
        <f>+F46*F$5</f>
        <v>#N/A</v>
      </c>
      <c r="I46" s="23" t="e">
        <f>VLOOKUP(D46,FiveThirtyEight!$D$2:$N$65,7,FALSE)</f>
        <v>#N/A</v>
      </c>
      <c r="J46" s="1" t="e">
        <f>I46*I$5</f>
        <v>#N/A</v>
      </c>
      <c r="K46" s="12" t="e">
        <f t="shared" si="11"/>
        <v>#N/A</v>
      </c>
      <c r="M46" s="24">
        <v>0</v>
      </c>
      <c r="N46" s="1">
        <f>IFERROR(M46*M$5,0)</f>
        <v>0</v>
      </c>
      <c r="O46" s="18" t="e">
        <f t="shared" si="12"/>
        <v>#N/A</v>
      </c>
      <c r="Q46" s="24">
        <v>0</v>
      </c>
      <c r="R46" s="1">
        <f>Q46*Q$5</f>
        <v>0</v>
      </c>
      <c r="S46" s="14" t="e">
        <f t="shared" si="13"/>
        <v>#N/A</v>
      </c>
      <c r="U46" s="24">
        <v>0</v>
      </c>
      <c r="V46" s="1">
        <f t="shared" si="8"/>
        <v>0</v>
      </c>
      <c r="W46" s="15" t="e">
        <f t="shared" si="14"/>
        <v>#N/A</v>
      </c>
      <c r="Y46" s="24">
        <v>0</v>
      </c>
      <c r="Z46" s="1">
        <f t="shared" si="9"/>
        <v>0</v>
      </c>
      <c r="AA46" s="16" t="e">
        <f t="shared" si="15"/>
        <v>#N/A</v>
      </c>
    </row>
    <row r="47" spans="2:31">
      <c r="C47" s="5" t="s">
        <v>14</v>
      </c>
      <c r="D47" s="5" t="s">
        <v>14</v>
      </c>
      <c r="F47" s="23"/>
      <c r="I47" s="23"/>
      <c r="K47" s="19"/>
      <c r="N47" s="19"/>
      <c r="O47" s="19"/>
      <c r="Q47" s="23"/>
      <c r="R47" s="19"/>
      <c r="S47" s="19"/>
      <c r="V47" s="19"/>
      <c r="W47" s="19"/>
      <c r="AA47" s="19"/>
      <c r="AD47" s="19"/>
      <c r="AE47" s="19"/>
    </row>
    <row r="48" spans="2:31">
      <c r="C48" s="5" t="s">
        <v>14</v>
      </c>
      <c r="D48" s="5" t="s">
        <v>18</v>
      </c>
      <c r="F48" s="23"/>
      <c r="I48" s="23"/>
      <c r="K48" s="19"/>
      <c r="N48" s="19"/>
      <c r="O48" s="19"/>
      <c r="Q48" s="23"/>
      <c r="R48" s="19"/>
      <c r="S48" s="19"/>
      <c r="V48" s="19"/>
      <c r="W48" s="19"/>
      <c r="AA48" s="19"/>
      <c r="AD48" s="19"/>
      <c r="AE48" s="19"/>
    </row>
    <row r="49" spans="2:31">
      <c r="C49" s="5" t="s">
        <v>14</v>
      </c>
      <c r="D49" s="5" t="s">
        <v>13</v>
      </c>
      <c r="F49" s="23"/>
      <c r="I49" s="23"/>
      <c r="K49" s="19"/>
      <c r="N49" s="19"/>
      <c r="O49" s="19"/>
      <c r="Q49" s="23"/>
      <c r="R49" s="19"/>
      <c r="S49" s="19"/>
      <c r="V49" s="19"/>
      <c r="W49" s="19"/>
      <c r="AA49" s="19"/>
      <c r="AD49" s="19"/>
      <c r="AE49" s="19"/>
    </row>
    <row r="50" spans="2:31">
      <c r="B50" s="1" t="str">
        <f>CONCATENATE($D$48,C50)</f>
        <v>South1</v>
      </c>
      <c r="C50" s="17">
        <v>1</v>
      </c>
      <c r="D50" s="5" t="str">
        <f>VLOOKUP(B50,FiveThirtyEight!B:D,2,FALSE)</f>
        <v>{Team:"</v>
      </c>
      <c r="F50" s="23" t="e">
        <f>VLOOKUP(D50,FiveThirtyEight!$D$2:$L$65,6,FALSE)</f>
        <v>#N/A</v>
      </c>
      <c r="G50" s="1" t="e">
        <f>+F50*F$4</f>
        <v>#N/A</v>
      </c>
      <c r="I50" s="23" t="e">
        <f>VLOOKUP(D50,FiveThirtyEight!$D$2:$N$65,7,FALSE)</f>
        <v>#N/A</v>
      </c>
      <c r="J50" s="1" t="e">
        <f>I50*I$4</f>
        <v>#N/A</v>
      </c>
      <c r="K50" s="12" t="e">
        <f>G50+J50</f>
        <v>#N/A</v>
      </c>
      <c r="M50" s="23" t="e">
        <f>VLOOKUP(D50,FiveThirtyEight!$D$2:$P$65,8,FALSE)</f>
        <v>#N/A</v>
      </c>
      <c r="N50" s="1" t="e">
        <f>M50*M$4</f>
        <v>#N/A</v>
      </c>
      <c r="O50" s="18" t="e">
        <f>G50+J50+N50</f>
        <v>#N/A</v>
      </c>
      <c r="Q50" s="23" t="e">
        <f>VLOOKUP(D50,FiveThirtyEight!$D$2:$R$65,9,FALSE)</f>
        <v>#N/A</v>
      </c>
      <c r="R50" s="1" t="e">
        <f>Q50*Q$4</f>
        <v>#N/A</v>
      </c>
      <c r="S50" s="14" t="e">
        <f>G50+J50+N50+R50</f>
        <v>#N/A</v>
      </c>
      <c r="U50" s="23" t="e">
        <f>VLOOKUP(D50,FiveThirtyEight!$D$2:$T$65,10,FALSE)</f>
        <v>#N/A</v>
      </c>
      <c r="V50" s="1" t="e">
        <f t="shared" ref="V50:V65" si="16">U50*U$4</f>
        <v>#N/A</v>
      </c>
      <c r="W50" s="15" t="e">
        <f>G50+J50+N50+R50+V50</f>
        <v>#N/A</v>
      </c>
      <c r="Y50" s="23" t="e">
        <f>VLOOKUP(D50,FiveThirtyEight!$D$2:$V$65,11,FALSE)</f>
        <v>#N/A</v>
      </c>
      <c r="Z50" s="1" t="e">
        <f t="shared" ref="Z50:Z65" si="17">Y50*Y$4</f>
        <v>#N/A</v>
      </c>
      <c r="AA50" s="16" t="e">
        <f>G50+J50+N50+R50+V50+Z50</f>
        <v>#N/A</v>
      </c>
    </row>
    <row r="51" spans="2:31">
      <c r="B51" s="1" t="str">
        <f t="shared" ref="B51:B65" si="18">CONCATENATE($D$48,C51)</f>
        <v>South16</v>
      </c>
      <c r="C51" s="17">
        <v>16</v>
      </c>
      <c r="D51" s="5" t="str">
        <f>VLOOKUP(B51,FiveThirtyEight!B:D,2,FALSE)</f>
        <v>{Team:"</v>
      </c>
      <c r="F51" s="23" t="e">
        <f>VLOOKUP(D51,FiveThirtyEight!$D$2:$L$65,6,FALSE)</f>
        <v>#N/A</v>
      </c>
      <c r="G51" s="1" t="e">
        <f>+F51*F$5</f>
        <v>#N/A</v>
      </c>
      <c r="I51" s="23" t="e">
        <f>VLOOKUP(D51,FiveThirtyEight!$D$2:$N$65,7,FALSE)</f>
        <v>#N/A</v>
      </c>
      <c r="J51" s="1" t="e">
        <f>I51*I$5</f>
        <v>#N/A</v>
      </c>
      <c r="K51" s="12" t="e">
        <f t="shared" ref="K51:K65" si="19">G51+J51</f>
        <v>#N/A</v>
      </c>
      <c r="M51" s="24">
        <v>0</v>
      </c>
      <c r="N51" s="1">
        <f>IFERROR(M51*M$5,0)</f>
        <v>0</v>
      </c>
      <c r="O51" s="18" t="e">
        <f t="shared" ref="O51:O65" si="20">G51+J51+N51</f>
        <v>#N/A</v>
      </c>
      <c r="Q51" s="24">
        <v>0</v>
      </c>
      <c r="R51" s="1">
        <f>Q51*Q$5</f>
        <v>0</v>
      </c>
      <c r="S51" s="14" t="e">
        <f t="shared" ref="S51:S65" si="21">G51+J51+N51+R51</f>
        <v>#N/A</v>
      </c>
      <c r="U51" s="24">
        <v>0</v>
      </c>
      <c r="V51" s="1">
        <f t="shared" si="16"/>
        <v>0</v>
      </c>
      <c r="W51" s="15" t="e">
        <f t="shared" ref="W51:W65" si="22">G51+J51+N51+R51+V51</f>
        <v>#N/A</v>
      </c>
      <c r="Y51" s="24">
        <v>0</v>
      </c>
      <c r="Z51" s="1">
        <f t="shared" si="17"/>
        <v>0</v>
      </c>
      <c r="AA51" s="16" t="e">
        <f t="shared" ref="AA51:AA65" si="23">F51+I51+N51+R51+V51+Z51</f>
        <v>#N/A</v>
      </c>
    </row>
    <row r="52" spans="2:31">
      <c r="B52" s="1" t="str">
        <f t="shared" si="18"/>
        <v>South8</v>
      </c>
      <c r="C52" s="17">
        <v>8</v>
      </c>
      <c r="D52" s="5" t="str">
        <f>VLOOKUP(B52,FiveThirtyEight!B:D,2,FALSE)</f>
        <v>{Team:"</v>
      </c>
      <c r="F52" s="23" t="e">
        <f>VLOOKUP(D52,FiveThirtyEight!$D$2:$L$65,6,FALSE)</f>
        <v>#N/A</v>
      </c>
      <c r="G52" s="1" t="e">
        <f t="shared" ref="G52:G64" si="24">+F52*F$4</f>
        <v>#N/A</v>
      </c>
      <c r="I52" s="23" t="e">
        <f>VLOOKUP(D52,FiveThirtyEight!$D$2:$N$65,7,FALSE)</f>
        <v>#N/A</v>
      </c>
      <c r="J52" s="1" t="e">
        <f>I52*((F50*I$5)+((F51*I$4)))</f>
        <v>#N/A</v>
      </c>
      <c r="K52" s="12" t="e">
        <f t="shared" si="19"/>
        <v>#N/A</v>
      </c>
      <c r="M52" s="23" t="e">
        <f>VLOOKUP(D52,FiveThirtyEight!$D$2:$P$65,8,FALSE)</f>
        <v>#N/A</v>
      </c>
      <c r="N52" s="1" t="e">
        <f>M52*(((I54+I56)*M$5)+(((I55+I57)*M$4)))</f>
        <v>#N/A</v>
      </c>
      <c r="O52" s="18" t="e">
        <f t="shared" si="20"/>
        <v>#N/A</v>
      </c>
      <c r="Q52" s="23" t="e">
        <f>VLOOKUP(D52,FiveThirtyEight!$D$2:$R$65,9,FALSE)</f>
        <v>#N/A</v>
      </c>
      <c r="R52" s="1" t="e">
        <f>Q52*(((M58+M60+M62+M64)*Q$5)+((M59+M61+M63+M65)*Q$4))</f>
        <v>#N/A</v>
      </c>
      <c r="S52" s="14" t="e">
        <f t="shared" si="21"/>
        <v>#N/A</v>
      </c>
      <c r="U52" s="23" t="e">
        <f>VLOOKUP(D52,FiveThirtyEight!$D$2:$T$65,10,FALSE)</f>
        <v>#N/A</v>
      </c>
      <c r="V52" s="1" t="e">
        <f t="shared" si="16"/>
        <v>#N/A</v>
      </c>
      <c r="W52" s="15" t="e">
        <f t="shared" si="22"/>
        <v>#N/A</v>
      </c>
      <c r="Y52" s="23" t="e">
        <f>VLOOKUP(D52,FiveThirtyEight!$D$2:$V$65,11,FALSE)</f>
        <v>#N/A</v>
      </c>
      <c r="Z52" s="1" t="e">
        <f t="shared" si="17"/>
        <v>#N/A</v>
      </c>
      <c r="AA52" s="16" t="e">
        <f t="shared" si="23"/>
        <v>#N/A</v>
      </c>
    </row>
    <row r="53" spans="2:31">
      <c r="B53" s="1" t="str">
        <f t="shared" si="18"/>
        <v>South9</v>
      </c>
      <c r="C53" s="17">
        <v>9</v>
      </c>
      <c r="D53" s="5" t="str">
        <f>VLOOKUP(B53,FiveThirtyEight!B:D,2,FALSE)</f>
        <v>{Team:"</v>
      </c>
      <c r="F53" s="23" t="e">
        <f>VLOOKUP(D53,FiveThirtyEight!$D$2:$L$65,6,FALSE)</f>
        <v>#N/A</v>
      </c>
      <c r="G53" s="1" t="e">
        <f>+F53*F$5</f>
        <v>#N/A</v>
      </c>
      <c r="I53" s="23" t="e">
        <f>VLOOKUP(D53,FiveThirtyEight!$D$2:$N$65,7,FALSE)</f>
        <v>#N/A</v>
      </c>
      <c r="J53" s="1" t="e">
        <f>I53*((F50*I$5)+(F51*I$4))</f>
        <v>#N/A</v>
      </c>
      <c r="K53" s="12" t="e">
        <f t="shared" si="19"/>
        <v>#N/A</v>
      </c>
      <c r="M53" s="23" t="e">
        <f>VLOOKUP(D53,FiveThirtyEight!$D$2:$P$65,8,FALSE)</f>
        <v>#N/A</v>
      </c>
      <c r="N53" s="1" t="e">
        <f>M53*(((I54+I56)*M$5)+(((I55+I57)*M$4)))</f>
        <v>#N/A</v>
      </c>
      <c r="O53" s="18" t="e">
        <f t="shared" si="20"/>
        <v>#N/A</v>
      </c>
      <c r="Q53" s="23" t="e">
        <f>VLOOKUP(D53,FiveThirtyEight!$D$2:$R$65,9,FALSE)</f>
        <v>#N/A</v>
      </c>
      <c r="R53" s="1" t="e">
        <f>Q53*(((M58+M60+M62+M64)*Q$5)+((M59+M61+M63+M65)*Q$4))</f>
        <v>#N/A</v>
      </c>
      <c r="S53" s="14" t="e">
        <f t="shared" si="21"/>
        <v>#N/A</v>
      </c>
      <c r="U53" s="23" t="e">
        <f>VLOOKUP(D53,FiveThirtyEight!$D$2:$T$65,10,FALSE)</f>
        <v>#N/A</v>
      </c>
      <c r="V53" s="1" t="e">
        <f t="shared" si="16"/>
        <v>#N/A</v>
      </c>
      <c r="W53" s="15" t="e">
        <f t="shared" si="22"/>
        <v>#N/A</v>
      </c>
      <c r="Y53" s="24">
        <v>0</v>
      </c>
      <c r="Z53" s="1">
        <f t="shared" si="17"/>
        <v>0</v>
      </c>
      <c r="AA53" s="16" t="e">
        <f t="shared" si="23"/>
        <v>#N/A</v>
      </c>
    </row>
    <row r="54" spans="2:31">
      <c r="B54" s="1" t="str">
        <f t="shared" si="18"/>
        <v>South5</v>
      </c>
      <c r="C54" s="17">
        <v>5</v>
      </c>
      <c r="D54" s="5" t="str">
        <f>VLOOKUP(B54,FiveThirtyEight!B:D,2,FALSE)</f>
        <v>{Team:"</v>
      </c>
      <c r="F54" s="23" t="e">
        <f>VLOOKUP(D54,FiveThirtyEight!$D$2:$L$65,6,FALSE)</f>
        <v>#N/A</v>
      </c>
      <c r="G54" s="1" t="e">
        <f t="shared" si="24"/>
        <v>#N/A</v>
      </c>
      <c r="I54" s="23" t="e">
        <f>VLOOKUP(D54,FiveThirtyEight!$D$2:$N$65,7,FALSE)</f>
        <v>#N/A</v>
      </c>
      <c r="J54" s="1" t="e">
        <f>I54*((F56*I$5)+(F57*I$4))</f>
        <v>#N/A</v>
      </c>
      <c r="K54" s="12" t="e">
        <f t="shared" si="19"/>
        <v>#N/A</v>
      </c>
      <c r="M54" s="23" t="e">
        <f>VLOOKUP(D54,FiveThirtyEight!$D$2:$P$65,8,FALSE)</f>
        <v>#N/A</v>
      </c>
      <c r="N54" s="1" t="e">
        <f>M54*((I50*M$5)+((I51+I52+I53)*M$4))</f>
        <v>#N/A</v>
      </c>
      <c r="O54" s="18" t="e">
        <f t="shared" si="20"/>
        <v>#N/A</v>
      </c>
      <c r="Q54" s="23" t="e">
        <f>VLOOKUP(D54,FiveThirtyEight!$D$2:$R$65,9,FALSE)</f>
        <v>#N/A</v>
      </c>
      <c r="R54" s="1" t="e">
        <f>Q54*(((M64+M60)*Q$5)+((M65+M63+M62+M61+M59+M58)*Q$4))</f>
        <v>#N/A</v>
      </c>
      <c r="S54" s="14" t="e">
        <f t="shared" si="21"/>
        <v>#N/A</v>
      </c>
      <c r="U54" s="23" t="e">
        <f>VLOOKUP(D54,FiveThirtyEight!$D$2:$T$65,10,FALSE)</f>
        <v>#N/A</v>
      </c>
      <c r="V54" s="1" t="e">
        <f t="shared" si="16"/>
        <v>#N/A</v>
      </c>
      <c r="W54" s="15" t="e">
        <f t="shared" si="22"/>
        <v>#N/A</v>
      </c>
      <c r="Y54" s="23" t="e">
        <f>VLOOKUP(D54,FiveThirtyEight!$D$2:$V$65,11,FALSE)</f>
        <v>#N/A</v>
      </c>
      <c r="Z54" s="1" t="e">
        <f t="shared" si="17"/>
        <v>#N/A</v>
      </c>
      <c r="AA54" s="16" t="e">
        <f t="shared" si="23"/>
        <v>#N/A</v>
      </c>
    </row>
    <row r="55" spans="2:31">
      <c r="B55" s="1" t="str">
        <f t="shared" si="18"/>
        <v>South12</v>
      </c>
      <c r="C55" s="17">
        <v>12</v>
      </c>
      <c r="D55" s="5" t="str">
        <f>VLOOKUP(B55,FiveThirtyEight!B:D,2,FALSE)</f>
        <v>{Team:"</v>
      </c>
      <c r="F55" s="23" t="e">
        <f>VLOOKUP(D55,FiveThirtyEight!$D$2:$L$65,6,FALSE)</f>
        <v>#N/A</v>
      </c>
      <c r="G55" s="1" t="e">
        <f>+F55*F$5</f>
        <v>#N/A</v>
      </c>
      <c r="I55" s="23" t="e">
        <f>VLOOKUP(D55,FiveThirtyEight!$D$2:$N$65,7,FALSE)</f>
        <v>#N/A</v>
      </c>
      <c r="J55" s="1" t="e">
        <f>I55*((F56*I$5)+((F57*I$4)))</f>
        <v>#N/A</v>
      </c>
      <c r="K55" s="12" t="e">
        <f t="shared" si="19"/>
        <v>#N/A</v>
      </c>
      <c r="M55" s="23" t="e">
        <f>VLOOKUP(D55,FiveThirtyEight!$D$2:$P$65,8,FALSE)</f>
        <v>#N/A</v>
      </c>
      <c r="N55" s="1" t="e">
        <f>M55*M$5</f>
        <v>#N/A</v>
      </c>
      <c r="O55" s="18" t="e">
        <f t="shared" si="20"/>
        <v>#N/A</v>
      </c>
      <c r="Q55" s="23" t="e">
        <f>VLOOKUP(D55,FiveThirtyEight!$D$2:$R$65,9,FALSE)</f>
        <v>#N/A</v>
      </c>
      <c r="R55" s="1" t="e">
        <f>Q55*Q$5</f>
        <v>#N/A</v>
      </c>
      <c r="S55" s="14" t="e">
        <f t="shared" si="21"/>
        <v>#N/A</v>
      </c>
      <c r="U55" s="24">
        <v>0</v>
      </c>
      <c r="V55" s="1">
        <f t="shared" si="16"/>
        <v>0</v>
      </c>
      <c r="W55" s="15" t="e">
        <f t="shared" si="22"/>
        <v>#N/A</v>
      </c>
      <c r="Y55" s="24">
        <v>0</v>
      </c>
      <c r="Z55" s="1">
        <f t="shared" si="17"/>
        <v>0</v>
      </c>
      <c r="AA55" s="16" t="e">
        <f t="shared" si="23"/>
        <v>#N/A</v>
      </c>
    </row>
    <row r="56" spans="2:31">
      <c r="B56" s="1" t="str">
        <f t="shared" si="18"/>
        <v>South4</v>
      </c>
      <c r="C56" s="17">
        <v>4</v>
      </c>
      <c r="D56" s="5" t="str">
        <f>VLOOKUP(B56,FiveThirtyEight!B:D,2,FALSE)</f>
        <v>{Team:"</v>
      </c>
      <c r="F56" s="23" t="e">
        <f>VLOOKUP(D56,FiveThirtyEight!$D$2:$L$65,6,FALSE)</f>
        <v>#N/A</v>
      </c>
      <c r="G56" s="1" t="e">
        <f t="shared" si="24"/>
        <v>#N/A</v>
      </c>
      <c r="I56" s="23" t="e">
        <f>VLOOKUP(D56,FiveThirtyEight!$D$2:$N$65,7,FALSE)</f>
        <v>#N/A</v>
      </c>
      <c r="J56" s="1" t="e">
        <f>I56*I$4</f>
        <v>#N/A</v>
      </c>
      <c r="K56" s="12" t="e">
        <f t="shared" si="19"/>
        <v>#N/A</v>
      </c>
      <c r="M56" s="23" t="e">
        <f>VLOOKUP(D56,FiveThirtyEight!$D$2:$P$65,8,FALSE)</f>
        <v>#N/A</v>
      </c>
      <c r="N56" s="1" t="e">
        <f>M56*(I50*M$5+(I51+I52+I53)*M$4)</f>
        <v>#N/A</v>
      </c>
      <c r="O56" s="18" t="e">
        <f t="shared" si="20"/>
        <v>#N/A</v>
      </c>
      <c r="Q56" s="23" t="e">
        <f>VLOOKUP(D56,FiveThirtyEight!$D$2:$R$65,9,FALSE)</f>
        <v>#N/A</v>
      </c>
      <c r="R56" s="1" t="e">
        <f>Q56*(((M64+M60)*Q$5)+((M65+M63+M62+M61+M59+M58)*Q$4))</f>
        <v>#N/A</v>
      </c>
      <c r="S56" s="14" t="e">
        <f t="shared" si="21"/>
        <v>#N/A</v>
      </c>
      <c r="U56" s="23" t="e">
        <f>VLOOKUP(D56,FiveThirtyEight!$D$2:$T$65,10,FALSE)</f>
        <v>#N/A</v>
      </c>
      <c r="V56" s="1" t="e">
        <f t="shared" si="16"/>
        <v>#N/A</v>
      </c>
      <c r="W56" s="15" t="e">
        <f t="shared" si="22"/>
        <v>#N/A</v>
      </c>
      <c r="Y56" s="23" t="e">
        <f>VLOOKUP(D56,FiveThirtyEight!$D$2:$V$65,11,FALSE)</f>
        <v>#N/A</v>
      </c>
      <c r="Z56" s="1" t="e">
        <f t="shared" si="17"/>
        <v>#N/A</v>
      </c>
      <c r="AA56" s="16" t="e">
        <f t="shared" si="23"/>
        <v>#N/A</v>
      </c>
    </row>
    <row r="57" spans="2:31">
      <c r="B57" s="1" t="str">
        <f t="shared" si="18"/>
        <v>South13</v>
      </c>
      <c r="C57" s="17">
        <v>13</v>
      </c>
      <c r="D57" s="5" t="str">
        <f>VLOOKUP(B57,FiveThirtyEight!B:D,2,FALSE)</f>
        <v>{Team:"</v>
      </c>
      <c r="F57" s="23" t="e">
        <f>VLOOKUP(D57,FiveThirtyEight!$D$2:$L$65,6,FALSE)</f>
        <v>#N/A</v>
      </c>
      <c r="G57" s="1" t="e">
        <f>+F57*F$5</f>
        <v>#N/A</v>
      </c>
      <c r="I57" s="23" t="e">
        <f>VLOOKUP(D57,FiveThirtyEight!$D$2:$N$65,7,FALSE)</f>
        <v>#N/A</v>
      </c>
      <c r="J57" s="1" t="e">
        <f>I57*I$5</f>
        <v>#N/A</v>
      </c>
      <c r="K57" s="12" t="e">
        <f t="shared" si="19"/>
        <v>#N/A</v>
      </c>
      <c r="M57" s="23" t="e">
        <f>VLOOKUP(D57,FiveThirtyEight!$D$2:$P$65,8,FALSE)</f>
        <v>#N/A</v>
      </c>
      <c r="N57" s="1" t="e">
        <f>M57*M$5</f>
        <v>#N/A</v>
      </c>
      <c r="O57" s="18" t="e">
        <f t="shared" si="20"/>
        <v>#N/A</v>
      </c>
      <c r="Q57" s="24">
        <v>0</v>
      </c>
      <c r="R57" s="1">
        <f>Q57*Q$5</f>
        <v>0</v>
      </c>
      <c r="S57" s="14" t="e">
        <f t="shared" si="21"/>
        <v>#N/A</v>
      </c>
      <c r="U57" s="24">
        <v>0</v>
      </c>
      <c r="V57" s="1">
        <f t="shared" si="16"/>
        <v>0</v>
      </c>
      <c r="W57" s="15" t="e">
        <f t="shared" si="22"/>
        <v>#N/A</v>
      </c>
      <c r="Y57" s="24">
        <v>0</v>
      </c>
      <c r="Z57" s="1">
        <f t="shared" si="17"/>
        <v>0</v>
      </c>
      <c r="AA57" s="16" t="e">
        <f t="shared" si="23"/>
        <v>#N/A</v>
      </c>
    </row>
    <row r="58" spans="2:31">
      <c r="B58" s="1" t="str">
        <f t="shared" si="18"/>
        <v>South6</v>
      </c>
      <c r="C58" s="17">
        <v>6</v>
      </c>
      <c r="D58" s="5" t="str">
        <f>VLOOKUP(B58,FiveThirtyEight!B:D,2,FALSE)</f>
        <v>{Team:"</v>
      </c>
      <c r="F58" s="23" t="e">
        <f>VLOOKUP(D58,FiveThirtyEight!$D$2:$L$65,6,FALSE)</f>
        <v>#N/A</v>
      </c>
      <c r="G58" s="1" t="e">
        <f t="shared" si="24"/>
        <v>#N/A</v>
      </c>
      <c r="I58" s="23" t="e">
        <f>VLOOKUP(D58,FiveThirtyEight!$D$2:$N$65,7,FALSE)</f>
        <v>#N/A</v>
      </c>
      <c r="J58" s="1" t="e">
        <f>I58*((F60*I$5)+((F61*I$4)))</f>
        <v>#N/A</v>
      </c>
      <c r="K58" s="12" t="e">
        <f t="shared" si="19"/>
        <v>#N/A</v>
      </c>
      <c r="M58" s="23" t="e">
        <f>VLOOKUP(D58,FiveThirtyEight!$D$2:$P$65,8,FALSE)</f>
        <v>#N/A</v>
      </c>
      <c r="N58" s="1" t="e">
        <f>M58*(((I62+I63+I65)*(M$4))+(I64*M$5))</f>
        <v>#N/A</v>
      </c>
      <c r="O58" s="18" t="e">
        <f t="shared" si="20"/>
        <v>#N/A</v>
      </c>
      <c r="Q58" s="23" t="e">
        <f>VLOOKUP(D58,FiveThirtyEight!$D$2:$R$65,9,FALSE)</f>
        <v>#N/A</v>
      </c>
      <c r="R58" s="1" t="e">
        <f>Q58*(((M50+M54+M56)*Q$5)+(((M51+M52+M53+M55+M57)*Q$4)))</f>
        <v>#N/A</v>
      </c>
      <c r="S58" s="14" t="e">
        <f t="shared" si="21"/>
        <v>#N/A</v>
      </c>
      <c r="U58" s="23" t="e">
        <f>VLOOKUP(D58,FiveThirtyEight!$D$2:$T$65,10,FALSE)</f>
        <v>#N/A</v>
      </c>
      <c r="V58" s="1" t="e">
        <f t="shared" si="16"/>
        <v>#N/A</v>
      </c>
      <c r="W58" s="15" t="e">
        <f t="shared" si="22"/>
        <v>#N/A</v>
      </c>
      <c r="Y58" s="23" t="e">
        <f>VLOOKUP(D58,FiveThirtyEight!$D$2:$V$65,11,FALSE)</f>
        <v>#N/A</v>
      </c>
      <c r="Z58" s="1" t="e">
        <f t="shared" si="17"/>
        <v>#N/A</v>
      </c>
      <c r="AA58" s="16" t="e">
        <f t="shared" si="23"/>
        <v>#N/A</v>
      </c>
    </row>
    <row r="59" spans="2:31">
      <c r="B59" s="1" t="str">
        <f t="shared" si="18"/>
        <v>South11</v>
      </c>
      <c r="C59" s="17">
        <v>11</v>
      </c>
      <c r="D59" s="5" t="str">
        <f>VLOOKUP(B59,FiveThirtyEight!B:D,2,FALSE)</f>
        <v>{Team:"</v>
      </c>
      <c r="F59" s="23" t="e">
        <f>VLOOKUP(D59,FiveThirtyEight!$D$2:$L$65,6,FALSE)</f>
        <v>#N/A</v>
      </c>
      <c r="G59" s="1" t="e">
        <f>+F59*F$5</f>
        <v>#N/A</v>
      </c>
      <c r="I59" s="23" t="e">
        <f>VLOOKUP(D59,FiveThirtyEight!$D$2:$N$65,7,FALSE)</f>
        <v>#N/A</v>
      </c>
      <c r="J59" s="1" t="e">
        <f>I59*((F60*I$5)+(F61*I$4))</f>
        <v>#N/A</v>
      </c>
      <c r="K59" s="12" t="e">
        <f t="shared" si="19"/>
        <v>#N/A</v>
      </c>
      <c r="M59" s="23" t="e">
        <f>VLOOKUP(D59,FiveThirtyEight!$D$2:$P$65,8,FALSE)</f>
        <v>#N/A</v>
      </c>
      <c r="N59" s="1" t="e">
        <f>M59*((I62+I63+I64)*M$5)+(I65*M$4)</f>
        <v>#N/A</v>
      </c>
      <c r="O59" s="18" t="e">
        <f t="shared" si="20"/>
        <v>#N/A</v>
      </c>
      <c r="Q59" s="23" t="e">
        <f>VLOOKUP(D59,FiveThirtyEight!$D$2:$R$65,9,FALSE)</f>
        <v>#N/A</v>
      </c>
      <c r="R59" s="1" t="e">
        <f>Q59*((M50+M52+M53+M54+M56)*Q$5)+((M51+M55+M57)*Q$4)</f>
        <v>#N/A</v>
      </c>
      <c r="S59" s="14" t="e">
        <f t="shared" si="21"/>
        <v>#N/A</v>
      </c>
      <c r="U59" s="23" t="e">
        <f>VLOOKUP(D59,FiveThirtyEight!$D$2:$T$65,10,FALSE)</f>
        <v>#N/A</v>
      </c>
      <c r="V59" s="1" t="e">
        <f t="shared" si="16"/>
        <v>#N/A</v>
      </c>
      <c r="W59" s="15" t="e">
        <f t="shared" si="22"/>
        <v>#N/A</v>
      </c>
      <c r="Y59" s="24">
        <v>0</v>
      </c>
      <c r="Z59" s="1">
        <f t="shared" si="17"/>
        <v>0</v>
      </c>
      <c r="AA59" s="16" t="e">
        <f t="shared" si="23"/>
        <v>#N/A</v>
      </c>
    </row>
    <row r="60" spans="2:31">
      <c r="B60" s="1" t="str">
        <f t="shared" si="18"/>
        <v>South3</v>
      </c>
      <c r="C60" s="17">
        <v>3</v>
      </c>
      <c r="D60" s="5" t="str">
        <f>VLOOKUP(B60,FiveThirtyEight!B:D,2,FALSE)</f>
        <v>{Team:"</v>
      </c>
      <c r="F60" s="23" t="e">
        <f>VLOOKUP(D60,FiveThirtyEight!$D$2:$L$65,6,FALSE)</f>
        <v>#N/A</v>
      </c>
      <c r="G60" s="1" t="e">
        <f t="shared" si="24"/>
        <v>#N/A</v>
      </c>
      <c r="I60" s="23" t="e">
        <f>VLOOKUP(D60,FiveThirtyEight!$D$2:$N$65,7,FALSE)</f>
        <v>#N/A</v>
      </c>
      <c r="J60" s="1" t="e">
        <f>I60*I$4</f>
        <v>#N/A</v>
      </c>
      <c r="K60" s="12" t="e">
        <f t="shared" si="19"/>
        <v>#N/A</v>
      </c>
      <c r="M60" s="23" t="e">
        <f>VLOOKUP(D60,FiveThirtyEight!$D$2:$P$65,8,FALSE)</f>
        <v>#N/A</v>
      </c>
      <c r="N60" s="1" t="e">
        <f>M60*(I64*M$5+(I62+I63+I65)*M$4)</f>
        <v>#N/A</v>
      </c>
      <c r="O60" s="18" t="e">
        <f t="shared" si="20"/>
        <v>#N/A</v>
      </c>
      <c r="Q60" s="23" t="e">
        <f>VLOOKUP(D60,FiveThirtyEight!$D$2:$R$65,9,FALSE)</f>
        <v>#N/A</v>
      </c>
      <c r="R60" s="1" t="e">
        <f>Q60*(M50*Q$5+(1-M50)*Q$4)</f>
        <v>#N/A</v>
      </c>
      <c r="S60" s="14" t="e">
        <f t="shared" si="21"/>
        <v>#N/A</v>
      </c>
      <c r="U60" s="23" t="e">
        <f>VLOOKUP(D60,FiveThirtyEight!$D$2:$T$65,10,FALSE)</f>
        <v>#N/A</v>
      </c>
      <c r="V60" s="1" t="e">
        <f t="shared" si="16"/>
        <v>#N/A</v>
      </c>
      <c r="W60" s="15" t="e">
        <f t="shared" si="22"/>
        <v>#N/A</v>
      </c>
      <c r="Y60" s="23" t="e">
        <f>VLOOKUP(D60,FiveThirtyEight!$D$2:$V$65,11,FALSE)</f>
        <v>#N/A</v>
      </c>
      <c r="Z60" s="1" t="e">
        <f t="shared" si="17"/>
        <v>#N/A</v>
      </c>
      <c r="AA60" s="16" t="e">
        <f t="shared" si="23"/>
        <v>#N/A</v>
      </c>
    </row>
    <row r="61" spans="2:31">
      <c r="B61" s="1" t="str">
        <f t="shared" si="18"/>
        <v>South14</v>
      </c>
      <c r="C61" s="17">
        <v>14</v>
      </c>
      <c r="D61" s="5" t="str">
        <f>VLOOKUP(B61,FiveThirtyEight!B:D,2,FALSE)</f>
        <v>{Team:"</v>
      </c>
      <c r="F61" s="23" t="e">
        <f>VLOOKUP(D61,FiveThirtyEight!$D$2:$L$65,6,FALSE)</f>
        <v>#N/A</v>
      </c>
      <c r="G61" s="1" t="e">
        <f>+F61*F$5</f>
        <v>#N/A</v>
      </c>
      <c r="I61" s="23" t="e">
        <f>VLOOKUP(D61,FiveThirtyEight!$D$2:$N$65,7,FALSE)</f>
        <v>#N/A</v>
      </c>
      <c r="J61" s="1" t="e">
        <f>I61*I$5</f>
        <v>#N/A</v>
      </c>
      <c r="K61" s="12" t="e">
        <f t="shared" si="19"/>
        <v>#N/A</v>
      </c>
      <c r="M61" s="23" t="e">
        <f>VLOOKUP(D61,FiveThirtyEight!$D$2:$P$65,8,FALSE)</f>
        <v>#N/A</v>
      </c>
      <c r="N61" s="1" t="e">
        <f>M61*M$5</f>
        <v>#N/A</v>
      </c>
      <c r="O61" s="18" t="e">
        <f t="shared" si="20"/>
        <v>#N/A</v>
      </c>
      <c r="Q61" s="24">
        <v>0</v>
      </c>
      <c r="R61" s="1">
        <f>Q61*Q$5</f>
        <v>0</v>
      </c>
      <c r="S61" s="14" t="e">
        <f t="shared" si="21"/>
        <v>#N/A</v>
      </c>
      <c r="U61" s="24">
        <v>0</v>
      </c>
      <c r="V61" s="1">
        <f t="shared" si="16"/>
        <v>0</v>
      </c>
      <c r="W61" s="15" t="e">
        <f t="shared" si="22"/>
        <v>#N/A</v>
      </c>
      <c r="Y61" s="24">
        <v>0</v>
      </c>
      <c r="Z61" s="1">
        <f t="shared" si="17"/>
        <v>0</v>
      </c>
      <c r="AA61" s="16" t="e">
        <f t="shared" si="23"/>
        <v>#N/A</v>
      </c>
    </row>
    <row r="62" spans="2:31">
      <c r="B62" s="1" t="str">
        <f t="shared" si="18"/>
        <v>South7</v>
      </c>
      <c r="C62" s="17">
        <v>7</v>
      </c>
      <c r="D62" s="5" t="str">
        <f>VLOOKUP(B62,FiveThirtyEight!B:D,2,FALSE)</f>
        <v>{Team:"</v>
      </c>
      <c r="F62" s="23" t="e">
        <f>VLOOKUP(D62,FiveThirtyEight!$D$2:$L$65,6,FALSE)</f>
        <v>#N/A</v>
      </c>
      <c r="G62" s="1" t="e">
        <f t="shared" si="24"/>
        <v>#N/A</v>
      </c>
      <c r="I62" s="23" t="e">
        <f>VLOOKUP(D62,FiveThirtyEight!$D$2:$N$65,7,FALSE)</f>
        <v>#N/A</v>
      </c>
      <c r="J62" s="1" t="e">
        <f>I62*((F64*I$5)+(F65*I$4))</f>
        <v>#N/A</v>
      </c>
      <c r="K62" s="12" t="e">
        <f t="shared" si="19"/>
        <v>#N/A</v>
      </c>
      <c r="M62" s="23" t="e">
        <f>VLOOKUP(D62,FiveThirtyEight!$D$2:$P$65,8,FALSE)</f>
        <v>#N/A</v>
      </c>
      <c r="N62" s="1" t="e">
        <f>M62*(((I60+I58)*M$5)+((I59+I61)*M$4))</f>
        <v>#N/A</v>
      </c>
      <c r="O62" s="18" t="e">
        <f t="shared" si="20"/>
        <v>#N/A</v>
      </c>
      <c r="Q62" s="23" t="e">
        <f>VLOOKUP(D62,FiveThirtyEight!$D$2:$R$65,9,FALSE)</f>
        <v>#N/A</v>
      </c>
      <c r="R62" s="1" t="e">
        <f>Q62*(((M50+M54+M56)*Q$5)+(((M51+M52+M53+M55+M57)*Q$4)))</f>
        <v>#N/A</v>
      </c>
      <c r="S62" s="14" t="e">
        <f t="shared" si="21"/>
        <v>#N/A</v>
      </c>
      <c r="U62" s="23" t="e">
        <f>VLOOKUP(D62,FiveThirtyEight!$D$2:$T$65,10,FALSE)</f>
        <v>#N/A</v>
      </c>
      <c r="V62" s="1" t="e">
        <f t="shared" si="16"/>
        <v>#N/A</v>
      </c>
      <c r="W62" s="15" t="e">
        <f t="shared" si="22"/>
        <v>#N/A</v>
      </c>
      <c r="Y62" s="23" t="e">
        <f>VLOOKUP(D62,FiveThirtyEight!$D$2:$V$65,11,FALSE)</f>
        <v>#N/A</v>
      </c>
      <c r="Z62" s="1" t="e">
        <f t="shared" si="17"/>
        <v>#N/A</v>
      </c>
      <c r="AA62" s="16" t="e">
        <f t="shared" si="23"/>
        <v>#N/A</v>
      </c>
    </row>
    <row r="63" spans="2:31">
      <c r="B63" s="1" t="str">
        <f t="shared" si="18"/>
        <v>South10</v>
      </c>
      <c r="C63" s="17">
        <v>10</v>
      </c>
      <c r="D63" s="5" t="str">
        <f>VLOOKUP(B63,FiveThirtyEight!B:D,2,FALSE)</f>
        <v>{Team:"</v>
      </c>
      <c r="F63" s="23" t="e">
        <f>VLOOKUP(D63,FiveThirtyEight!$D$2:$L$65,6,FALSE)</f>
        <v>#N/A</v>
      </c>
      <c r="G63" s="1" t="e">
        <f>+F63*F$5</f>
        <v>#N/A</v>
      </c>
      <c r="I63" s="23" t="e">
        <f>VLOOKUP(D63,FiveThirtyEight!$D$2:$N$65,7,FALSE)</f>
        <v>#N/A</v>
      </c>
      <c r="J63" s="1" t="e">
        <f>I63*((F64*I$5)+(F65*I$4))</f>
        <v>#N/A</v>
      </c>
      <c r="K63" s="12" t="e">
        <f t="shared" si="19"/>
        <v>#N/A</v>
      </c>
      <c r="M63" s="23" t="e">
        <f>VLOOKUP(D63,FiveThirtyEight!$D$2:$P$65,8,FALSE)</f>
        <v>#N/A</v>
      </c>
      <c r="N63" s="1" t="e">
        <f>M63*(((I61+I59)*M$5)+((I60+I62)*M$4))</f>
        <v>#N/A</v>
      </c>
      <c r="O63" s="18" t="e">
        <f t="shared" si="20"/>
        <v>#N/A</v>
      </c>
      <c r="Q63" s="23" t="e">
        <f>VLOOKUP(D63,FiveThirtyEight!$D$2:$R$65,9,FALSE)</f>
        <v>#N/A</v>
      </c>
      <c r="R63" s="1" t="e">
        <f>Q63*((((M50+M52+M53+M54+M56))*Q$5)+((M51+M55+M57)*Q$4))</f>
        <v>#N/A</v>
      </c>
      <c r="S63" s="14" t="e">
        <f t="shared" si="21"/>
        <v>#N/A</v>
      </c>
      <c r="U63" s="23" t="e">
        <f>VLOOKUP(D63,FiveThirtyEight!$D$2:$T$65,10,FALSE)</f>
        <v>#N/A</v>
      </c>
      <c r="V63" s="1" t="e">
        <f t="shared" si="16"/>
        <v>#N/A</v>
      </c>
      <c r="W63" s="15" t="e">
        <f t="shared" si="22"/>
        <v>#N/A</v>
      </c>
      <c r="Y63" s="23" t="e">
        <f>VLOOKUP(D63,FiveThirtyEight!$D$2:$V$65,11,FALSE)</f>
        <v>#N/A</v>
      </c>
      <c r="Z63" s="1" t="e">
        <f t="shared" si="17"/>
        <v>#N/A</v>
      </c>
      <c r="AA63" s="16" t="e">
        <f t="shared" si="23"/>
        <v>#N/A</v>
      </c>
    </row>
    <row r="64" spans="2:31">
      <c r="B64" s="1" t="str">
        <f t="shared" si="18"/>
        <v>South2</v>
      </c>
      <c r="C64" s="17">
        <v>2</v>
      </c>
      <c r="D64" s="5" t="str">
        <f>VLOOKUP(B64,FiveThirtyEight!B:D,2,FALSE)</f>
        <v>{Team:"</v>
      </c>
      <c r="F64" s="23" t="e">
        <f>VLOOKUP(D64,FiveThirtyEight!$D$2:$L$65,6,FALSE)</f>
        <v>#N/A</v>
      </c>
      <c r="G64" s="1" t="e">
        <f t="shared" si="24"/>
        <v>#N/A</v>
      </c>
      <c r="I64" s="23" t="e">
        <f>VLOOKUP(D64,FiveThirtyEight!$D$2:$N$65,7,FALSE)</f>
        <v>#N/A</v>
      </c>
      <c r="J64" s="1" t="e">
        <f>I64*I$4</f>
        <v>#N/A</v>
      </c>
      <c r="K64" s="12" t="e">
        <f t="shared" si="19"/>
        <v>#N/A</v>
      </c>
      <c r="M64" s="23" t="e">
        <f>VLOOKUP(D64,FiveThirtyEight!$D$2:$P$65,8,FALSE)</f>
        <v>#N/A</v>
      </c>
      <c r="N64" s="1" t="e">
        <f>M64*M$4</f>
        <v>#N/A</v>
      </c>
      <c r="O64" s="18" t="e">
        <f t="shared" si="20"/>
        <v>#N/A</v>
      </c>
      <c r="Q64" s="23" t="e">
        <f>VLOOKUP(D64,FiveThirtyEight!$D$2:$R$65,9,FALSE)</f>
        <v>#N/A</v>
      </c>
      <c r="R64" s="1" t="e">
        <f>Q64*(M50*Q$5+(1-M50)*Q$4)</f>
        <v>#N/A</v>
      </c>
      <c r="S64" s="14" t="e">
        <f t="shared" si="21"/>
        <v>#N/A</v>
      </c>
      <c r="U64" s="23" t="e">
        <f>VLOOKUP(D64,FiveThirtyEight!$D$2:$T$65,10,FALSE)</f>
        <v>#N/A</v>
      </c>
      <c r="V64" s="1" t="e">
        <f t="shared" si="16"/>
        <v>#N/A</v>
      </c>
      <c r="W64" s="15" t="e">
        <f t="shared" si="22"/>
        <v>#N/A</v>
      </c>
      <c r="Y64" s="23" t="e">
        <f>VLOOKUP(D64,FiveThirtyEight!$D$2:$V$65,11,FALSE)</f>
        <v>#N/A</v>
      </c>
      <c r="Z64" s="1" t="e">
        <f t="shared" si="17"/>
        <v>#N/A</v>
      </c>
      <c r="AA64" s="16" t="e">
        <f t="shared" si="23"/>
        <v>#N/A</v>
      </c>
    </row>
    <row r="65" spans="2:31">
      <c r="B65" s="1" t="str">
        <f t="shared" si="18"/>
        <v>South15</v>
      </c>
      <c r="C65" s="17">
        <v>15</v>
      </c>
      <c r="D65" s="5" t="str">
        <f>VLOOKUP(B65,FiveThirtyEight!B:D,2,FALSE)</f>
        <v>{Team:"</v>
      </c>
      <c r="F65" s="23" t="e">
        <f>VLOOKUP(D65,FiveThirtyEight!$D$2:$L$65,6,FALSE)</f>
        <v>#N/A</v>
      </c>
      <c r="G65" s="1" t="e">
        <f>+F65*F$5</f>
        <v>#N/A</v>
      </c>
      <c r="I65" s="23" t="e">
        <f>VLOOKUP(D65,FiveThirtyEight!$D$2:$N$65,7,FALSE)</f>
        <v>#N/A</v>
      </c>
      <c r="J65" s="1" t="e">
        <f>I65*I$5</f>
        <v>#N/A</v>
      </c>
      <c r="K65" s="12" t="e">
        <f t="shared" si="19"/>
        <v>#N/A</v>
      </c>
      <c r="M65" s="24">
        <v>0</v>
      </c>
      <c r="N65" s="1">
        <f>(IFERROR(M65*M$5,0))</f>
        <v>0</v>
      </c>
      <c r="O65" s="18" t="e">
        <f t="shared" si="20"/>
        <v>#N/A</v>
      </c>
      <c r="Q65" s="24">
        <v>0</v>
      </c>
      <c r="R65" s="1">
        <f>Q65*Q$5</f>
        <v>0</v>
      </c>
      <c r="S65" s="14" t="e">
        <f t="shared" si="21"/>
        <v>#N/A</v>
      </c>
      <c r="U65" s="24">
        <v>0</v>
      </c>
      <c r="V65" s="1">
        <f t="shared" si="16"/>
        <v>0</v>
      </c>
      <c r="W65" s="15" t="e">
        <f t="shared" si="22"/>
        <v>#N/A</v>
      </c>
      <c r="Y65" s="24">
        <v>0</v>
      </c>
      <c r="Z65" s="1">
        <f t="shared" si="17"/>
        <v>0</v>
      </c>
      <c r="AA65" s="16" t="e">
        <f t="shared" si="23"/>
        <v>#N/A</v>
      </c>
    </row>
    <row r="66" spans="2:31">
      <c r="C66" s="5" t="s">
        <v>14</v>
      </c>
      <c r="D66" s="5" t="s">
        <v>14</v>
      </c>
      <c r="F66" s="23"/>
      <c r="I66" s="23"/>
      <c r="K66" s="19"/>
      <c r="O66" s="19"/>
      <c r="Q66" s="23"/>
      <c r="R66" s="19"/>
      <c r="S66" s="19"/>
      <c r="V66" s="19"/>
      <c r="W66" s="19"/>
      <c r="AA66" s="19"/>
      <c r="AD66" s="19"/>
      <c r="AE66" s="19"/>
    </row>
    <row r="67" spans="2:31">
      <c r="C67" s="5" t="s">
        <v>14</v>
      </c>
      <c r="D67" s="5" t="s">
        <v>20</v>
      </c>
      <c r="F67" s="23"/>
      <c r="I67" s="23"/>
      <c r="K67" s="19"/>
      <c r="O67" s="19"/>
      <c r="Q67" s="23"/>
      <c r="R67" s="19"/>
      <c r="S67" s="19"/>
      <c r="V67" s="19"/>
      <c r="W67" s="19"/>
      <c r="AA67" s="19"/>
      <c r="AD67" s="19"/>
      <c r="AE67" s="19"/>
    </row>
    <row r="68" spans="2:31">
      <c r="C68" s="5" t="s">
        <v>14</v>
      </c>
      <c r="D68" s="5" t="s">
        <v>13</v>
      </c>
      <c r="F68" s="23"/>
      <c r="I68" s="23"/>
      <c r="K68" s="19"/>
      <c r="O68" s="19"/>
      <c r="Q68" s="23"/>
      <c r="R68" s="19"/>
      <c r="S68" s="19"/>
      <c r="V68" s="19"/>
      <c r="W68" s="19"/>
      <c r="AA68" s="19"/>
      <c r="AD68" s="19"/>
      <c r="AE68" s="19"/>
    </row>
    <row r="69" spans="2:31">
      <c r="B69" s="1" t="str">
        <f>CONCATENATE($D$67,C69)</f>
        <v>Midwest1</v>
      </c>
      <c r="C69" s="17">
        <v>1</v>
      </c>
      <c r="D69" s="5" t="str">
        <f>VLOOKUP(B69,FiveThirtyEight!B:D,2,FALSE)</f>
        <v>{Team:"</v>
      </c>
      <c r="F69" s="23" t="e">
        <f>VLOOKUP(D69,FiveThirtyEight!$D$2:$L$65,6,FALSE)</f>
        <v>#N/A</v>
      </c>
      <c r="G69" s="1" t="e">
        <f>+F69*F$4</f>
        <v>#N/A</v>
      </c>
      <c r="I69" s="23" t="e">
        <f>VLOOKUP(D69,FiveThirtyEight!$D$2:$N$65,7,FALSE)</f>
        <v>#N/A</v>
      </c>
      <c r="J69" s="1" t="e">
        <f>I69*I$4</f>
        <v>#N/A</v>
      </c>
      <c r="K69" s="12" t="e">
        <f>G69+J69</f>
        <v>#N/A</v>
      </c>
      <c r="M69" s="23" t="e">
        <f>VLOOKUP(D69,FiveThirtyEight!$D$2:$P$65,8,FALSE)</f>
        <v>#N/A</v>
      </c>
      <c r="N69" s="1" t="e">
        <f>M69*M$4</f>
        <v>#N/A</v>
      </c>
      <c r="O69" s="18" t="e">
        <f>G69+J69+N69</f>
        <v>#N/A</v>
      </c>
      <c r="Q69" s="23" t="e">
        <f>VLOOKUP(D69,FiveThirtyEight!$D$2:$R$65,9,FALSE)</f>
        <v>#N/A</v>
      </c>
      <c r="R69" s="1" t="e">
        <f>Q69*Q$4</f>
        <v>#N/A</v>
      </c>
      <c r="S69" s="14" t="e">
        <f>G69+J69+N69+R69</f>
        <v>#N/A</v>
      </c>
      <c r="U69" s="23" t="e">
        <f>VLOOKUP(D69,FiveThirtyEight!$D$2:$T$65,10,FALSE)</f>
        <v>#N/A</v>
      </c>
      <c r="V69" s="1" t="e">
        <f t="shared" ref="V69:V84" si="25">U69*U$4</f>
        <v>#N/A</v>
      </c>
      <c r="W69" s="15" t="e">
        <f>G69+J69+N69+R69+V69</f>
        <v>#N/A</v>
      </c>
      <c r="Y69" s="24" t="e">
        <f>VLOOKUP(D69,FiveThirtyEight!$D$2:$V$65,11,FALSE)</f>
        <v>#N/A</v>
      </c>
      <c r="Z69" s="1" t="e">
        <f t="shared" ref="Z69:Z84" si="26">Y69*Y$4</f>
        <v>#N/A</v>
      </c>
      <c r="AA69" s="16" t="e">
        <f>G69+J69+N69+R69+V69+Z69</f>
        <v>#N/A</v>
      </c>
    </row>
    <row r="70" spans="2:31">
      <c r="B70" s="1" t="str">
        <f t="shared" ref="B70:B84" si="27">CONCATENATE($D$67,C70)</f>
        <v>Midwest16</v>
      </c>
      <c r="C70" s="17">
        <v>16</v>
      </c>
      <c r="D70" s="5" t="str">
        <f>VLOOKUP(B70,FiveThirtyEight!B:D,2,FALSE)</f>
        <v>{Team:"</v>
      </c>
      <c r="F70" s="23" t="e">
        <f>VLOOKUP(D70,FiveThirtyEight!$D$2:$L$65,6,FALSE)</f>
        <v>#N/A</v>
      </c>
      <c r="G70" s="1" t="e">
        <f>+F70*F$5</f>
        <v>#N/A</v>
      </c>
      <c r="I70" s="23" t="e">
        <f>VLOOKUP(D70,FiveThirtyEight!$D$2:$N$65,7,FALSE)</f>
        <v>#N/A</v>
      </c>
      <c r="J70" s="1" t="e">
        <f>I70*I$5</f>
        <v>#N/A</v>
      </c>
      <c r="K70" s="12" t="e">
        <f t="shared" ref="K70:K84" si="28">G70+J70</f>
        <v>#N/A</v>
      </c>
      <c r="M70" s="23" t="e">
        <f>VLOOKUP(D70,FiveThirtyEight!$D$2:$P$65,8,FALSE)</f>
        <v>#N/A</v>
      </c>
      <c r="N70" s="1" t="e">
        <f>M70*M$5</f>
        <v>#N/A</v>
      </c>
      <c r="O70" s="18" t="e">
        <f t="shared" ref="O70:O84" si="29">G70+J70+N70</f>
        <v>#N/A</v>
      </c>
      <c r="Q70" s="24">
        <v>0</v>
      </c>
      <c r="R70" s="1">
        <f>Q70*Q$5</f>
        <v>0</v>
      </c>
      <c r="S70" s="14" t="e">
        <f t="shared" ref="S70:S84" si="30">G70+J70+N70+R70</f>
        <v>#N/A</v>
      </c>
      <c r="U70" s="24">
        <v>0</v>
      </c>
      <c r="V70" s="1">
        <f t="shared" si="25"/>
        <v>0</v>
      </c>
      <c r="W70" s="15" t="e">
        <f t="shared" ref="W70:W84" si="31">G70+J70+N70+R70+V70</f>
        <v>#N/A</v>
      </c>
      <c r="Y70" s="24">
        <v>0</v>
      </c>
      <c r="Z70" s="1">
        <f t="shared" si="26"/>
        <v>0</v>
      </c>
      <c r="AA70" s="16" t="e">
        <f t="shared" ref="AA70:AA84" si="32">F70+I70+N70+R70+V70+Z70</f>
        <v>#N/A</v>
      </c>
    </row>
    <row r="71" spans="2:31">
      <c r="B71" s="1" t="str">
        <f t="shared" si="27"/>
        <v>Midwest8</v>
      </c>
      <c r="C71" s="17">
        <v>8</v>
      </c>
      <c r="D71" s="5" t="str">
        <f>VLOOKUP(B71,FiveThirtyEight!B:D,2,FALSE)</f>
        <v>{Team:"</v>
      </c>
      <c r="F71" s="23" t="e">
        <f>VLOOKUP(D71,FiveThirtyEight!$D$2:$L$65,6,FALSE)</f>
        <v>#N/A</v>
      </c>
      <c r="G71" s="1" t="e">
        <f t="shared" ref="G71:G83" si="33">+F71*F$4</f>
        <v>#N/A</v>
      </c>
      <c r="I71" s="23" t="e">
        <f>VLOOKUP(D71,FiveThirtyEight!$D$2:$N$65,7,FALSE)</f>
        <v>#N/A</v>
      </c>
      <c r="J71" s="1" t="e">
        <f>I71*((F69*I$5)+((F70*I$4)))</f>
        <v>#N/A</v>
      </c>
      <c r="K71" s="12" t="e">
        <f t="shared" si="28"/>
        <v>#N/A</v>
      </c>
      <c r="M71" s="23" t="e">
        <f>VLOOKUP(D71,FiveThirtyEight!$D$2:$P$65,8,FALSE)</f>
        <v>#N/A</v>
      </c>
      <c r="N71" s="1" t="e">
        <f>M71*(((I73+I75)*M$5)+(((I74+I76)*M$4)))</f>
        <v>#N/A</v>
      </c>
      <c r="O71" s="18" t="e">
        <f t="shared" si="29"/>
        <v>#N/A</v>
      </c>
      <c r="Q71" s="23" t="e">
        <f>VLOOKUP(D71,FiveThirtyEight!$D$2:$R$65,9,FALSE)</f>
        <v>#N/A</v>
      </c>
      <c r="R71" s="1" t="e">
        <f>Q71*(((M77+M79+M81+M83)*Q$5)+((M78+M80+M82+M84)*Q$4))</f>
        <v>#N/A</v>
      </c>
      <c r="S71" s="14" t="e">
        <f t="shared" si="30"/>
        <v>#N/A</v>
      </c>
      <c r="U71" s="23" t="e">
        <f>VLOOKUP(D71,FiveThirtyEight!$D$2:$T$65,10,FALSE)</f>
        <v>#N/A</v>
      </c>
      <c r="V71" s="1" t="e">
        <f t="shared" si="25"/>
        <v>#N/A</v>
      </c>
      <c r="W71" s="15" t="e">
        <f t="shared" si="31"/>
        <v>#N/A</v>
      </c>
      <c r="Y71" s="24" t="e">
        <f>VLOOKUP(D71,FiveThirtyEight!$D$2:$V$65,11,FALSE)</f>
        <v>#N/A</v>
      </c>
      <c r="Z71" s="1" t="e">
        <f t="shared" si="26"/>
        <v>#N/A</v>
      </c>
      <c r="AA71" s="16" t="e">
        <f t="shared" si="32"/>
        <v>#N/A</v>
      </c>
    </row>
    <row r="72" spans="2:31">
      <c r="B72" s="1" t="str">
        <f t="shared" si="27"/>
        <v>Midwest9</v>
      </c>
      <c r="C72" s="17">
        <v>9</v>
      </c>
      <c r="D72" s="5" t="str">
        <f>VLOOKUP(B72,FiveThirtyEight!B:D,2,FALSE)</f>
        <v>{Team:"</v>
      </c>
      <c r="F72" s="23" t="e">
        <f>VLOOKUP(D72,FiveThirtyEight!$D$2:$L$65,6,FALSE)</f>
        <v>#N/A</v>
      </c>
      <c r="G72" s="1" t="e">
        <f>+F72*F$5</f>
        <v>#N/A</v>
      </c>
      <c r="I72" s="23" t="e">
        <f>VLOOKUP(D72,FiveThirtyEight!$D$2:$N$65,7,FALSE)</f>
        <v>#N/A</v>
      </c>
      <c r="J72" s="1" t="e">
        <f>I72*((F69*I$5)+(F70*I$4))</f>
        <v>#N/A</v>
      </c>
      <c r="K72" s="12" t="e">
        <f t="shared" si="28"/>
        <v>#N/A</v>
      </c>
      <c r="M72" s="23" t="e">
        <f>VLOOKUP(D72,FiveThirtyEight!$D$2:$P$65,8,FALSE)</f>
        <v>#N/A</v>
      </c>
      <c r="N72" s="1" t="e">
        <f>M72*(((I73+I75)*M$5)+(((I74+I76)*M$4)))</f>
        <v>#N/A</v>
      </c>
      <c r="O72" s="18" t="e">
        <f t="shared" si="29"/>
        <v>#N/A</v>
      </c>
      <c r="Q72" s="23" t="e">
        <f>VLOOKUP(D72,FiveThirtyEight!$D$2:$R$65,9,FALSE)</f>
        <v>#N/A</v>
      </c>
      <c r="R72" s="1" t="e">
        <f>Q72*(((M77+M79+M81+M83)*Q$5)+((M78+M80+M82+M84)*Q$4))</f>
        <v>#N/A</v>
      </c>
      <c r="S72" s="14" t="e">
        <f t="shared" si="30"/>
        <v>#N/A</v>
      </c>
      <c r="U72" s="23" t="e">
        <f>VLOOKUP(D72,FiveThirtyEight!$D$2:$T$65,10,FALSE)</f>
        <v>#N/A</v>
      </c>
      <c r="V72" s="1" t="e">
        <f t="shared" si="25"/>
        <v>#N/A</v>
      </c>
      <c r="W72" s="15" t="e">
        <f t="shared" si="31"/>
        <v>#N/A</v>
      </c>
      <c r="Y72" s="24">
        <v>0</v>
      </c>
      <c r="Z72" s="1">
        <f t="shared" si="26"/>
        <v>0</v>
      </c>
      <c r="AA72" s="16" t="e">
        <f t="shared" si="32"/>
        <v>#N/A</v>
      </c>
    </row>
    <row r="73" spans="2:31">
      <c r="B73" s="1" t="str">
        <f t="shared" si="27"/>
        <v>Midwest5</v>
      </c>
      <c r="C73" s="17">
        <v>5</v>
      </c>
      <c r="D73" s="5" t="str">
        <f>VLOOKUP(B73,FiveThirtyEight!B:D,2,FALSE)</f>
        <v>{Team:"</v>
      </c>
      <c r="F73" s="23" t="e">
        <f>VLOOKUP(D73,FiveThirtyEight!$D$2:$L$65,6,FALSE)</f>
        <v>#N/A</v>
      </c>
      <c r="G73" s="1" t="e">
        <f t="shared" si="33"/>
        <v>#N/A</v>
      </c>
      <c r="I73" s="23" t="e">
        <f>VLOOKUP(D73,FiveThirtyEight!$D$2:$N$65,7,FALSE)</f>
        <v>#N/A</v>
      </c>
      <c r="J73" s="1" t="e">
        <f>I73*((F75*I$5)+(F76*I$4))</f>
        <v>#N/A</v>
      </c>
      <c r="K73" s="12" t="e">
        <f t="shared" si="28"/>
        <v>#N/A</v>
      </c>
      <c r="M73" s="23" t="e">
        <f>VLOOKUP(D73,FiveThirtyEight!$D$2:$P$65,8,FALSE)</f>
        <v>#N/A</v>
      </c>
      <c r="N73" s="1" t="e">
        <f>M73*((I69*M$5)+((I70+I71+I72)*M$4))</f>
        <v>#N/A</v>
      </c>
      <c r="O73" s="18" t="e">
        <f t="shared" si="29"/>
        <v>#N/A</v>
      </c>
      <c r="Q73" s="23" t="e">
        <f>VLOOKUP(D73,FiveThirtyEight!$D$2:$R$65,9,FALSE)</f>
        <v>#N/A</v>
      </c>
      <c r="R73" s="1" t="e">
        <f>Q73*(((M83+M79)*Q$5)+((M84+M82+M81+M80+M78+M77)*Q$4))</f>
        <v>#N/A</v>
      </c>
      <c r="S73" s="14" t="e">
        <f t="shared" si="30"/>
        <v>#N/A</v>
      </c>
      <c r="U73" s="23" t="e">
        <f>VLOOKUP(D73,FiveThirtyEight!$D$2:$T$65,10,FALSE)</f>
        <v>#N/A</v>
      </c>
      <c r="V73" s="1" t="e">
        <f t="shared" si="25"/>
        <v>#N/A</v>
      </c>
      <c r="W73" s="15" t="e">
        <f t="shared" si="31"/>
        <v>#N/A</v>
      </c>
      <c r="Y73" s="24" t="e">
        <f>VLOOKUP(D73,FiveThirtyEight!$D$2:$V$65,11,FALSE)</f>
        <v>#N/A</v>
      </c>
      <c r="Z73" s="1" t="e">
        <f t="shared" si="26"/>
        <v>#N/A</v>
      </c>
      <c r="AA73" s="16" t="e">
        <f t="shared" si="32"/>
        <v>#N/A</v>
      </c>
    </row>
    <row r="74" spans="2:31">
      <c r="B74" s="1" t="str">
        <f t="shared" si="27"/>
        <v>Midwest12</v>
      </c>
      <c r="C74" s="17">
        <v>12</v>
      </c>
      <c r="D74" s="5" t="str">
        <f>VLOOKUP(B74,FiveThirtyEight!B:D,2,FALSE)</f>
        <v>{Team:"</v>
      </c>
      <c r="F74" s="23" t="e">
        <f>VLOOKUP(D74,FiveThirtyEight!$D$2:$L$65,6,FALSE)</f>
        <v>#N/A</v>
      </c>
      <c r="G74" s="1" t="e">
        <f>+F74*F$5</f>
        <v>#N/A</v>
      </c>
      <c r="I74" s="23" t="e">
        <f>VLOOKUP(D74,FiveThirtyEight!$D$2:$N$65,7,FALSE)</f>
        <v>#N/A</v>
      </c>
      <c r="J74" s="1" t="e">
        <f>I74*((F75*I$5)+((F76*I$4)))</f>
        <v>#N/A</v>
      </c>
      <c r="K74" s="12" t="e">
        <f t="shared" si="28"/>
        <v>#N/A</v>
      </c>
      <c r="M74" s="23" t="e">
        <f>VLOOKUP(D74,FiveThirtyEight!$D$2:$P$65,8,FALSE)</f>
        <v>#N/A</v>
      </c>
      <c r="N74" s="1" t="e">
        <f>M74*M$5</f>
        <v>#N/A</v>
      </c>
      <c r="O74" s="18" t="e">
        <f t="shared" si="29"/>
        <v>#N/A</v>
      </c>
      <c r="Q74" s="23" t="e">
        <f>VLOOKUP(D74,FiveThirtyEight!$D$2:$R$65,9,FALSE)</f>
        <v>#N/A</v>
      </c>
      <c r="R74" s="1" t="e">
        <f>Q74*Q$5</f>
        <v>#N/A</v>
      </c>
      <c r="S74" s="14" t="e">
        <f t="shared" si="30"/>
        <v>#N/A</v>
      </c>
      <c r="U74" s="23" t="e">
        <f>VLOOKUP(D74,FiveThirtyEight!$D$2:$T$65,10,FALSE)</f>
        <v>#N/A</v>
      </c>
      <c r="V74" s="1" t="e">
        <f t="shared" si="25"/>
        <v>#N/A</v>
      </c>
      <c r="W74" s="15" t="e">
        <f t="shared" si="31"/>
        <v>#N/A</v>
      </c>
      <c r="Y74" s="24">
        <v>0</v>
      </c>
      <c r="Z74" s="1">
        <f t="shared" si="26"/>
        <v>0</v>
      </c>
      <c r="AA74" s="16" t="e">
        <f t="shared" si="32"/>
        <v>#N/A</v>
      </c>
    </row>
    <row r="75" spans="2:31">
      <c r="B75" s="1" t="str">
        <f t="shared" si="27"/>
        <v>Midwest4</v>
      </c>
      <c r="C75" s="17">
        <v>4</v>
      </c>
      <c r="D75" s="5" t="str">
        <f>VLOOKUP(B75,FiveThirtyEight!B:D,2,FALSE)</f>
        <v>{Team:"</v>
      </c>
      <c r="F75" s="23" t="e">
        <f>VLOOKUP(D75,FiveThirtyEight!$D$2:$L$65,6,FALSE)</f>
        <v>#N/A</v>
      </c>
      <c r="G75" s="1" t="e">
        <f t="shared" si="33"/>
        <v>#N/A</v>
      </c>
      <c r="I75" s="23" t="e">
        <f>VLOOKUP(D75,FiveThirtyEight!$D$2:$N$65,7,FALSE)</f>
        <v>#N/A</v>
      </c>
      <c r="J75" s="1" t="e">
        <f>I75*I$4</f>
        <v>#N/A</v>
      </c>
      <c r="K75" s="12" t="e">
        <f t="shared" si="28"/>
        <v>#N/A</v>
      </c>
      <c r="M75" s="23" t="e">
        <f>VLOOKUP(D75,FiveThirtyEight!$D$2:$P$65,8,FALSE)</f>
        <v>#N/A</v>
      </c>
      <c r="N75" s="1" t="e">
        <f>M75*(I69*M$5+(I70+I71+I72)*M$4)</f>
        <v>#N/A</v>
      </c>
      <c r="O75" s="18" t="e">
        <f t="shared" si="29"/>
        <v>#N/A</v>
      </c>
      <c r="Q75" s="23" t="e">
        <f>VLOOKUP(D75,FiveThirtyEight!$D$2:$R$65,9,FALSE)</f>
        <v>#N/A</v>
      </c>
      <c r="R75" s="1" t="e">
        <f>Q75*(((M83+M79)*Q$5)+((M84+M82+M81+M80+M78+M77)*Q$4))</f>
        <v>#N/A</v>
      </c>
      <c r="S75" s="14" t="e">
        <f t="shared" si="30"/>
        <v>#N/A</v>
      </c>
      <c r="U75" s="23" t="e">
        <f>VLOOKUP(D75,FiveThirtyEight!$D$2:$T$65,10,FALSE)</f>
        <v>#N/A</v>
      </c>
      <c r="V75" s="1" t="e">
        <f t="shared" si="25"/>
        <v>#N/A</v>
      </c>
      <c r="W75" s="15" t="e">
        <f t="shared" si="31"/>
        <v>#N/A</v>
      </c>
      <c r="Y75" s="24" t="e">
        <f>VLOOKUP(D75,FiveThirtyEight!$D$2:$V$65,11,FALSE)</f>
        <v>#N/A</v>
      </c>
      <c r="Z75" s="1" t="e">
        <f t="shared" si="26"/>
        <v>#N/A</v>
      </c>
      <c r="AA75" s="16" t="e">
        <f t="shared" si="32"/>
        <v>#N/A</v>
      </c>
    </row>
    <row r="76" spans="2:31">
      <c r="B76" s="1" t="str">
        <f t="shared" si="27"/>
        <v>Midwest13</v>
      </c>
      <c r="C76" s="17">
        <v>13</v>
      </c>
      <c r="D76" s="5" t="str">
        <f>VLOOKUP(B76,FiveThirtyEight!B:D,2,FALSE)</f>
        <v>{Team:"</v>
      </c>
      <c r="F76" s="23" t="e">
        <f>VLOOKUP(D76,FiveThirtyEight!$D$2:$L$65,6,FALSE)</f>
        <v>#N/A</v>
      </c>
      <c r="G76" s="1" t="e">
        <f>+F76*F$5</f>
        <v>#N/A</v>
      </c>
      <c r="I76" s="23" t="e">
        <f>VLOOKUP(D76,FiveThirtyEight!$D$2:$N$65,7,FALSE)</f>
        <v>#N/A</v>
      </c>
      <c r="J76" s="1" t="e">
        <f>I76*I$5</f>
        <v>#N/A</v>
      </c>
      <c r="K76" s="12" t="e">
        <f t="shared" si="28"/>
        <v>#N/A</v>
      </c>
      <c r="M76" s="23" t="e">
        <f>VLOOKUP(D76,FiveThirtyEight!$D$2:$P$65,8,FALSE)</f>
        <v>#N/A</v>
      </c>
      <c r="N76" s="1" t="e">
        <f>M76*M$5</f>
        <v>#N/A</v>
      </c>
      <c r="O76" s="18" t="e">
        <f t="shared" si="29"/>
        <v>#N/A</v>
      </c>
      <c r="Q76" s="24">
        <v>0</v>
      </c>
      <c r="R76" s="1">
        <f>Q76*Q$5</f>
        <v>0</v>
      </c>
      <c r="S76" s="14" t="e">
        <f t="shared" si="30"/>
        <v>#N/A</v>
      </c>
      <c r="U76" s="24">
        <v>0</v>
      </c>
      <c r="V76" s="1">
        <f t="shared" si="25"/>
        <v>0</v>
      </c>
      <c r="W76" s="15" t="e">
        <f t="shared" si="31"/>
        <v>#N/A</v>
      </c>
      <c r="Y76" s="24">
        <v>0</v>
      </c>
      <c r="Z76" s="1">
        <f t="shared" si="26"/>
        <v>0</v>
      </c>
      <c r="AA76" s="16" t="e">
        <f t="shared" si="32"/>
        <v>#N/A</v>
      </c>
    </row>
    <row r="77" spans="2:31">
      <c r="B77" s="1" t="str">
        <f t="shared" si="27"/>
        <v>Midwest6</v>
      </c>
      <c r="C77" s="17">
        <v>6</v>
      </c>
      <c r="D77" s="5" t="str">
        <f>VLOOKUP(B77,FiveThirtyEight!B:D,2,FALSE)</f>
        <v>{Team:"</v>
      </c>
      <c r="F77" s="23" t="e">
        <f>VLOOKUP(D77,FiveThirtyEight!$D$2:$L$65,6,FALSE)</f>
        <v>#N/A</v>
      </c>
      <c r="G77" s="1" t="e">
        <f t="shared" si="33"/>
        <v>#N/A</v>
      </c>
      <c r="I77" s="23" t="e">
        <f>VLOOKUP(D77,FiveThirtyEight!$D$2:$N$65,7,FALSE)</f>
        <v>#N/A</v>
      </c>
      <c r="J77" s="1" t="e">
        <f>I77*((F79*I$5)+((F80*I$4)))</f>
        <v>#N/A</v>
      </c>
      <c r="K77" s="12" t="e">
        <f t="shared" si="28"/>
        <v>#N/A</v>
      </c>
      <c r="M77" s="23" t="e">
        <f>VLOOKUP(D77,FiveThirtyEight!$D$2:$P$65,8,FALSE)</f>
        <v>#N/A</v>
      </c>
      <c r="N77" s="1" t="e">
        <f>M77*(((I81+I82+I84)*(M$4))+(I83*M$5))</f>
        <v>#N/A</v>
      </c>
      <c r="O77" s="18" t="e">
        <f t="shared" si="29"/>
        <v>#N/A</v>
      </c>
      <c r="Q77" s="23" t="e">
        <f>VLOOKUP(D77,FiveThirtyEight!$D$2:$R$65,9,FALSE)</f>
        <v>#N/A</v>
      </c>
      <c r="R77" s="1" t="e">
        <f>Q77*(((M69+M73+M75)*Q$5)+(((M70+M71+M72+M74+M76)*Q$4)))</f>
        <v>#N/A</v>
      </c>
      <c r="S77" s="14" t="e">
        <f t="shared" si="30"/>
        <v>#N/A</v>
      </c>
      <c r="U77" s="23" t="e">
        <f>VLOOKUP(D77,FiveThirtyEight!$D$2:$T$65,10,FALSE)</f>
        <v>#N/A</v>
      </c>
      <c r="V77" s="1" t="e">
        <f t="shared" si="25"/>
        <v>#N/A</v>
      </c>
      <c r="W77" s="15" t="e">
        <f t="shared" si="31"/>
        <v>#N/A</v>
      </c>
      <c r="Y77" s="24" t="e">
        <f>VLOOKUP(D77,FiveThirtyEight!$D$2:$V$65,11,FALSE)</f>
        <v>#N/A</v>
      </c>
      <c r="Z77" s="1" t="e">
        <f t="shared" si="26"/>
        <v>#N/A</v>
      </c>
      <c r="AA77" s="16" t="e">
        <f t="shared" si="32"/>
        <v>#N/A</v>
      </c>
    </row>
    <row r="78" spans="2:31">
      <c r="B78" s="1" t="str">
        <f t="shared" si="27"/>
        <v>Midwest11</v>
      </c>
      <c r="C78" s="17">
        <v>11</v>
      </c>
      <c r="D78" s="5" t="str">
        <f>VLOOKUP(B78,FiveThirtyEight!B:D,2,FALSE)</f>
        <v>{Team:"</v>
      </c>
      <c r="F78" s="23" t="e">
        <f>VLOOKUP(D78,FiveThirtyEight!$D$2:$L$65,6,FALSE)</f>
        <v>#N/A</v>
      </c>
      <c r="G78" s="1" t="e">
        <f>+F78*F$5</f>
        <v>#N/A</v>
      </c>
      <c r="I78" s="23" t="e">
        <f>VLOOKUP(D78,FiveThirtyEight!$D$2:$N$65,7,FALSE)</f>
        <v>#N/A</v>
      </c>
      <c r="J78" s="1" t="e">
        <f>I78*((F79*I$5)+(F80*I$4))</f>
        <v>#N/A</v>
      </c>
      <c r="K78" s="12" t="e">
        <f t="shared" si="28"/>
        <v>#N/A</v>
      </c>
      <c r="M78" s="23" t="e">
        <f>VLOOKUP(D78,FiveThirtyEight!$D$2:$P$65,8,FALSE)</f>
        <v>#N/A</v>
      </c>
      <c r="N78" s="1" t="e">
        <f>M78*((I81+I82+I83)*M$5)+(I84*M$4)</f>
        <v>#N/A</v>
      </c>
      <c r="O78" s="18" t="e">
        <f t="shared" si="29"/>
        <v>#N/A</v>
      </c>
      <c r="Q78" s="23" t="e">
        <f>VLOOKUP(D78,FiveThirtyEight!$D$2:$R$65,9,FALSE)</f>
        <v>#N/A</v>
      </c>
      <c r="R78" s="1" t="e">
        <f>Q78*((M69+M71+M72+M73+M75)*Q$5)+((M70+M74+M76)*Q$4)</f>
        <v>#N/A</v>
      </c>
      <c r="S78" s="14" t="e">
        <f t="shared" si="30"/>
        <v>#N/A</v>
      </c>
      <c r="U78" s="23" t="e">
        <f>VLOOKUP(D78,FiveThirtyEight!$D$2:$T$65,10,FALSE)</f>
        <v>#N/A</v>
      </c>
      <c r="V78" s="1" t="e">
        <f t="shared" si="25"/>
        <v>#N/A</v>
      </c>
      <c r="W78" s="15" t="e">
        <f t="shared" si="31"/>
        <v>#N/A</v>
      </c>
      <c r="Y78" s="24">
        <v>0</v>
      </c>
      <c r="Z78" s="1">
        <f t="shared" si="26"/>
        <v>0</v>
      </c>
      <c r="AA78" s="16" t="e">
        <f t="shared" si="32"/>
        <v>#N/A</v>
      </c>
    </row>
    <row r="79" spans="2:31">
      <c r="B79" s="1" t="str">
        <f t="shared" si="27"/>
        <v>Midwest3</v>
      </c>
      <c r="C79" s="17">
        <v>3</v>
      </c>
      <c r="D79" s="5" t="str">
        <f>VLOOKUP(B79,FiveThirtyEight!B:D,2,FALSE)</f>
        <v>{Team:"</v>
      </c>
      <c r="F79" s="23" t="e">
        <f>VLOOKUP(D79,FiveThirtyEight!$D$2:$L$65,6,FALSE)</f>
        <v>#N/A</v>
      </c>
      <c r="G79" s="1" t="e">
        <f t="shared" si="33"/>
        <v>#N/A</v>
      </c>
      <c r="I79" s="23" t="e">
        <f>VLOOKUP(D79,FiveThirtyEight!$D$2:$N$65,7,FALSE)</f>
        <v>#N/A</v>
      </c>
      <c r="J79" s="1" t="e">
        <f>I79*I$4</f>
        <v>#N/A</v>
      </c>
      <c r="K79" s="12" t="e">
        <f t="shared" si="28"/>
        <v>#N/A</v>
      </c>
      <c r="M79" s="23" t="e">
        <f>VLOOKUP(D79,FiveThirtyEight!$D$2:$P$65,8,FALSE)</f>
        <v>#N/A</v>
      </c>
      <c r="N79" s="1" t="e">
        <f>M79*(I83*M$5+(I81+I82+I84)*M$4)</f>
        <v>#N/A</v>
      </c>
      <c r="O79" s="18" t="e">
        <f t="shared" si="29"/>
        <v>#N/A</v>
      </c>
      <c r="Q79" s="23" t="e">
        <f>VLOOKUP(D79,FiveThirtyEight!$D$2:$R$65,9,FALSE)</f>
        <v>#N/A</v>
      </c>
      <c r="R79" s="1" t="e">
        <f>Q79*(M69*Q$5+(1-M69)*Q$4)</f>
        <v>#N/A</v>
      </c>
      <c r="S79" s="14" t="e">
        <f t="shared" si="30"/>
        <v>#N/A</v>
      </c>
      <c r="U79" s="23" t="e">
        <f>VLOOKUP(D79,FiveThirtyEight!$D$2:$T$65,10,FALSE)</f>
        <v>#N/A</v>
      </c>
      <c r="V79" s="1" t="e">
        <f t="shared" si="25"/>
        <v>#N/A</v>
      </c>
      <c r="W79" s="15" t="e">
        <f t="shared" si="31"/>
        <v>#N/A</v>
      </c>
      <c r="Y79" s="24" t="e">
        <f>VLOOKUP(D79,FiveThirtyEight!$D$2:$V$65,11,FALSE)</f>
        <v>#N/A</v>
      </c>
      <c r="Z79" s="1" t="e">
        <f t="shared" si="26"/>
        <v>#N/A</v>
      </c>
      <c r="AA79" s="16" t="e">
        <f t="shared" si="32"/>
        <v>#N/A</v>
      </c>
    </row>
    <row r="80" spans="2:31">
      <c r="B80" s="1" t="str">
        <f t="shared" si="27"/>
        <v>Midwest14</v>
      </c>
      <c r="C80" s="17">
        <v>14</v>
      </c>
      <c r="D80" s="5" t="str">
        <f>VLOOKUP(B80,FiveThirtyEight!B:D,2,FALSE)</f>
        <v>{Team:"</v>
      </c>
      <c r="F80" s="23" t="e">
        <f>VLOOKUP(D80,FiveThirtyEight!$D$2:$L$65,6,FALSE)</f>
        <v>#N/A</v>
      </c>
      <c r="G80" s="1" t="e">
        <f>+F80*F$5</f>
        <v>#N/A</v>
      </c>
      <c r="I80" s="23" t="e">
        <f>VLOOKUP(D80,FiveThirtyEight!$D$2:$N$65,7,FALSE)</f>
        <v>#N/A</v>
      </c>
      <c r="J80" s="1" t="e">
        <f>I80*I$5</f>
        <v>#N/A</v>
      </c>
      <c r="K80" s="12" t="e">
        <f t="shared" si="28"/>
        <v>#N/A</v>
      </c>
      <c r="M80" s="23" t="e">
        <f>VLOOKUP(D80,FiveThirtyEight!$D$2:$P$65,8,FALSE)</f>
        <v>#N/A</v>
      </c>
      <c r="N80" s="1" t="e">
        <f>M80*M$5</f>
        <v>#N/A</v>
      </c>
      <c r="O80" s="18" t="e">
        <f t="shared" si="29"/>
        <v>#N/A</v>
      </c>
      <c r="Q80" s="23" t="e">
        <f>VLOOKUP(D80,FiveThirtyEight!$D$2:$R$65,9,FALSE)</f>
        <v>#N/A</v>
      </c>
      <c r="R80" s="1" t="e">
        <f>Q80*Q$5</f>
        <v>#N/A</v>
      </c>
      <c r="S80" s="14" t="e">
        <f t="shared" si="30"/>
        <v>#N/A</v>
      </c>
      <c r="U80" s="24">
        <v>0</v>
      </c>
      <c r="V80" s="1">
        <f t="shared" si="25"/>
        <v>0</v>
      </c>
      <c r="W80" s="15" t="e">
        <f t="shared" si="31"/>
        <v>#N/A</v>
      </c>
      <c r="Y80" s="24">
        <v>0</v>
      </c>
      <c r="Z80" s="1">
        <f t="shared" si="26"/>
        <v>0</v>
      </c>
      <c r="AA80" s="16" t="e">
        <f t="shared" si="32"/>
        <v>#N/A</v>
      </c>
    </row>
    <row r="81" spans="2:32">
      <c r="B81" s="1" t="str">
        <f t="shared" si="27"/>
        <v>Midwest7</v>
      </c>
      <c r="C81" s="17">
        <v>7</v>
      </c>
      <c r="D81" s="5" t="str">
        <f>VLOOKUP(B81,FiveThirtyEight!B:D,2,FALSE)</f>
        <v>{Team:"</v>
      </c>
      <c r="F81" s="23" t="e">
        <f>VLOOKUP(D81,FiveThirtyEight!$D$2:$L$65,6,FALSE)</f>
        <v>#N/A</v>
      </c>
      <c r="G81" s="1" t="e">
        <f t="shared" si="33"/>
        <v>#N/A</v>
      </c>
      <c r="I81" s="23" t="e">
        <f>VLOOKUP(D81,FiveThirtyEight!$D$2:$N$65,7,FALSE)</f>
        <v>#N/A</v>
      </c>
      <c r="J81" s="1" t="e">
        <f>I81*((F83*I$5)+(F84*I$4))</f>
        <v>#N/A</v>
      </c>
      <c r="K81" s="12" t="e">
        <f t="shared" si="28"/>
        <v>#N/A</v>
      </c>
      <c r="M81" s="23" t="e">
        <f>VLOOKUP(D81,FiveThirtyEight!$D$2:$P$65,8,FALSE)</f>
        <v>#N/A</v>
      </c>
      <c r="N81" s="1" t="e">
        <f>M81*(((I79+I77)*M$5)+((I78+I80)*M$4))</f>
        <v>#N/A</v>
      </c>
      <c r="O81" s="18" t="e">
        <f t="shared" si="29"/>
        <v>#N/A</v>
      </c>
      <c r="Q81" s="23" t="e">
        <f>VLOOKUP(D81,FiveThirtyEight!$D$2:$R$65,9,FALSE)</f>
        <v>#N/A</v>
      </c>
      <c r="R81" s="1" t="e">
        <f>Q81*(((M69+M73+M75)*Q$5)+(((M70+M71+M72+M74+M76)*Q$4)))</f>
        <v>#N/A</v>
      </c>
      <c r="S81" s="14" t="e">
        <f t="shared" si="30"/>
        <v>#N/A</v>
      </c>
      <c r="U81" s="23" t="e">
        <f>VLOOKUP(D81,FiveThirtyEight!$D$2:$T$65,10,FALSE)</f>
        <v>#N/A</v>
      </c>
      <c r="V81" s="1" t="e">
        <f t="shared" si="25"/>
        <v>#N/A</v>
      </c>
      <c r="W81" s="15" t="e">
        <f t="shared" si="31"/>
        <v>#N/A</v>
      </c>
      <c r="Y81" s="24">
        <v>0</v>
      </c>
      <c r="Z81" s="1">
        <f t="shared" si="26"/>
        <v>0</v>
      </c>
      <c r="AA81" s="16" t="e">
        <f t="shared" si="32"/>
        <v>#N/A</v>
      </c>
    </row>
    <row r="82" spans="2:32">
      <c r="B82" s="1" t="str">
        <f t="shared" si="27"/>
        <v>Midwest10</v>
      </c>
      <c r="C82" s="17">
        <v>10</v>
      </c>
      <c r="D82" s="5" t="str">
        <f>VLOOKUP(B82,FiveThirtyEight!B:D,2,FALSE)</f>
        <v>{Team:"</v>
      </c>
      <c r="F82" s="23" t="e">
        <f>VLOOKUP(D82,FiveThirtyEight!$D$2:$L$65,6,FALSE)</f>
        <v>#N/A</v>
      </c>
      <c r="G82" s="1" t="e">
        <f>+F82*F$5</f>
        <v>#N/A</v>
      </c>
      <c r="I82" s="23" t="e">
        <f>VLOOKUP(D82,FiveThirtyEight!$D$2:$N$65,7,FALSE)</f>
        <v>#N/A</v>
      </c>
      <c r="J82" s="1" t="e">
        <f>I82*((F83*I$5)+(F84*I$4))</f>
        <v>#N/A</v>
      </c>
      <c r="K82" s="12" t="e">
        <f t="shared" si="28"/>
        <v>#N/A</v>
      </c>
      <c r="M82" s="23" t="e">
        <f>VLOOKUP(D82,FiveThirtyEight!$D$2:$P$65,8,FALSE)</f>
        <v>#N/A</v>
      </c>
      <c r="N82" s="1" t="e">
        <f>M82*(((I80+I78)*M$5)+((I79+I81)*M$4))</f>
        <v>#N/A</v>
      </c>
      <c r="O82" s="18" t="e">
        <f t="shared" si="29"/>
        <v>#N/A</v>
      </c>
      <c r="Q82" s="23" t="e">
        <f>VLOOKUP(D82,FiveThirtyEight!$D$2:$R$65,9,FALSE)</f>
        <v>#N/A</v>
      </c>
      <c r="R82" s="1" t="e">
        <f>Q82*((((M69+M71+M72+M73+M75))*Q$5)+((M70+M74+M76)*Q$4))</f>
        <v>#N/A</v>
      </c>
      <c r="S82" s="14" t="e">
        <f t="shared" si="30"/>
        <v>#N/A</v>
      </c>
      <c r="U82" s="23" t="e">
        <f>VLOOKUP(D82,FiveThirtyEight!$D$2:$T$65,10,FALSE)</f>
        <v>#N/A</v>
      </c>
      <c r="V82" s="1" t="e">
        <f t="shared" si="25"/>
        <v>#N/A</v>
      </c>
      <c r="W82" s="15" t="e">
        <f t="shared" si="31"/>
        <v>#N/A</v>
      </c>
      <c r="Y82" s="24">
        <v>0</v>
      </c>
      <c r="Z82" s="1">
        <f t="shared" si="26"/>
        <v>0</v>
      </c>
      <c r="AA82" s="16" t="e">
        <f t="shared" si="32"/>
        <v>#N/A</v>
      </c>
    </row>
    <row r="83" spans="2:32">
      <c r="B83" s="1" t="str">
        <f t="shared" si="27"/>
        <v>Midwest2</v>
      </c>
      <c r="C83" s="17">
        <v>2</v>
      </c>
      <c r="D83" s="5" t="str">
        <f>VLOOKUP(B83,FiveThirtyEight!B:D,2,FALSE)</f>
        <v>{Team:"</v>
      </c>
      <c r="F83" s="23" t="e">
        <f>VLOOKUP(D83,FiveThirtyEight!$D$2:$L$65,6,FALSE)</f>
        <v>#N/A</v>
      </c>
      <c r="G83" s="1" t="e">
        <f t="shared" si="33"/>
        <v>#N/A</v>
      </c>
      <c r="I83" s="23" t="e">
        <f>VLOOKUP(D83,FiveThirtyEight!$D$2:$N$65,7,FALSE)</f>
        <v>#N/A</v>
      </c>
      <c r="J83" s="1" t="e">
        <f>I83*I$4</f>
        <v>#N/A</v>
      </c>
      <c r="K83" s="12" t="e">
        <f t="shared" si="28"/>
        <v>#N/A</v>
      </c>
      <c r="M83" s="23" t="e">
        <f>VLOOKUP(D83,FiveThirtyEight!$D$2:$P$65,8,FALSE)</f>
        <v>#N/A</v>
      </c>
      <c r="N83" s="1" t="e">
        <f>M83*M$4</f>
        <v>#N/A</v>
      </c>
      <c r="O83" s="18" t="e">
        <f t="shared" si="29"/>
        <v>#N/A</v>
      </c>
      <c r="Q83" s="23" t="e">
        <f>VLOOKUP(D83,FiveThirtyEight!$D$2:$R$65,9,FALSE)</f>
        <v>#N/A</v>
      </c>
      <c r="R83" s="1" t="e">
        <f>Q83*(M69*Q$5+(1-M69)*Q$4)</f>
        <v>#N/A</v>
      </c>
      <c r="S83" s="14" t="e">
        <f t="shared" si="30"/>
        <v>#N/A</v>
      </c>
      <c r="U83" s="23" t="e">
        <f>VLOOKUP(D83,FiveThirtyEight!$D$2:$T$65,10,FALSE)</f>
        <v>#N/A</v>
      </c>
      <c r="V83" s="1" t="e">
        <f t="shared" si="25"/>
        <v>#N/A</v>
      </c>
      <c r="W83" s="15" t="e">
        <f t="shared" si="31"/>
        <v>#N/A</v>
      </c>
      <c r="Y83" s="24" t="e">
        <f>VLOOKUP(D83,FiveThirtyEight!$D$2:$V$65,11,FALSE)</f>
        <v>#N/A</v>
      </c>
      <c r="Z83" s="1" t="e">
        <f t="shared" si="26"/>
        <v>#N/A</v>
      </c>
      <c r="AA83" s="16" t="e">
        <f t="shared" si="32"/>
        <v>#N/A</v>
      </c>
    </row>
    <row r="84" spans="2:32">
      <c r="B84" s="1" t="str">
        <f t="shared" si="27"/>
        <v>Midwest15</v>
      </c>
      <c r="C84" s="17">
        <v>15</v>
      </c>
      <c r="D84" s="5" t="str">
        <f>VLOOKUP(B84,FiveThirtyEight!B:D,2,FALSE)</f>
        <v>{Team:"</v>
      </c>
      <c r="F84" s="23" t="e">
        <f>VLOOKUP(D84,FiveThirtyEight!$D$2:$L$65,6,FALSE)</f>
        <v>#N/A</v>
      </c>
      <c r="G84" s="1" t="e">
        <f>+F84*F$5</f>
        <v>#N/A</v>
      </c>
      <c r="I84" s="23" t="e">
        <f>VLOOKUP(D84,FiveThirtyEight!$D$2:$N$65,7,FALSE)</f>
        <v>#N/A</v>
      </c>
      <c r="J84" s="1" t="e">
        <f>I84*I$5</f>
        <v>#N/A</v>
      </c>
      <c r="K84" s="12" t="e">
        <f t="shared" si="28"/>
        <v>#N/A</v>
      </c>
      <c r="M84" s="23" t="e">
        <f>VLOOKUP(D84,FiveThirtyEight!$D$2:$P$65,8,FALSE)</f>
        <v>#N/A</v>
      </c>
      <c r="N84" s="1" t="e">
        <f>M84*M$5</f>
        <v>#N/A</v>
      </c>
      <c r="O84" s="18" t="e">
        <f t="shared" si="29"/>
        <v>#N/A</v>
      </c>
      <c r="Q84" s="24">
        <v>0</v>
      </c>
      <c r="R84" s="1">
        <f>Q84*Q$5</f>
        <v>0</v>
      </c>
      <c r="S84" s="14" t="e">
        <f t="shared" si="30"/>
        <v>#N/A</v>
      </c>
      <c r="U84" s="24">
        <v>0</v>
      </c>
      <c r="V84" s="1">
        <f t="shared" si="25"/>
        <v>0</v>
      </c>
      <c r="W84" s="15" t="e">
        <f t="shared" si="31"/>
        <v>#N/A</v>
      </c>
      <c r="Y84" s="24">
        <v>0</v>
      </c>
      <c r="Z84" s="1">
        <f t="shared" si="26"/>
        <v>0</v>
      </c>
      <c r="AA84" s="16" t="e">
        <f t="shared" si="32"/>
        <v>#N/A</v>
      </c>
    </row>
    <row r="86" spans="2:32">
      <c r="G86" s="20"/>
      <c r="H86" s="20"/>
      <c r="I86" s="20"/>
      <c r="J86" s="20"/>
      <c r="K86" s="3"/>
      <c r="L86" s="3"/>
      <c r="M86" s="3"/>
      <c r="N86" s="3"/>
      <c r="O86" s="3"/>
      <c r="P86" s="3"/>
      <c r="Q86" s="3"/>
      <c r="R86" s="3"/>
      <c r="S86" s="3"/>
      <c r="T86" s="3"/>
      <c r="U86" s="3"/>
      <c r="V86" s="3"/>
      <c r="W86" s="3"/>
      <c r="X86" s="3"/>
      <c r="Y86" s="3"/>
      <c r="Z86" s="3"/>
      <c r="AA86" s="3"/>
      <c r="AB86" s="3"/>
      <c r="AC86" s="3"/>
      <c r="AD86" s="3"/>
      <c r="AE86" s="3"/>
      <c r="AF86" s="21"/>
    </row>
    <row r="94" spans="2:32">
      <c r="D94" s="5" t="str">
        <f>D10</f>
        <v>East</v>
      </c>
    </row>
    <row r="95" spans="2:32">
      <c r="D95" s="5" t="s">
        <v>13</v>
      </c>
    </row>
    <row r="96" spans="2:32">
      <c r="C96" s="17">
        <v>1</v>
      </c>
      <c r="D96" s="5" t="str">
        <f>D12</f>
        <v>{Team:"</v>
      </c>
      <c r="E96" s="3" t="e">
        <f>IF((MAX(G$12:G$13)=G12),D12,"")</f>
        <v>#N/A</v>
      </c>
      <c r="F96" s="3" t="e">
        <f>IF((MAX(J$12:J$15)=J12),D12,"")</f>
        <v>#N/A</v>
      </c>
      <c r="G96" s="3" t="e">
        <f t="shared" ref="G96:G103" si="34">IF((MAX(N$12:N$19)=N12),D12,"")</f>
        <v>#N/A</v>
      </c>
      <c r="H96" s="3" t="e">
        <f t="shared" ref="H96:H111" si="35">IF((MAX(R$12:R$27)=R12),D12,"")</f>
        <v>#N/A</v>
      </c>
      <c r="I96" s="3" t="e">
        <f t="shared" ref="I96:I130" si="36">IF((MAX(V$12:V$46)=V12),D12,"")</f>
        <v>#N/A</v>
      </c>
      <c r="J96" s="3" t="e">
        <f t="shared" ref="J96:J127" si="37">IF((MAX(Z$12:Z$84)=Z12),D12,"")</f>
        <v>#N/A</v>
      </c>
    </row>
    <row r="97" spans="3:10">
      <c r="C97" s="17">
        <v>16</v>
      </c>
      <c r="D97" s="5" t="str">
        <f t="shared" ref="D97:D111" si="38">D13</f>
        <v>{Team:"</v>
      </c>
      <c r="E97" s="3" t="e">
        <f>IF((MAX(G$12:G$13)=G13),D13,"")</f>
        <v>#N/A</v>
      </c>
      <c r="F97" s="3" t="e">
        <f>IF((MAX(J$12:J$15)=J13),D13,"")</f>
        <v>#N/A</v>
      </c>
      <c r="G97" s="3" t="e">
        <f t="shared" si="34"/>
        <v>#N/A</v>
      </c>
      <c r="H97" s="3" t="e">
        <f t="shared" si="35"/>
        <v>#N/A</v>
      </c>
      <c r="I97" s="3" t="e">
        <f t="shared" si="36"/>
        <v>#N/A</v>
      </c>
      <c r="J97" s="3" t="e">
        <f t="shared" si="37"/>
        <v>#N/A</v>
      </c>
    </row>
    <row r="98" spans="3:10">
      <c r="C98" s="17">
        <v>8</v>
      </c>
      <c r="D98" s="5" t="str">
        <f t="shared" si="38"/>
        <v>{Team:"</v>
      </c>
      <c r="E98" s="3" t="e">
        <f>IF((MAX(G$14:G$15)=G14),D14,"")</f>
        <v>#N/A</v>
      </c>
      <c r="F98" s="3" t="e">
        <f>IF((MAX(J$12:J$15)=J14),D14,"")</f>
        <v>#N/A</v>
      </c>
      <c r="G98" s="3" t="e">
        <f t="shared" si="34"/>
        <v>#N/A</v>
      </c>
      <c r="H98" s="3" t="e">
        <f t="shared" si="35"/>
        <v>#N/A</v>
      </c>
      <c r="I98" s="3" t="e">
        <f t="shared" si="36"/>
        <v>#N/A</v>
      </c>
      <c r="J98" s="3" t="e">
        <f t="shared" si="37"/>
        <v>#N/A</v>
      </c>
    </row>
    <row r="99" spans="3:10">
      <c r="C99" s="17">
        <v>9</v>
      </c>
      <c r="D99" s="5" t="str">
        <f t="shared" si="38"/>
        <v>{Team:"</v>
      </c>
      <c r="E99" s="3" t="e">
        <f>IF((MAX(G$14:G$15)=G15),D15,"")</f>
        <v>#N/A</v>
      </c>
      <c r="F99" s="3" t="e">
        <f>IF((MAX(J$12:J$15)=J15),D15,"")</f>
        <v>#N/A</v>
      </c>
      <c r="G99" s="3" t="e">
        <f t="shared" si="34"/>
        <v>#N/A</v>
      </c>
      <c r="H99" s="3" t="e">
        <f t="shared" si="35"/>
        <v>#N/A</v>
      </c>
      <c r="I99" s="3" t="e">
        <f t="shared" si="36"/>
        <v>#N/A</v>
      </c>
      <c r="J99" s="3" t="e">
        <f t="shared" si="37"/>
        <v>#N/A</v>
      </c>
    </row>
    <row r="100" spans="3:10">
      <c r="C100" s="17">
        <v>5</v>
      </c>
      <c r="D100" s="5" t="str">
        <f t="shared" si="38"/>
        <v>{Team:"</v>
      </c>
      <c r="E100" s="3" t="e">
        <f>IF((MAX(G$16:G$17)=G16),D16,"")</f>
        <v>#N/A</v>
      </c>
      <c r="F100" s="3" t="e">
        <f>IF((MAX(J$16:J$19)=J16),D16,"")</f>
        <v>#N/A</v>
      </c>
      <c r="G100" s="3" t="e">
        <f t="shared" si="34"/>
        <v>#N/A</v>
      </c>
      <c r="H100" s="3" t="e">
        <f t="shared" si="35"/>
        <v>#N/A</v>
      </c>
      <c r="I100" s="3" t="e">
        <f t="shared" si="36"/>
        <v>#N/A</v>
      </c>
      <c r="J100" s="3" t="e">
        <f t="shared" si="37"/>
        <v>#N/A</v>
      </c>
    </row>
    <row r="101" spans="3:10">
      <c r="C101" s="17">
        <v>12</v>
      </c>
      <c r="D101" s="5" t="str">
        <f t="shared" si="38"/>
        <v>{Team:"</v>
      </c>
      <c r="E101" s="3" t="e">
        <f>IF((MAX(G$16:G$17)=G17),D17,"")</f>
        <v>#N/A</v>
      </c>
      <c r="F101" s="3" t="e">
        <f>IF((MAX(J$16:J$19)=J17),D17,"")</f>
        <v>#N/A</v>
      </c>
      <c r="G101" s="3" t="e">
        <f t="shared" si="34"/>
        <v>#N/A</v>
      </c>
      <c r="H101" s="3" t="e">
        <f t="shared" si="35"/>
        <v>#N/A</v>
      </c>
      <c r="I101" s="3" t="e">
        <f t="shared" si="36"/>
        <v>#N/A</v>
      </c>
      <c r="J101" s="3" t="e">
        <f t="shared" si="37"/>
        <v>#N/A</v>
      </c>
    </row>
    <row r="102" spans="3:10">
      <c r="C102" s="17">
        <v>4</v>
      </c>
      <c r="D102" s="5" t="str">
        <f t="shared" si="38"/>
        <v>{Team:"</v>
      </c>
      <c r="E102" s="3" t="e">
        <f>IF((MAX(G$18:G$19)=G18),D18,"")</f>
        <v>#N/A</v>
      </c>
      <c r="F102" s="3" t="e">
        <f>IF((MAX(J$16:J$19)=J18),D18,"")</f>
        <v>#N/A</v>
      </c>
      <c r="G102" s="3" t="e">
        <f t="shared" si="34"/>
        <v>#N/A</v>
      </c>
      <c r="H102" s="3" t="e">
        <f t="shared" si="35"/>
        <v>#N/A</v>
      </c>
      <c r="I102" s="3" t="e">
        <f t="shared" si="36"/>
        <v>#N/A</v>
      </c>
      <c r="J102" s="3" t="e">
        <f t="shared" si="37"/>
        <v>#N/A</v>
      </c>
    </row>
    <row r="103" spans="3:10">
      <c r="C103" s="17">
        <v>13</v>
      </c>
      <c r="D103" s="5" t="str">
        <f t="shared" si="38"/>
        <v>{Team:"</v>
      </c>
      <c r="E103" s="3" t="e">
        <f>IF((MAX(G$18:G$19)=G19),D19,"")</f>
        <v>#N/A</v>
      </c>
      <c r="F103" s="3" t="e">
        <f>IF((MAX(J$16:J$19)=J19),D19,"")</f>
        <v>#N/A</v>
      </c>
      <c r="G103" s="3" t="e">
        <f t="shared" si="34"/>
        <v>#N/A</v>
      </c>
      <c r="H103" s="3" t="e">
        <f t="shared" si="35"/>
        <v>#N/A</v>
      </c>
      <c r="I103" s="3" t="e">
        <f t="shared" si="36"/>
        <v>#N/A</v>
      </c>
      <c r="J103" s="3" t="e">
        <f t="shared" si="37"/>
        <v>#N/A</v>
      </c>
    </row>
    <row r="104" spans="3:10">
      <c r="C104" s="17">
        <v>6</v>
      </c>
      <c r="D104" s="5" t="str">
        <f t="shared" si="38"/>
        <v>{Team:"</v>
      </c>
      <c r="E104" s="3" t="e">
        <f>IF((MAX(G$20:G$21)=G20),D20,"")</f>
        <v>#N/A</v>
      </c>
      <c r="F104" s="3" t="e">
        <f>IF((MAX(J$20:J$23)=J20),D20,"")</f>
        <v>#N/A</v>
      </c>
      <c r="G104" s="3" t="e">
        <f t="shared" ref="G104:G111" si="39">IF((MAX(N$20:N$27)=N20),D20,"")</f>
        <v>#N/A</v>
      </c>
      <c r="H104" s="3" t="e">
        <f t="shared" si="35"/>
        <v>#N/A</v>
      </c>
      <c r="I104" s="3" t="e">
        <f t="shared" si="36"/>
        <v>#N/A</v>
      </c>
      <c r="J104" s="3" t="e">
        <f t="shared" si="37"/>
        <v>#N/A</v>
      </c>
    </row>
    <row r="105" spans="3:10">
      <c r="C105" s="17">
        <v>11</v>
      </c>
      <c r="D105" s="5" t="str">
        <f t="shared" si="38"/>
        <v>{Team:"</v>
      </c>
      <c r="E105" s="3" t="e">
        <f>IF((MAX(G$20:G$21)=G21),D21,"")</f>
        <v>#N/A</v>
      </c>
      <c r="F105" s="3" t="e">
        <f>IF((MAX(J$20:J$23)=J21),D21,"")</f>
        <v>#N/A</v>
      </c>
      <c r="G105" s="3" t="e">
        <f t="shared" si="39"/>
        <v>#N/A</v>
      </c>
      <c r="H105" s="3" t="e">
        <f t="shared" si="35"/>
        <v>#N/A</v>
      </c>
      <c r="I105" s="3" t="e">
        <f t="shared" si="36"/>
        <v>#N/A</v>
      </c>
      <c r="J105" s="3" t="e">
        <f t="shared" si="37"/>
        <v>#N/A</v>
      </c>
    </row>
    <row r="106" spans="3:10">
      <c r="C106" s="17">
        <v>3</v>
      </c>
      <c r="D106" s="5" t="str">
        <f t="shared" si="38"/>
        <v>{Team:"</v>
      </c>
      <c r="E106" s="3" t="e">
        <f>IF((MAX(G$22:G$23)=G22),D22,"")</f>
        <v>#N/A</v>
      </c>
      <c r="F106" s="3" t="e">
        <f>IF((MAX(J$20:J$23)=J22),D22,"")</f>
        <v>#N/A</v>
      </c>
      <c r="G106" s="3" t="e">
        <f t="shared" si="39"/>
        <v>#N/A</v>
      </c>
      <c r="H106" s="3" t="e">
        <f t="shared" si="35"/>
        <v>#N/A</v>
      </c>
      <c r="I106" s="3" t="e">
        <f t="shared" si="36"/>
        <v>#N/A</v>
      </c>
      <c r="J106" s="3" t="e">
        <f t="shared" si="37"/>
        <v>#N/A</v>
      </c>
    </row>
    <row r="107" spans="3:10">
      <c r="C107" s="17">
        <v>14</v>
      </c>
      <c r="D107" s="5" t="str">
        <f t="shared" si="38"/>
        <v>{Team:"</v>
      </c>
      <c r="E107" s="3" t="e">
        <f>IF((MAX(G$22:G$23)=G23),D23,"")</f>
        <v>#N/A</v>
      </c>
      <c r="F107" s="3" t="e">
        <f>IF((MAX(J$20:J$23)=J23),D23,"")</f>
        <v>#N/A</v>
      </c>
      <c r="G107" s="3" t="e">
        <f t="shared" si="39"/>
        <v>#N/A</v>
      </c>
      <c r="H107" s="3" t="e">
        <f t="shared" si="35"/>
        <v>#N/A</v>
      </c>
      <c r="I107" s="3" t="e">
        <f t="shared" si="36"/>
        <v>#N/A</v>
      </c>
      <c r="J107" s="3" t="e">
        <f t="shared" si="37"/>
        <v>#N/A</v>
      </c>
    </row>
    <row r="108" spans="3:10">
      <c r="C108" s="17">
        <v>7</v>
      </c>
      <c r="D108" s="5" t="str">
        <f t="shared" si="38"/>
        <v>{Team:"</v>
      </c>
      <c r="E108" s="3" t="e">
        <f>IF((MAX(G$24:G$25)=G24),D24,"")</f>
        <v>#N/A</v>
      </c>
      <c r="F108" s="3" t="e">
        <f>IF((MAX(J$24:J$26)=J24),D24,"")</f>
        <v>#N/A</v>
      </c>
      <c r="G108" s="3" t="e">
        <f t="shared" si="39"/>
        <v>#N/A</v>
      </c>
      <c r="H108" s="3" t="e">
        <f t="shared" si="35"/>
        <v>#N/A</v>
      </c>
      <c r="I108" s="3" t="e">
        <f t="shared" si="36"/>
        <v>#N/A</v>
      </c>
      <c r="J108" s="3" t="e">
        <f t="shared" si="37"/>
        <v>#N/A</v>
      </c>
    </row>
    <row r="109" spans="3:10">
      <c r="C109" s="17">
        <v>10</v>
      </c>
      <c r="D109" s="5" t="str">
        <f t="shared" si="38"/>
        <v>{Team:"</v>
      </c>
      <c r="E109" s="3" t="e">
        <f>IF((MAX(G$24:G$25)=G25),D25,"")</f>
        <v>#N/A</v>
      </c>
      <c r="F109" s="3" t="e">
        <f>IF((MAX(J$24:J$26)=J25),D25,"")</f>
        <v>#N/A</v>
      </c>
      <c r="G109" s="3" t="e">
        <f t="shared" si="39"/>
        <v>#N/A</v>
      </c>
      <c r="H109" s="3" t="e">
        <f t="shared" si="35"/>
        <v>#N/A</v>
      </c>
      <c r="I109" s="3" t="e">
        <f t="shared" si="36"/>
        <v>#N/A</v>
      </c>
      <c r="J109" s="3" t="e">
        <f t="shared" si="37"/>
        <v>#N/A</v>
      </c>
    </row>
    <row r="110" spans="3:10">
      <c r="C110" s="17">
        <v>2</v>
      </c>
      <c r="D110" s="5" t="str">
        <f t="shared" si="38"/>
        <v>{Team:"</v>
      </c>
      <c r="E110" s="3" t="e">
        <f>IF((MAX(G$26:G$27)=G26),D26,"")</f>
        <v>#N/A</v>
      </c>
      <c r="F110" s="3" t="e">
        <f>IF((MAX(J$24:J$26)=J26),D26,"")</f>
        <v>#N/A</v>
      </c>
      <c r="G110" s="3" t="e">
        <f t="shared" si="39"/>
        <v>#N/A</v>
      </c>
      <c r="H110" s="3" t="e">
        <f t="shared" si="35"/>
        <v>#N/A</v>
      </c>
      <c r="I110" s="3" t="e">
        <f t="shared" si="36"/>
        <v>#N/A</v>
      </c>
      <c r="J110" s="3" t="e">
        <f t="shared" si="37"/>
        <v>#N/A</v>
      </c>
    </row>
    <row r="111" spans="3:10">
      <c r="C111" s="17">
        <v>15</v>
      </c>
      <c r="D111" s="5" t="str">
        <f t="shared" si="38"/>
        <v>{Team:"</v>
      </c>
      <c r="E111" s="3" t="e">
        <f>IF((MAX(G$26:G$27)=G27),D27,"")</f>
        <v>#N/A</v>
      </c>
      <c r="F111" s="3" t="e">
        <f>IF((MAX(J$24:J$26)=J27),D27,"")</f>
        <v>#N/A</v>
      </c>
      <c r="G111" s="3" t="e">
        <f t="shared" si="39"/>
        <v>#N/A</v>
      </c>
      <c r="H111" s="3" t="e">
        <f t="shared" si="35"/>
        <v>#N/A</v>
      </c>
      <c r="I111" s="3" t="e">
        <f t="shared" si="36"/>
        <v>#N/A</v>
      </c>
      <c r="J111" s="3" t="e">
        <f t="shared" si="37"/>
        <v>#N/A</v>
      </c>
    </row>
    <row r="112" spans="3:10">
      <c r="C112" s="5" t="s">
        <v>14</v>
      </c>
      <c r="D112" s="5" t="s">
        <v>14</v>
      </c>
      <c r="E112" s="3"/>
      <c r="F112" s="3"/>
      <c r="G112" s="3"/>
      <c r="H112" s="3"/>
      <c r="I112" s="3" t="e">
        <f t="shared" si="36"/>
        <v>#N/A</v>
      </c>
      <c r="J112" s="3" t="e">
        <f t="shared" si="37"/>
        <v>#N/A</v>
      </c>
    </row>
    <row r="113" spans="3:10">
      <c r="C113" s="5" t="s">
        <v>14</v>
      </c>
      <c r="D113" s="5" t="str">
        <f>D29</f>
        <v>West</v>
      </c>
      <c r="E113" s="3"/>
      <c r="F113" s="3"/>
      <c r="G113" s="3"/>
      <c r="H113" s="3"/>
      <c r="I113" s="3" t="e">
        <f t="shared" si="36"/>
        <v>#N/A</v>
      </c>
      <c r="J113" s="3" t="e">
        <f t="shared" si="37"/>
        <v>#N/A</v>
      </c>
    </row>
    <row r="114" spans="3:10">
      <c r="C114" s="5" t="s">
        <v>14</v>
      </c>
      <c r="D114" s="5" t="s">
        <v>13</v>
      </c>
      <c r="E114" s="3"/>
      <c r="F114" s="3"/>
      <c r="G114" s="3"/>
      <c r="H114" s="3"/>
      <c r="I114" s="3" t="e">
        <f t="shared" si="36"/>
        <v>#N/A</v>
      </c>
      <c r="J114" s="3" t="e">
        <f t="shared" si="37"/>
        <v>#N/A</v>
      </c>
    </row>
    <row r="115" spans="3:10">
      <c r="C115" s="17">
        <v>1</v>
      </c>
      <c r="D115" s="5" t="str">
        <f>D31</f>
        <v>{Team:"</v>
      </c>
      <c r="E115" s="3" t="e">
        <f>IF((MAX(G$31:G$32)=G31),D31,"")</f>
        <v>#N/A</v>
      </c>
      <c r="F115" s="3" t="e">
        <f>IF((MAX(J$31:J$34)=J31),D31,"")</f>
        <v>#N/A</v>
      </c>
      <c r="G115" s="3" t="e">
        <f t="shared" ref="G115:G121" si="40">IF((MAX(N$31:N$38)=N31),D31,"")</f>
        <v>#N/A</v>
      </c>
      <c r="H115" s="3" t="e">
        <f t="shared" ref="H115:H129" si="41">IF((MAX(R$31:R$46)=R31),D31,"")</f>
        <v>#N/A</v>
      </c>
      <c r="I115" s="3" t="e">
        <f t="shared" si="36"/>
        <v>#N/A</v>
      </c>
      <c r="J115" s="3" t="e">
        <f t="shared" si="37"/>
        <v>#N/A</v>
      </c>
    </row>
    <row r="116" spans="3:10">
      <c r="C116" s="17">
        <v>16</v>
      </c>
      <c r="D116" s="5" t="str">
        <f t="shared" ref="D116:D130" si="42">D32</f>
        <v>{Team:"</v>
      </c>
      <c r="E116" s="3" t="e">
        <f>IF((MAX(G$31:G$32)=G32),D32,"")</f>
        <v>#N/A</v>
      </c>
      <c r="F116" s="3" t="e">
        <f>IF((MAX(J$31:J$34)=J32),D32,"")</f>
        <v>#N/A</v>
      </c>
      <c r="G116" s="3" t="e">
        <f t="shared" si="40"/>
        <v>#N/A</v>
      </c>
      <c r="H116" s="3" t="e">
        <f t="shared" si="41"/>
        <v>#N/A</v>
      </c>
      <c r="I116" s="3" t="e">
        <f t="shared" si="36"/>
        <v>#N/A</v>
      </c>
      <c r="J116" s="3" t="e">
        <f t="shared" si="37"/>
        <v>#N/A</v>
      </c>
    </row>
    <row r="117" spans="3:10">
      <c r="C117" s="17">
        <v>8</v>
      </c>
      <c r="D117" s="5" t="str">
        <f t="shared" si="42"/>
        <v>{Team:"</v>
      </c>
      <c r="E117" s="3" t="e">
        <f>IF((MAX(G$33:G$34)=G33),D33,"")</f>
        <v>#N/A</v>
      </c>
      <c r="F117" s="3" t="e">
        <f>IF((MAX(J$31:J$34)=J33),D33,"")</f>
        <v>#N/A</v>
      </c>
      <c r="G117" s="3" t="e">
        <f t="shared" si="40"/>
        <v>#N/A</v>
      </c>
      <c r="H117" s="3" t="e">
        <f t="shared" si="41"/>
        <v>#N/A</v>
      </c>
      <c r="I117" s="3" t="e">
        <f t="shared" si="36"/>
        <v>#N/A</v>
      </c>
      <c r="J117" s="3" t="e">
        <f t="shared" si="37"/>
        <v>#N/A</v>
      </c>
    </row>
    <row r="118" spans="3:10">
      <c r="C118" s="17">
        <v>9</v>
      </c>
      <c r="D118" s="5" t="str">
        <f t="shared" si="42"/>
        <v>{Team:"</v>
      </c>
      <c r="E118" s="3" t="e">
        <f>IF((MAX(G$33:G$34)=G34),D34,"")</f>
        <v>#N/A</v>
      </c>
      <c r="F118" s="3" t="e">
        <f>IF((MAX(J$31:J$34)=J34),D34,"")</f>
        <v>#N/A</v>
      </c>
      <c r="G118" s="3" t="e">
        <f t="shared" si="40"/>
        <v>#N/A</v>
      </c>
      <c r="H118" s="3" t="e">
        <f t="shared" si="41"/>
        <v>#N/A</v>
      </c>
      <c r="I118" s="3" t="e">
        <f t="shared" si="36"/>
        <v>#N/A</v>
      </c>
      <c r="J118" s="3" t="e">
        <f t="shared" si="37"/>
        <v>#N/A</v>
      </c>
    </row>
    <row r="119" spans="3:10">
      <c r="C119" s="17">
        <v>5</v>
      </c>
      <c r="D119" s="5" t="str">
        <f t="shared" si="42"/>
        <v>{Team:"</v>
      </c>
      <c r="E119" s="3" t="e">
        <f>IF((MAX(G$35:G$36)=G35),D35,"")</f>
        <v>#N/A</v>
      </c>
      <c r="F119" s="3" t="e">
        <f>IF((MAX(J$35:J$38)=J35),D35,"")</f>
        <v>#N/A</v>
      </c>
      <c r="G119" s="3" t="e">
        <f t="shared" si="40"/>
        <v>#N/A</v>
      </c>
      <c r="H119" s="3" t="e">
        <f t="shared" si="41"/>
        <v>#N/A</v>
      </c>
      <c r="I119" s="3" t="e">
        <f t="shared" si="36"/>
        <v>#N/A</v>
      </c>
      <c r="J119" s="3" t="e">
        <f t="shared" si="37"/>
        <v>#N/A</v>
      </c>
    </row>
    <row r="120" spans="3:10">
      <c r="C120" s="17">
        <v>12</v>
      </c>
      <c r="D120" s="5" t="str">
        <f t="shared" si="42"/>
        <v>{Team:"</v>
      </c>
      <c r="E120" s="3" t="e">
        <f>IF((MAX(G$35:G$36)=G36),D36,"")</f>
        <v>#N/A</v>
      </c>
      <c r="F120" s="3" t="e">
        <f>IF((MAX(J$35:J$38)=J36),D36,"")</f>
        <v>#N/A</v>
      </c>
      <c r="G120" s="3" t="e">
        <f t="shared" si="40"/>
        <v>#N/A</v>
      </c>
      <c r="H120" s="3" t="e">
        <f t="shared" si="41"/>
        <v>#N/A</v>
      </c>
      <c r="I120" s="3" t="e">
        <f t="shared" si="36"/>
        <v>#N/A</v>
      </c>
      <c r="J120" s="3" t="e">
        <f t="shared" si="37"/>
        <v>#N/A</v>
      </c>
    </row>
    <row r="121" spans="3:10">
      <c r="C121" s="17">
        <v>4</v>
      </c>
      <c r="D121" s="5" t="str">
        <f t="shared" si="42"/>
        <v>{Team:"</v>
      </c>
      <c r="E121" s="3" t="e">
        <f>IF((MAX(G37:G$38)=G37),D37,"")</f>
        <v>#N/A</v>
      </c>
      <c r="F121" s="3" t="e">
        <f>IF((MAX(J$35:J$38)=J37),D37,"")</f>
        <v>#N/A</v>
      </c>
      <c r="G121" s="3" t="e">
        <f t="shared" si="40"/>
        <v>#N/A</v>
      </c>
      <c r="H121" s="3" t="e">
        <f t="shared" si="41"/>
        <v>#N/A</v>
      </c>
      <c r="I121" s="3" t="e">
        <f t="shared" si="36"/>
        <v>#N/A</v>
      </c>
      <c r="J121" s="3" t="e">
        <f t="shared" si="37"/>
        <v>#N/A</v>
      </c>
    </row>
    <row r="122" spans="3:10">
      <c r="C122" s="17">
        <v>13</v>
      </c>
      <c r="D122" s="5" t="str">
        <f t="shared" si="42"/>
        <v>{Team:"</v>
      </c>
      <c r="E122" s="3" t="e">
        <f>IF((MAX(G$37:G$38)=G38),D38,"")</f>
        <v>#N/A</v>
      </c>
      <c r="F122" s="3" t="e">
        <f>IF((MAX(J$35:J$38)=J38),D38,"")</f>
        <v>#N/A</v>
      </c>
      <c r="G122" s="3" t="e">
        <f t="shared" ref="G122:G130" si="43">IF((MAX(N$39:N$46)=N38),D38,"")</f>
        <v>#N/A</v>
      </c>
      <c r="H122" s="3" t="e">
        <f t="shared" si="41"/>
        <v>#N/A</v>
      </c>
      <c r="I122" s="3" t="e">
        <f t="shared" si="36"/>
        <v>#N/A</v>
      </c>
      <c r="J122" s="3" t="e">
        <f t="shared" si="37"/>
        <v>#N/A</v>
      </c>
    </row>
    <row r="123" spans="3:10">
      <c r="C123" s="17">
        <v>6</v>
      </c>
      <c r="D123" s="5" t="str">
        <f t="shared" si="42"/>
        <v>{Team:"</v>
      </c>
      <c r="E123" s="3" t="e">
        <f>IF((MAX(G$39:G$40)=G39),D39,"")</f>
        <v>#N/A</v>
      </c>
      <c r="F123" s="3" t="e">
        <f>IF((MAX(J$39:J$42)=J39),D39,"")</f>
        <v>#N/A</v>
      </c>
      <c r="G123" s="3" t="e">
        <f t="shared" si="43"/>
        <v>#N/A</v>
      </c>
      <c r="H123" s="3" t="e">
        <f t="shared" si="41"/>
        <v>#N/A</v>
      </c>
      <c r="I123" s="3" t="e">
        <f t="shared" si="36"/>
        <v>#N/A</v>
      </c>
      <c r="J123" s="3" t="e">
        <f t="shared" si="37"/>
        <v>#N/A</v>
      </c>
    </row>
    <row r="124" spans="3:10">
      <c r="C124" s="17">
        <v>11</v>
      </c>
      <c r="D124" s="5" t="str">
        <f t="shared" si="42"/>
        <v>{Team:"</v>
      </c>
      <c r="E124" s="3" t="e">
        <f>IF((MAX(G$39:G$40)=G40),D40,"")</f>
        <v>#N/A</v>
      </c>
      <c r="F124" s="3" t="e">
        <f>IF((MAX(J$39:J$42)=J40),D40,"")</f>
        <v>#N/A</v>
      </c>
      <c r="G124" s="3" t="e">
        <f t="shared" si="43"/>
        <v>#N/A</v>
      </c>
      <c r="H124" s="3" t="e">
        <f t="shared" si="41"/>
        <v>#N/A</v>
      </c>
      <c r="I124" s="3" t="e">
        <f t="shared" si="36"/>
        <v>#N/A</v>
      </c>
      <c r="J124" s="3" t="e">
        <f t="shared" si="37"/>
        <v>#N/A</v>
      </c>
    </row>
    <row r="125" spans="3:10">
      <c r="C125" s="17">
        <v>3</v>
      </c>
      <c r="D125" s="5" t="str">
        <f t="shared" si="42"/>
        <v>{Team:"</v>
      </c>
      <c r="E125" s="3" t="e">
        <f>IF((MAX(G$41:G$42)=G41),D41,"")</f>
        <v>#N/A</v>
      </c>
      <c r="F125" s="3" t="e">
        <f>IF((MAX(J$39:J$42)=J41),D41,"")</f>
        <v>#N/A</v>
      </c>
      <c r="G125" s="3" t="e">
        <f t="shared" si="43"/>
        <v>#N/A</v>
      </c>
      <c r="H125" s="3" t="e">
        <f t="shared" si="41"/>
        <v>#N/A</v>
      </c>
      <c r="I125" s="3" t="e">
        <f t="shared" si="36"/>
        <v>#N/A</v>
      </c>
      <c r="J125" s="3" t="e">
        <f t="shared" si="37"/>
        <v>#N/A</v>
      </c>
    </row>
    <row r="126" spans="3:10">
      <c r="C126" s="17">
        <v>14</v>
      </c>
      <c r="D126" s="5" t="str">
        <f t="shared" si="42"/>
        <v>{Team:"</v>
      </c>
      <c r="E126" s="3" t="e">
        <f>IF((MAX(G$41:G$42)=G42),D42,"")</f>
        <v>#N/A</v>
      </c>
      <c r="F126" s="3" t="e">
        <f>IF((MAX(J$39:J$42)=J42),D42,"")</f>
        <v>#N/A</v>
      </c>
      <c r="G126" s="3" t="e">
        <f t="shared" si="43"/>
        <v>#N/A</v>
      </c>
      <c r="H126" s="3" t="e">
        <f t="shared" si="41"/>
        <v>#N/A</v>
      </c>
      <c r="I126" s="3" t="e">
        <f t="shared" si="36"/>
        <v>#N/A</v>
      </c>
      <c r="J126" s="3" t="e">
        <f t="shared" si="37"/>
        <v>#N/A</v>
      </c>
    </row>
    <row r="127" spans="3:10">
      <c r="C127" s="17">
        <v>7</v>
      </c>
      <c r="D127" s="5" t="str">
        <f t="shared" si="42"/>
        <v>{Team:"</v>
      </c>
      <c r="E127" s="3" t="e">
        <f>IF((MAX(G$43:G$44)=G43),D43,"")</f>
        <v>#N/A</v>
      </c>
      <c r="F127" s="3" t="e">
        <f>IF((MAX(J$43:J$46)=J43),D43,"")</f>
        <v>#N/A</v>
      </c>
      <c r="G127" s="3" t="e">
        <f t="shared" si="43"/>
        <v>#N/A</v>
      </c>
      <c r="H127" s="3" t="e">
        <f t="shared" si="41"/>
        <v>#N/A</v>
      </c>
      <c r="I127" s="3" t="e">
        <f t="shared" si="36"/>
        <v>#N/A</v>
      </c>
      <c r="J127" s="3" t="e">
        <f t="shared" si="37"/>
        <v>#N/A</v>
      </c>
    </row>
    <row r="128" spans="3:10">
      <c r="C128" s="17">
        <v>10</v>
      </c>
      <c r="D128" s="5" t="str">
        <f t="shared" si="42"/>
        <v>{Team:"</v>
      </c>
      <c r="E128" s="3" t="e">
        <f>IF((MAX(G$43:G$44)=G44),D44,"")</f>
        <v>#N/A</v>
      </c>
      <c r="F128" s="3" t="e">
        <f>IF((MAX(J$43:J$46)=J44),D44,"")</f>
        <v>#N/A</v>
      </c>
      <c r="G128" s="3" t="e">
        <f t="shared" si="43"/>
        <v>#N/A</v>
      </c>
      <c r="H128" s="3" t="e">
        <f t="shared" si="41"/>
        <v>#N/A</v>
      </c>
      <c r="I128" s="3" t="e">
        <f t="shared" si="36"/>
        <v>#N/A</v>
      </c>
      <c r="J128" s="3" t="e">
        <f t="shared" ref="J128:J159" si="44">IF((MAX(Z$12:Z$84)=Z44),D44,"")</f>
        <v>#N/A</v>
      </c>
    </row>
    <row r="129" spans="3:10">
      <c r="C129" s="17">
        <v>2</v>
      </c>
      <c r="D129" s="5" t="str">
        <f t="shared" si="42"/>
        <v>{Team:"</v>
      </c>
      <c r="E129" s="3" t="e">
        <f>IF((MAX(G$45:G$46)=G45),D45,"")</f>
        <v>#N/A</v>
      </c>
      <c r="F129" s="3" t="e">
        <f>IF((MAX(J$43:J$46)=J45),D45,"")</f>
        <v>#N/A</v>
      </c>
      <c r="G129" s="3" t="e">
        <f t="shared" si="43"/>
        <v>#N/A</v>
      </c>
      <c r="H129" s="3" t="e">
        <f t="shared" si="41"/>
        <v>#N/A</v>
      </c>
      <c r="I129" s="3" t="e">
        <f t="shared" si="36"/>
        <v>#N/A</v>
      </c>
      <c r="J129" s="3" t="e">
        <f t="shared" si="44"/>
        <v>#N/A</v>
      </c>
    </row>
    <row r="130" spans="3:10">
      <c r="C130" s="17">
        <v>15</v>
      </c>
      <c r="D130" s="5" t="str">
        <f t="shared" si="42"/>
        <v>{Team:"</v>
      </c>
      <c r="E130" s="3" t="e">
        <f>IF((MAX(G$45:G$46)=G46),D46,"")</f>
        <v>#N/A</v>
      </c>
      <c r="F130" s="3" t="e">
        <f>IF((MAX(J$43:J$46)=J46),D46,"")</f>
        <v>#N/A</v>
      </c>
      <c r="G130" s="3" t="e">
        <f t="shared" si="43"/>
        <v>#N/A</v>
      </c>
      <c r="H130" s="3"/>
      <c r="I130" s="3" t="e">
        <f t="shared" si="36"/>
        <v>#N/A</v>
      </c>
      <c r="J130" s="3" t="e">
        <f t="shared" si="44"/>
        <v>#N/A</v>
      </c>
    </row>
    <row r="131" spans="3:10">
      <c r="C131" s="5" t="s">
        <v>14</v>
      </c>
      <c r="D131" s="5" t="s">
        <v>14</v>
      </c>
      <c r="E131" s="3"/>
      <c r="F131" s="3"/>
      <c r="G131" s="3"/>
      <c r="H131" s="3"/>
      <c r="I131" s="3"/>
      <c r="J131" s="3" t="e">
        <f>IF((MAX(Z$12:Z$84)=Z47),D47,"")</f>
        <v>#N/A</v>
      </c>
    </row>
    <row r="132" spans="3:10">
      <c r="C132" s="5" t="s">
        <v>14</v>
      </c>
      <c r="D132" s="5" t="str">
        <f>D48</f>
        <v>South</v>
      </c>
      <c r="E132" s="3"/>
      <c r="F132" s="3"/>
      <c r="G132" s="3"/>
      <c r="H132" s="3"/>
      <c r="I132" s="3"/>
      <c r="J132" s="3" t="e">
        <f>IF((MAX(Z$12:Z$84)=Z48),D48,"")</f>
        <v>#N/A</v>
      </c>
    </row>
    <row r="133" spans="3:10">
      <c r="C133" s="5" t="s">
        <v>14</v>
      </c>
      <c r="D133" s="5" t="s">
        <v>13</v>
      </c>
      <c r="E133" s="3"/>
      <c r="F133" s="3"/>
      <c r="G133" s="3"/>
      <c r="H133" s="3"/>
      <c r="I133" s="3"/>
      <c r="J133" s="3" t="e">
        <f>IF((MAX(Z$12:Z$84)=Z49),D49,"")</f>
        <v>#N/A</v>
      </c>
    </row>
    <row r="134" spans="3:10">
      <c r="C134" s="17">
        <v>1</v>
      </c>
      <c r="D134" s="5" t="str">
        <f>D50</f>
        <v>{Team:"</v>
      </c>
      <c r="E134" s="3" t="e">
        <f>IF((MAX(G$50:G$51)=G50),D50,"")</f>
        <v>#N/A</v>
      </c>
      <c r="F134" s="3" t="e">
        <f>IF((MAX(J$50:J$53)=J50),D50,"")</f>
        <v>#N/A</v>
      </c>
      <c r="G134" s="3" t="e">
        <f t="shared" ref="G134:G141" si="45">IF((MAX(N$50:N$57)=N50),D50,"")</f>
        <v>#N/A</v>
      </c>
      <c r="H134" s="3" t="e">
        <f>IF((MAX(R$50:R$65)=R50),D50,"")</f>
        <v>#N/A</v>
      </c>
      <c r="I134" s="3" t="e">
        <f t="shared" ref="I134:I167" si="46">IF((MAX(V$50:V$84)=V50),D50,"")</f>
        <v>#N/A</v>
      </c>
      <c r="J134" s="3" t="e">
        <f t="shared" si="44"/>
        <v>#N/A</v>
      </c>
    </row>
    <row r="135" spans="3:10">
      <c r="C135" s="17">
        <v>16</v>
      </c>
      <c r="D135" s="5" t="str">
        <f t="shared" ref="D135:D149" si="47">D51</f>
        <v>{Team:"</v>
      </c>
      <c r="E135" s="3" t="e">
        <f>IF((MAX(G$50:G$51)=G51),D51,"")</f>
        <v>#N/A</v>
      </c>
      <c r="F135" s="3" t="e">
        <f>IF((MAX(J$50:J$53)=J51),D51,"")</f>
        <v>#N/A</v>
      </c>
      <c r="G135" s="3" t="e">
        <f t="shared" si="45"/>
        <v>#N/A</v>
      </c>
      <c r="H135" s="3" t="e">
        <f t="shared" ref="H135:H149" si="48">IF((MAX(R$50:R$65)=R51),D51,"")</f>
        <v>#N/A</v>
      </c>
      <c r="I135" s="3" t="e">
        <f t="shared" si="46"/>
        <v>#N/A</v>
      </c>
      <c r="J135" s="3" t="e">
        <f t="shared" si="44"/>
        <v>#N/A</v>
      </c>
    </row>
    <row r="136" spans="3:10">
      <c r="C136" s="17">
        <v>8</v>
      </c>
      <c r="D136" s="5" t="str">
        <f t="shared" si="47"/>
        <v>{Team:"</v>
      </c>
      <c r="E136" s="3" t="e">
        <f>IF((MAX(G$52:G$53)=G52),D52,"")</f>
        <v>#N/A</v>
      </c>
      <c r="F136" s="3" t="e">
        <f>IF((MAX(J$50:J$53)=J52),D52,"")</f>
        <v>#N/A</v>
      </c>
      <c r="G136" s="3" t="e">
        <f t="shared" si="45"/>
        <v>#N/A</v>
      </c>
      <c r="H136" s="3" t="e">
        <f t="shared" si="48"/>
        <v>#N/A</v>
      </c>
      <c r="I136" s="3" t="e">
        <f t="shared" si="46"/>
        <v>#N/A</v>
      </c>
      <c r="J136" s="3" t="e">
        <f t="shared" si="44"/>
        <v>#N/A</v>
      </c>
    </row>
    <row r="137" spans="3:10">
      <c r="C137" s="17">
        <v>9</v>
      </c>
      <c r="D137" s="5" t="str">
        <f t="shared" si="47"/>
        <v>{Team:"</v>
      </c>
      <c r="E137" s="3" t="e">
        <f>IF((MAX(G$52:G$53)=G53),D53,"")</f>
        <v>#N/A</v>
      </c>
      <c r="F137" s="3" t="e">
        <f>IF((MAX(J$50:J$53)=J53),D53,"")</f>
        <v>#N/A</v>
      </c>
      <c r="G137" s="3" t="e">
        <f t="shared" si="45"/>
        <v>#N/A</v>
      </c>
      <c r="H137" s="3" t="e">
        <f t="shared" si="48"/>
        <v>#N/A</v>
      </c>
      <c r="I137" s="3" t="e">
        <f t="shared" si="46"/>
        <v>#N/A</v>
      </c>
      <c r="J137" s="3" t="e">
        <f t="shared" si="44"/>
        <v>#N/A</v>
      </c>
    </row>
    <row r="138" spans="3:10">
      <c r="C138" s="17">
        <v>5</v>
      </c>
      <c r="D138" s="5" t="str">
        <f t="shared" si="47"/>
        <v>{Team:"</v>
      </c>
      <c r="E138" s="3" t="e">
        <f>IF((MAX(G$54:G$55)=G54),D54,"")</f>
        <v>#N/A</v>
      </c>
      <c r="F138" s="3" t="e">
        <f>IF((MAX(J$54:J$57)=J54),D54,"")</f>
        <v>#N/A</v>
      </c>
      <c r="G138" s="3" t="e">
        <f t="shared" si="45"/>
        <v>#N/A</v>
      </c>
      <c r="H138" s="3" t="e">
        <f t="shared" si="48"/>
        <v>#N/A</v>
      </c>
      <c r="I138" s="3" t="e">
        <f t="shared" si="46"/>
        <v>#N/A</v>
      </c>
      <c r="J138" s="3" t="e">
        <f t="shared" si="44"/>
        <v>#N/A</v>
      </c>
    </row>
    <row r="139" spans="3:10">
      <c r="C139" s="17">
        <v>12</v>
      </c>
      <c r="D139" s="5" t="str">
        <f t="shared" si="47"/>
        <v>{Team:"</v>
      </c>
      <c r="E139" s="3" t="e">
        <f>IF((MAX(G$54:G$55)=G55),D55,"")</f>
        <v>#N/A</v>
      </c>
      <c r="F139" s="3" t="e">
        <f>IF((MAX(J$54:J$57)=J55),D55,"")</f>
        <v>#N/A</v>
      </c>
      <c r="G139" s="3" t="e">
        <f t="shared" si="45"/>
        <v>#N/A</v>
      </c>
      <c r="H139" s="3" t="e">
        <f t="shared" si="48"/>
        <v>#N/A</v>
      </c>
      <c r="I139" s="3" t="e">
        <f t="shared" si="46"/>
        <v>#N/A</v>
      </c>
      <c r="J139" s="3" t="e">
        <f t="shared" si="44"/>
        <v>#N/A</v>
      </c>
    </row>
    <row r="140" spans="3:10">
      <c r="C140" s="17">
        <v>4</v>
      </c>
      <c r="D140" s="5" t="str">
        <f t="shared" si="47"/>
        <v>{Team:"</v>
      </c>
      <c r="E140" s="3" t="e">
        <f>IF((MAX(G$56:G$57)=G56),D56,"")</f>
        <v>#N/A</v>
      </c>
      <c r="F140" s="3" t="e">
        <f>IF((MAX(J$54:J$57)=J56),D56,"")</f>
        <v>#N/A</v>
      </c>
      <c r="G140" s="3" t="e">
        <f t="shared" si="45"/>
        <v>#N/A</v>
      </c>
      <c r="H140" s="3" t="e">
        <f t="shared" si="48"/>
        <v>#N/A</v>
      </c>
      <c r="I140" s="3" t="e">
        <f t="shared" si="46"/>
        <v>#N/A</v>
      </c>
      <c r="J140" s="3" t="e">
        <f t="shared" si="44"/>
        <v>#N/A</v>
      </c>
    </row>
    <row r="141" spans="3:10">
      <c r="C141" s="17">
        <v>13</v>
      </c>
      <c r="D141" s="5" t="str">
        <f t="shared" si="47"/>
        <v>{Team:"</v>
      </c>
      <c r="E141" s="3" t="e">
        <f>IF((MAX(G$56:G$57)=G57),D57,"")</f>
        <v>#N/A</v>
      </c>
      <c r="F141" s="3" t="e">
        <f>IF((MAX(J$54:J$57)=J57),D57,"")</f>
        <v>#N/A</v>
      </c>
      <c r="G141" s="3" t="e">
        <f t="shared" si="45"/>
        <v>#N/A</v>
      </c>
      <c r="H141" s="3" t="e">
        <f t="shared" si="48"/>
        <v>#N/A</v>
      </c>
      <c r="I141" s="3" t="e">
        <f t="shared" si="46"/>
        <v>#N/A</v>
      </c>
      <c r="J141" s="3" t="e">
        <f t="shared" si="44"/>
        <v>#N/A</v>
      </c>
    </row>
    <row r="142" spans="3:10">
      <c r="C142" s="17">
        <v>6</v>
      </c>
      <c r="D142" s="5" t="str">
        <f t="shared" si="47"/>
        <v>{Team:"</v>
      </c>
      <c r="E142" s="3" t="e">
        <f>IF((MAX(G$58:G$59)=G58),D58,"")</f>
        <v>#N/A</v>
      </c>
      <c r="F142" s="3" t="e">
        <f>IF((MAX(J$58:J$61)=J58),D58,"")</f>
        <v>#N/A</v>
      </c>
      <c r="G142" s="3" t="e">
        <f>IF((MAX(N$58:N$65)=N58),D58,"")</f>
        <v>#N/A</v>
      </c>
      <c r="H142" s="3" t="e">
        <f t="shared" si="48"/>
        <v>#N/A</v>
      </c>
      <c r="I142" s="3" t="e">
        <f t="shared" si="46"/>
        <v>#N/A</v>
      </c>
      <c r="J142" s="3" t="e">
        <f t="shared" si="44"/>
        <v>#N/A</v>
      </c>
    </row>
    <row r="143" spans="3:10">
      <c r="C143" s="17">
        <v>11</v>
      </c>
      <c r="D143" s="5" t="str">
        <f t="shared" si="47"/>
        <v>{Team:"</v>
      </c>
      <c r="E143" s="3" t="e">
        <f>IF((MAX(G$58:G$59)=G59),D59,"")</f>
        <v>#N/A</v>
      </c>
      <c r="F143" s="3" t="e">
        <f>IF((MAX(J$58:J$61)=J59),D59,"")</f>
        <v>#N/A</v>
      </c>
      <c r="G143" s="3" t="e">
        <f t="shared" ref="G143:G149" si="49">IF((MAX(N$58:N$65)=N59),D59,"")</f>
        <v>#N/A</v>
      </c>
      <c r="H143" s="3" t="e">
        <f t="shared" si="48"/>
        <v>#N/A</v>
      </c>
      <c r="I143" s="3" t="e">
        <f t="shared" si="46"/>
        <v>#N/A</v>
      </c>
      <c r="J143" s="3" t="e">
        <f t="shared" si="44"/>
        <v>#N/A</v>
      </c>
    </row>
    <row r="144" spans="3:10">
      <c r="C144" s="17">
        <v>3</v>
      </c>
      <c r="D144" s="5" t="str">
        <f t="shared" si="47"/>
        <v>{Team:"</v>
      </c>
      <c r="E144" s="3" t="e">
        <f>IF((MAX(G$60:G$61)=G60),D60,"")</f>
        <v>#N/A</v>
      </c>
      <c r="F144" s="3" t="e">
        <f>IF((MAX(J$58:J$61)=J60),D60,"")</f>
        <v>#N/A</v>
      </c>
      <c r="G144" s="3" t="e">
        <f t="shared" si="49"/>
        <v>#N/A</v>
      </c>
      <c r="H144" s="3" t="e">
        <f t="shared" si="48"/>
        <v>#N/A</v>
      </c>
      <c r="I144" s="3" t="e">
        <f t="shared" si="46"/>
        <v>#N/A</v>
      </c>
      <c r="J144" s="3" t="e">
        <f t="shared" si="44"/>
        <v>#N/A</v>
      </c>
    </row>
    <row r="145" spans="3:10">
      <c r="C145" s="17">
        <v>14</v>
      </c>
      <c r="D145" s="5" t="str">
        <f t="shared" si="47"/>
        <v>{Team:"</v>
      </c>
      <c r="E145" s="3" t="e">
        <f>IF((MAX(G$60:G$61)=G61),D61,"")</f>
        <v>#N/A</v>
      </c>
      <c r="F145" s="3" t="e">
        <f>IF((MAX(J$58:J$61)=J61),D61,"")</f>
        <v>#N/A</v>
      </c>
      <c r="G145" s="3" t="e">
        <f t="shared" si="49"/>
        <v>#N/A</v>
      </c>
      <c r="H145" s="3" t="e">
        <f t="shared" si="48"/>
        <v>#N/A</v>
      </c>
      <c r="I145" s="3" t="e">
        <f t="shared" si="46"/>
        <v>#N/A</v>
      </c>
      <c r="J145" s="3" t="e">
        <f t="shared" si="44"/>
        <v>#N/A</v>
      </c>
    </row>
    <row r="146" spans="3:10">
      <c r="C146" s="17">
        <v>7</v>
      </c>
      <c r="D146" s="5" t="str">
        <f t="shared" si="47"/>
        <v>{Team:"</v>
      </c>
      <c r="E146" s="3" t="e">
        <f>IF((MAX(G$62:G$63)=G62),D62,"")</f>
        <v>#N/A</v>
      </c>
      <c r="F146" s="3" t="e">
        <f>IF((MAX(J$62:J$65)=J62),D62,"")</f>
        <v>#N/A</v>
      </c>
      <c r="G146" s="3" t="e">
        <f t="shared" si="49"/>
        <v>#N/A</v>
      </c>
      <c r="H146" s="3" t="e">
        <f t="shared" si="48"/>
        <v>#N/A</v>
      </c>
      <c r="I146" s="3" t="e">
        <f t="shared" si="46"/>
        <v>#N/A</v>
      </c>
      <c r="J146" s="3" t="e">
        <f t="shared" si="44"/>
        <v>#N/A</v>
      </c>
    </row>
    <row r="147" spans="3:10">
      <c r="C147" s="17">
        <v>10</v>
      </c>
      <c r="D147" s="5" t="str">
        <f t="shared" si="47"/>
        <v>{Team:"</v>
      </c>
      <c r="E147" s="3" t="e">
        <f>IF((MAX(G$62:G$63)=G63),D63,"")</f>
        <v>#N/A</v>
      </c>
      <c r="F147" s="3" t="e">
        <f>IF((MAX(J$62:J$65)=J63),D63,"")</f>
        <v>#N/A</v>
      </c>
      <c r="G147" s="3" t="e">
        <f t="shared" si="49"/>
        <v>#N/A</v>
      </c>
      <c r="H147" s="3" t="e">
        <f t="shared" si="48"/>
        <v>#N/A</v>
      </c>
      <c r="I147" s="3" t="e">
        <f t="shared" si="46"/>
        <v>#N/A</v>
      </c>
      <c r="J147" s="3" t="e">
        <f t="shared" si="44"/>
        <v>#N/A</v>
      </c>
    </row>
    <row r="148" spans="3:10">
      <c r="C148" s="17">
        <v>2</v>
      </c>
      <c r="D148" s="5" t="str">
        <f t="shared" si="47"/>
        <v>{Team:"</v>
      </c>
      <c r="E148" s="3" t="e">
        <f>IF((MAX(G$64:G$65)=G64),D64,"")</f>
        <v>#N/A</v>
      </c>
      <c r="F148" s="3" t="e">
        <f>IF((MAX(J$62:J$65)=J64),D64,"")</f>
        <v>#N/A</v>
      </c>
      <c r="G148" s="3" t="e">
        <f t="shared" si="49"/>
        <v>#N/A</v>
      </c>
      <c r="H148" s="3" t="e">
        <f t="shared" si="48"/>
        <v>#N/A</v>
      </c>
      <c r="I148" s="3" t="e">
        <f t="shared" si="46"/>
        <v>#N/A</v>
      </c>
      <c r="J148" s="3" t="e">
        <f t="shared" si="44"/>
        <v>#N/A</v>
      </c>
    </row>
    <row r="149" spans="3:10">
      <c r="C149" s="17">
        <v>15</v>
      </c>
      <c r="D149" s="5" t="str">
        <f t="shared" si="47"/>
        <v>{Team:"</v>
      </c>
      <c r="E149" s="3" t="e">
        <f>IF((MAX(G$64:G$65)=G65),D65,"")</f>
        <v>#N/A</v>
      </c>
      <c r="F149" s="3" t="e">
        <f>IF((MAX(J$62:J$65)=J65),D65,"")</f>
        <v>#N/A</v>
      </c>
      <c r="G149" s="3" t="e">
        <f t="shared" si="49"/>
        <v>#N/A</v>
      </c>
      <c r="H149" s="3" t="e">
        <f t="shared" si="48"/>
        <v>#N/A</v>
      </c>
      <c r="I149" s="3" t="e">
        <f t="shared" si="46"/>
        <v>#N/A</v>
      </c>
      <c r="J149" s="3" t="e">
        <f t="shared" si="44"/>
        <v>#N/A</v>
      </c>
    </row>
    <row r="150" spans="3:10">
      <c r="C150" s="5" t="s">
        <v>14</v>
      </c>
      <c r="D150" s="5" t="s">
        <v>14</v>
      </c>
      <c r="E150" s="3"/>
      <c r="F150" s="3"/>
      <c r="G150" s="3"/>
      <c r="H150" s="3"/>
      <c r="I150" s="3" t="e">
        <f t="shared" si="46"/>
        <v>#N/A</v>
      </c>
      <c r="J150" s="3" t="e">
        <f t="shared" si="44"/>
        <v>#N/A</v>
      </c>
    </row>
    <row r="151" spans="3:10">
      <c r="C151" s="5" t="s">
        <v>14</v>
      </c>
      <c r="D151" s="5" t="str">
        <f>D67</f>
        <v>Midwest</v>
      </c>
      <c r="E151" s="3"/>
      <c r="F151" s="3"/>
      <c r="G151" s="3"/>
      <c r="H151" s="3"/>
      <c r="I151" s="3" t="e">
        <f t="shared" si="46"/>
        <v>#N/A</v>
      </c>
      <c r="J151" s="3" t="e">
        <f t="shared" si="44"/>
        <v>#N/A</v>
      </c>
    </row>
    <row r="152" spans="3:10">
      <c r="C152" s="5" t="s">
        <v>14</v>
      </c>
      <c r="D152" s="5" t="s">
        <v>13</v>
      </c>
      <c r="E152" s="3"/>
      <c r="F152" s="3"/>
      <c r="G152" s="3"/>
      <c r="H152" s="3"/>
      <c r="I152" s="3" t="e">
        <f t="shared" si="46"/>
        <v>#N/A</v>
      </c>
      <c r="J152" s="3" t="e">
        <f t="shared" si="44"/>
        <v>#N/A</v>
      </c>
    </row>
    <row r="153" spans="3:10">
      <c r="C153" s="17">
        <v>1</v>
      </c>
      <c r="D153" s="5" t="str">
        <f>D69</f>
        <v>{Team:"</v>
      </c>
      <c r="E153" s="3" t="e">
        <f>IF((MAX(G$69:G$70)=G69),D69,"")</f>
        <v>#N/A</v>
      </c>
      <c r="F153" s="3" t="e">
        <f>IF((MAX(J$69:J$72)=J69),D69,"")</f>
        <v>#N/A</v>
      </c>
      <c r="G153" s="3" t="e">
        <f t="shared" ref="G153:G160" si="50">IF((MAX(N$69:N$76)=N69),D69,"")</f>
        <v>#N/A</v>
      </c>
      <c r="H153" s="3" t="e">
        <f t="shared" ref="H153:H167" si="51">IF((MAX(R$69:R$84)=R69),D69,"")</f>
        <v>#N/A</v>
      </c>
      <c r="I153" s="3" t="e">
        <f t="shared" si="46"/>
        <v>#N/A</v>
      </c>
      <c r="J153" s="3" t="e">
        <f t="shared" si="44"/>
        <v>#N/A</v>
      </c>
    </row>
    <row r="154" spans="3:10">
      <c r="C154" s="17">
        <v>16</v>
      </c>
      <c r="D154" s="5" t="str">
        <f t="shared" ref="D154:D168" si="52">D70</f>
        <v>{Team:"</v>
      </c>
      <c r="E154" s="3" t="e">
        <f>IF((MAX(G$69:G$70)=G70),D70,"")</f>
        <v>#N/A</v>
      </c>
      <c r="F154" s="3" t="e">
        <f>IF((MAX(J$69:J$72)=J70),D70,"")</f>
        <v>#N/A</v>
      </c>
      <c r="G154" s="3" t="e">
        <f t="shared" si="50"/>
        <v>#N/A</v>
      </c>
      <c r="H154" s="3" t="e">
        <f t="shared" si="51"/>
        <v>#N/A</v>
      </c>
      <c r="I154" s="3" t="e">
        <f t="shared" si="46"/>
        <v>#N/A</v>
      </c>
      <c r="J154" s="3" t="e">
        <f t="shared" si="44"/>
        <v>#N/A</v>
      </c>
    </row>
    <row r="155" spans="3:10">
      <c r="C155" s="17">
        <v>8</v>
      </c>
      <c r="D155" s="5" t="str">
        <f t="shared" si="52"/>
        <v>{Team:"</v>
      </c>
      <c r="E155" s="3" t="e">
        <f>IF((MAX(G$71:G$72)=G71),D71,"")</f>
        <v>#N/A</v>
      </c>
      <c r="F155" s="3" t="e">
        <f>IF((MAX(J$69:J$72)=J71),D71,"")</f>
        <v>#N/A</v>
      </c>
      <c r="G155" s="3" t="e">
        <f t="shared" si="50"/>
        <v>#N/A</v>
      </c>
      <c r="H155" s="3" t="e">
        <f t="shared" si="51"/>
        <v>#N/A</v>
      </c>
      <c r="I155" s="3" t="e">
        <f t="shared" si="46"/>
        <v>#N/A</v>
      </c>
      <c r="J155" s="3" t="e">
        <f t="shared" si="44"/>
        <v>#N/A</v>
      </c>
    </row>
    <row r="156" spans="3:10">
      <c r="C156" s="17">
        <v>9</v>
      </c>
      <c r="D156" s="5" t="str">
        <f t="shared" si="52"/>
        <v>{Team:"</v>
      </c>
      <c r="E156" s="3" t="e">
        <f>IF((MAX(G$71:G$72)=G72),D72,"")</f>
        <v>#N/A</v>
      </c>
      <c r="F156" s="3" t="e">
        <f>IF((MAX(J$69:J$72)=J72),D72,"")</f>
        <v>#N/A</v>
      </c>
      <c r="G156" s="3" t="e">
        <f t="shared" si="50"/>
        <v>#N/A</v>
      </c>
      <c r="H156" s="3" t="e">
        <f t="shared" si="51"/>
        <v>#N/A</v>
      </c>
      <c r="I156" s="3" t="e">
        <f t="shared" si="46"/>
        <v>#N/A</v>
      </c>
      <c r="J156" s="3" t="e">
        <f t="shared" si="44"/>
        <v>#N/A</v>
      </c>
    </row>
    <row r="157" spans="3:10">
      <c r="C157" s="17">
        <v>5</v>
      </c>
      <c r="D157" s="5" t="str">
        <f t="shared" si="52"/>
        <v>{Team:"</v>
      </c>
      <c r="E157" s="3" t="e">
        <f>IF((MAX(G$73:G$74)=G73),D73,"")</f>
        <v>#N/A</v>
      </c>
      <c r="F157" s="3" t="e">
        <f>IF((MAX(J$73:J$76)=J73),D73,"")</f>
        <v>#N/A</v>
      </c>
      <c r="G157" s="3" t="e">
        <f t="shared" si="50"/>
        <v>#N/A</v>
      </c>
      <c r="H157" s="3" t="e">
        <f t="shared" si="51"/>
        <v>#N/A</v>
      </c>
      <c r="I157" s="3" t="e">
        <f t="shared" si="46"/>
        <v>#N/A</v>
      </c>
      <c r="J157" s="3" t="e">
        <f t="shared" si="44"/>
        <v>#N/A</v>
      </c>
    </row>
    <row r="158" spans="3:10">
      <c r="C158" s="17">
        <v>12</v>
      </c>
      <c r="D158" s="5" t="str">
        <f t="shared" si="52"/>
        <v>{Team:"</v>
      </c>
      <c r="E158" s="3" t="e">
        <f>IF((MAX(G$73:G$74)=G74),D74,"")</f>
        <v>#N/A</v>
      </c>
      <c r="F158" s="3" t="e">
        <f>IF((MAX(J$73:J$76)=J74),D74,"")</f>
        <v>#N/A</v>
      </c>
      <c r="G158" s="3" t="e">
        <f t="shared" si="50"/>
        <v>#N/A</v>
      </c>
      <c r="H158" s="3" t="e">
        <f t="shared" si="51"/>
        <v>#N/A</v>
      </c>
      <c r="I158" s="3" t="e">
        <f t="shared" si="46"/>
        <v>#N/A</v>
      </c>
      <c r="J158" s="3" t="e">
        <f t="shared" si="44"/>
        <v>#N/A</v>
      </c>
    </row>
    <row r="159" spans="3:10">
      <c r="C159" s="17">
        <v>4</v>
      </c>
      <c r="D159" s="5" t="str">
        <f t="shared" si="52"/>
        <v>{Team:"</v>
      </c>
      <c r="E159" s="3" t="e">
        <f>IF((MAX(G$75:G$76)=G75),D75,"")</f>
        <v>#N/A</v>
      </c>
      <c r="F159" s="3" t="e">
        <f>IF((MAX(J$73:J$76)=J75),D75,"")</f>
        <v>#N/A</v>
      </c>
      <c r="G159" s="3" t="e">
        <f t="shared" si="50"/>
        <v>#N/A</v>
      </c>
      <c r="H159" s="3" t="e">
        <f t="shared" si="51"/>
        <v>#N/A</v>
      </c>
      <c r="I159" s="3" t="e">
        <f t="shared" si="46"/>
        <v>#N/A</v>
      </c>
      <c r="J159" s="3" t="e">
        <f t="shared" si="44"/>
        <v>#N/A</v>
      </c>
    </row>
    <row r="160" spans="3:10">
      <c r="C160" s="17">
        <v>13</v>
      </c>
      <c r="D160" s="5" t="str">
        <f t="shared" si="52"/>
        <v>{Team:"</v>
      </c>
      <c r="E160" s="3" t="e">
        <f>IF((MAX(G$75:G$76)=G76),D76,"")</f>
        <v>#N/A</v>
      </c>
      <c r="F160" s="3" t="e">
        <f>IF((MAX(J$73:J$76)=J76),D76,"")</f>
        <v>#N/A</v>
      </c>
      <c r="G160" s="3" t="e">
        <f t="shared" si="50"/>
        <v>#N/A</v>
      </c>
      <c r="H160" s="3" t="e">
        <f t="shared" si="51"/>
        <v>#N/A</v>
      </c>
      <c r="I160" s="3" t="e">
        <f t="shared" si="46"/>
        <v>#N/A</v>
      </c>
      <c r="J160" s="3" t="e">
        <f t="shared" ref="J160:J168" si="53">IF((MAX(Z$12:Z$84)=Z76),D76,"")</f>
        <v>#N/A</v>
      </c>
    </row>
    <row r="161" spans="3:11">
      <c r="C161" s="17">
        <v>6</v>
      </c>
      <c r="D161" s="5" t="str">
        <f t="shared" si="52"/>
        <v>{Team:"</v>
      </c>
      <c r="E161" s="3" t="e">
        <f>IF((MAX(G$77:G$78)=G77),D77,"")</f>
        <v>#N/A</v>
      </c>
      <c r="F161" s="3" t="e">
        <f>IF((MAX(J$77:J$80)=J77),D77,"")</f>
        <v>#N/A</v>
      </c>
      <c r="G161" s="3" t="e">
        <f t="shared" ref="G161:G167" si="54">IF((MAX(N$77:N$84)=N77),D77,"")</f>
        <v>#N/A</v>
      </c>
      <c r="H161" s="3" t="e">
        <f t="shared" si="51"/>
        <v>#N/A</v>
      </c>
      <c r="I161" s="3" t="e">
        <f t="shared" si="46"/>
        <v>#N/A</v>
      </c>
      <c r="J161" s="3" t="e">
        <f t="shared" si="53"/>
        <v>#N/A</v>
      </c>
    </row>
    <row r="162" spans="3:11">
      <c r="C162" s="17">
        <v>11</v>
      </c>
      <c r="D162" s="5" t="str">
        <f t="shared" si="52"/>
        <v>{Team:"</v>
      </c>
      <c r="E162" s="3" t="e">
        <f>IF((MAX(G$77:G$78)=G78),D78,"")</f>
        <v>#N/A</v>
      </c>
      <c r="F162" s="3" t="e">
        <f>IF((MAX(J$77:J$80)=J78),D78,"")</f>
        <v>#N/A</v>
      </c>
      <c r="G162" s="3" t="e">
        <f t="shared" si="54"/>
        <v>#N/A</v>
      </c>
      <c r="H162" s="3" t="e">
        <f t="shared" si="51"/>
        <v>#N/A</v>
      </c>
      <c r="I162" s="3" t="e">
        <f t="shared" si="46"/>
        <v>#N/A</v>
      </c>
      <c r="J162" s="3" t="e">
        <f t="shared" si="53"/>
        <v>#N/A</v>
      </c>
    </row>
    <row r="163" spans="3:11">
      <c r="C163" s="17">
        <v>3</v>
      </c>
      <c r="D163" s="5" t="str">
        <f t="shared" si="52"/>
        <v>{Team:"</v>
      </c>
      <c r="E163" s="3" t="e">
        <f>IF((MAX(G$79:G$80)=G79),D79,"")</f>
        <v>#N/A</v>
      </c>
      <c r="F163" s="3" t="e">
        <f>IF((MAX(J$77:J$80)=J79),D79,"")</f>
        <v>#N/A</v>
      </c>
      <c r="G163" s="3" t="e">
        <f t="shared" si="54"/>
        <v>#N/A</v>
      </c>
      <c r="H163" s="3" t="e">
        <f t="shared" si="51"/>
        <v>#N/A</v>
      </c>
      <c r="I163" s="3" t="e">
        <f t="shared" si="46"/>
        <v>#N/A</v>
      </c>
      <c r="J163" s="3" t="e">
        <f t="shared" si="53"/>
        <v>#N/A</v>
      </c>
    </row>
    <row r="164" spans="3:11">
      <c r="C164" s="17">
        <v>14</v>
      </c>
      <c r="D164" s="5" t="str">
        <f t="shared" si="52"/>
        <v>{Team:"</v>
      </c>
      <c r="E164" s="3" t="e">
        <f>IF((MAX(G$79:G$80)=G80),D80,"")</f>
        <v>#N/A</v>
      </c>
      <c r="F164" s="3" t="e">
        <f>IF((MAX(J$77:J$80)=J80),D80,"")</f>
        <v>#N/A</v>
      </c>
      <c r="G164" s="3" t="e">
        <f t="shared" si="54"/>
        <v>#N/A</v>
      </c>
      <c r="H164" s="3" t="e">
        <f t="shared" si="51"/>
        <v>#N/A</v>
      </c>
      <c r="I164" s="3" t="e">
        <f t="shared" si="46"/>
        <v>#N/A</v>
      </c>
      <c r="J164" s="3" t="e">
        <f t="shared" si="53"/>
        <v>#N/A</v>
      </c>
    </row>
    <row r="165" spans="3:11">
      <c r="C165" s="17">
        <v>7</v>
      </c>
      <c r="D165" s="5" t="str">
        <f t="shared" si="52"/>
        <v>{Team:"</v>
      </c>
      <c r="E165" s="3" t="e">
        <f>IF((MAX(G$81:G$82)=G81),D81,"")</f>
        <v>#N/A</v>
      </c>
      <c r="F165" s="3" t="e">
        <f>IF((MAX(J$81:J$84)=J81),D81,"")</f>
        <v>#N/A</v>
      </c>
      <c r="G165" s="3" t="e">
        <f t="shared" si="54"/>
        <v>#N/A</v>
      </c>
      <c r="H165" s="3" t="e">
        <f t="shared" si="51"/>
        <v>#N/A</v>
      </c>
      <c r="I165" s="3" t="e">
        <f t="shared" si="46"/>
        <v>#N/A</v>
      </c>
      <c r="J165" s="3" t="e">
        <f t="shared" si="53"/>
        <v>#N/A</v>
      </c>
    </row>
    <row r="166" spans="3:11">
      <c r="C166" s="17">
        <v>10</v>
      </c>
      <c r="D166" s="5" t="str">
        <f t="shared" si="52"/>
        <v>{Team:"</v>
      </c>
      <c r="E166" s="3" t="e">
        <f>IF((MAX(G$81:G$82)=G82),D82,"")</f>
        <v>#N/A</v>
      </c>
      <c r="F166" s="3" t="e">
        <f>IF((MAX(J$81:J$84)=J82),D82,"")</f>
        <v>#N/A</v>
      </c>
      <c r="G166" s="3" t="e">
        <f t="shared" si="54"/>
        <v>#N/A</v>
      </c>
      <c r="H166" s="3" t="e">
        <f t="shared" si="51"/>
        <v>#N/A</v>
      </c>
      <c r="I166" s="3" t="e">
        <f t="shared" si="46"/>
        <v>#N/A</v>
      </c>
      <c r="J166" s="3" t="e">
        <f t="shared" si="53"/>
        <v>#N/A</v>
      </c>
    </row>
    <row r="167" spans="3:11">
      <c r="C167" s="17">
        <v>2</v>
      </c>
      <c r="D167" s="5" t="str">
        <f t="shared" si="52"/>
        <v>{Team:"</v>
      </c>
      <c r="E167" s="3" t="e">
        <f>IF((MAX(G$83:G$84)=G83),D83,"")</f>
        <v>#N/A</v>
      </c>
      <c r="F167" s="3" t="e">
        <f>IF((MAX(J$81:J$84)=J83),D83,"")</f>
        <v>#N/A</v>
      </c>
      <c r="G167" s="3" t="e">
        <f t="shared" si="54"/>
        <v>#N/A</v>
      </c>
      <c r="H167" s="3" t="e">
        <f t="shared" si="51"/>
        <v>#N/A</v>
      </c>
      <c r="I167" s="3" t="e">
        <f t="shared" si="46"/>
        <v>#N/A</v>
      </c>
      <c r="J167" s="3" t="e">
        <f t="shared" si="53"/>
        <v>#N/A</v>
      </c>
    </row>
    <row r="168" spans="3:11">
      <c r="C168" s="17">
        <v>15</v>
      </c>
      <c r="D168" s="5" t="str">
        <f t="shared" si="52"/>
        <v>{Team:"</v>
      </c>
      <c r="E168" s="3" t="e">
        <f>IF((MAX(G$83:G$84)=G84),D84,"")</f>
        <v>#N/A</v>
      </c>
      <c r="F168" s="3" t="e">
        <f>IF((MAX(J$81:J$84)=J84),D84,"")</f>
        <v>#N/A</v>
      </c>
      <c r="G168" s="3" t="e">
        <f>IF((MAX(G$77:G$84)=G84),D84,"")</f>
        <v>#N/A</v>
      </c>
      <c r="H168" s="3"/>
      <c r="I168" s="3" t="e">
        <f>IF((MAX(G$50:G$84)=G84),D84,"")</f>
        <v>#N/A</v>
      </c>
      <c r="J168" s="3" t="e">
        <f t="shared" si="53"/>
        <v>#N/A</v>
      </c>
    </row>
    <row r="170" spans="3:11">
      <c r="E170" s="3" t="s">
        <v>15</v>
      </c>
      <c r="F170" s="3" t="s">
        <v>15</v>
      </c>
      <c r="G170" s="3" t="s">
        <v>15</v>
      </c>
      <c r="H170" s="3" t="s">
        <v>15</v>
      </c>
      <c r="I170" s="3" t="s">
        <v>15</v>
      </c>
      <c r="J170" s="3" t="s">
        <v>15</v>
      </c>
      <c r="K170" s="3" t="s">
        <v>16</v>
      </c>
    </row>
    <row r="171" spans="3:11">
      <c r="E171" s="1" t="e">
        <f>SUM(MAX(G12:G13)+MAX(G14:G15)+MAX(G16:G17)+MAX(G18:G19)+MAX(G20:G21)+MAX(G22:G23)+MAX(G24:G25)+MAX(G26:G27)+MAX(G31:G32)+MAX(G33:G34)+MAX(G35:G36)+MAX(G37:G38)+MAX(G39:G40)+MAX(G41:G42)+MAX(G43:G44)+MAX(G45:G46)+MAX(G50:G51)+MAX(G52:G53)+MAX(G54:G55)+MAX(G56:G57)+MAX(G58:G59)+MAX(G60:G61)+MAX(G62:G63)+MAX(G64:G65)+MAX(G69:G70)+MAX(G71:G72)+MAX(G73:G74)+MAX(G75:G76)+MAX(G77:G78)+MAX(G79:G80)+MAX(G81:G82)+MAX(G83:G84))</f>
        <v>#N/A</v>
      </c>
      <c r="F171" s="1" t="e">
        <f>SUM(MAX(J12:J15)+MAX(J16:J19)+MAX(J20:J23)+MAX(J24:J27)+MAX(J31:J34)+MAX(J35:J38)+MAX(J39:J42)+MAX(J43:J46)+MAX(J50:J53)+MAX(J54:J57)+MAX(J58:J61)+MAX(J62:J65)+MAX(J69:J72)+MAX(J73:J76)+MAX(J77:J80)+MAX(J81:J84))</f>
        <v>#N/A</v>
      </c>
      <c r="G171" s="1" t="e">
        <f>SUM(MAX(N12:N19)+MAX(N20:N27)+MAX(N31:N38)+MAX(N39:N46)+MAX(N50:N57)+MAX(N58:N65)+MAX(N69:N76)+MAX(N77:N84))</f>
        <v>#N/A</v>
      </c>
      <c r="H171" s="1" t="e">
        <f>SUM(MAX(R12:R27)+MAX(R31:R46)+MAX(R50:R65)+MAX(R69:R84))</f>
        <v>#N/A</v>
      </c>
      <c r="I171" s="1" t="e">
        <f>SUM(MAX(V12:V46)+MAX(V50:V84))</f>
        <v>#N/A</v>
      </c>
      <c r="J171" s="1" t="e">
        <f>SUM(MAX(Z12:Z84))</f>
        <v>#N/A</v>
      </c>
      <c r="K171" s="1" t="e">
        <f>SUM(E$171:J$171)</f>
        <v>#N/A</v>
      </c>
    </row>
  </sheetData>
  <phoneticPr fontId="5" type="noConversion"/>
  <pageMargins left="0.75" right="0.75" top="1" bottom="1" header="0.5" footer="0.5"/>
  <pageSetup orientation="portrait" horizontalDpi="4294967292" verticalDpi="4294967292"/>
  <ignoredErrors>
    <ignoredError sqref="I96:J167 I171:J171 I168:J168 D1:D5 D76:D1048576 D12:D47 D11 D49:D75 D7:D9" emptyCellReference="1"/>
  </ignoredError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0 5 a c 8 9 - 2 f b 4 - 4 3 e a - 8 e a 6 - 6 0 c 8 0 0 f f 6 3 6 b "   x m l n s = " h t t p : / / s c h e m a s . m i c r o s o f t . c o m / D a t a M a s h u p " > A A A A A F Y E A A B Q S w M E F A A C A A g A R 6 R r T I a f r U y n A A A A + A A A A B I A H A B D b 2 5 m a W c v U G F j a 2 F n Z S 5 4 b W w g o h g A K K A U A A A A A A A A A A A A A A A A A A A A A A A A A A A A h Y / R C o I w G I V f R X b v N p d C y O + 8 6 D Y h k K L b M Z e O d I a b z X f r o k f q F R L K 6 q 7 L c / g O f O d x u 0 M + d W 1 w V Y P V v c l Q h C k K l J F 9 p U 2 d o d G d w j X K O e y E P I t a B T N s b D p Z n a H G u U t K i P c e + x X u h 5 o w S i N y L L a l b F Q n Q m 2 s E 0 Y q 9 F l V / 1 e I w + E l w x l O E p z Q i O I 4 Z k C W G g p t v g i b j T E F 8 l P C Z m z d O C i u T L g v g S w R y P s F f w J Q S w M E F A A C A A g A R 6 R r 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k a 0 z i m 7 o K T Q E A A F Q D A A A T A B w A R m 9 y b X V s Y X M v U 2 V j d G l v b j E u b S C i G A A o o B Q A A A A A A A A A A A A A A A A A A A A A A A A A A A C t U k F r w j A Y v R f 6 H z 4 i A w u 1 X c s Q m e z k 9 C x a 8 D B 2 i O 1 n m 9 E m J f k 6 J 8 X / v r R O x u h O Y g 5 J e C + 8 9 5 I 8 g y k J J W F 7 W a O 5 6 7 i O K b j G D E Y s 4 f s S I W b w A i W S 6 4 A d W 9 X o F C 2 y w 3 2 w 5 j m O u 8 1 C S U J J Z s w K o t o 8 h 2 G t 1 Y c V N c F B f C I V Q t M J R V 5 Q k K o q j B + j 2 a T i O i 3 s n E k 0 Z l J b S 9 G H M C H z P P / i 9 s q J x 9 b s 4 t r G 5 7 c O e f 9 h R 2 x R c J n b r M m p x i 5 m n z h I N J f m o H S 1 U G V T y Y 4 0 4 1 7 K b 1 v G f C C L A O E X n X 1 o W Y K 8 G o A b z G 2 W A b x W R 9 S g O Q m Z X 0 n Z V H v U P d 3 l s a + j D r B B n h b 2 E G x U I 7 N f X F 9 x 3 e E w f v A g M j T w u U k o l p k V W q N 9 K k n 2 a 4 L u 5 r f L b Y + I B N E 0 m t 4 n 3 r I U h L D s W j C 7 j + J K S F 7 C y p b j 6 T 6 C l q z q I B 6 I 7 c T f K p w 9 1 x H y 3 x b O v w F Q S w E C L Q A U A A I A C A B H p G t M h p + t T K c A A A D 4 A A A A E g A A A A A A A A A A A A A A A A A A A A A A Q 2 9 u Z m l n L 1 B h Y 2 t h Z 2 U u e G 1 s U E s B A i 0 A F A A C A A g A R 6 R r T A / K 6 a u k A A A A 6 Q A A A B M A A A A A A A A A A A A A A A A A 8 w A A A F t D b 2 5 0 Z W 5 0 X 1 R 5 c G V z X S 5 4 b W x Q S w E C L Q A U A A I A C A B H p G t M 4 p u 6 C k 0 B A A B U A w A A E w A A A A A A A A A A A A A A A A D k A Q A A R m 9 y b X V s Y X M v U 2 V j d G l v b j E u b V B L B Q Y A A A A A A w A D A M I A A A 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0 E Q A A A A A A A F I 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I 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U Y W J s Z V 8 y I i A v P j x F b n R y e S B U e X B l P S J S Z W x h d G l v b n N o a X B J b m Z v Q 2 9 u d G F p b m V y I i B W Y W x 1 Z T 0 i c 3 s m c X V v d D t j b 2 x 1 b W 5 D b 3 V u d C Z x d W 9 0 O z o x M S w m c X V v d D t r Z X l D b 2 x 1 b W 5 O Y W 1 l c y Z x d W 9 0 O z p b X S w m c X V v d D t x d W V y e V J l b G F 0 a W 9 u c 2 h p c H M m c X V v d D s 6 W 1 0 s J n F 1 b 3 Q 7 Y 2 9 s d W 1 u S W R l b n R p d G l l c y Z x d W 9 0 O z p b J n F 1 b 3 Q 7 U 2 V j d G l v b j E v V G F i b G U g M i 9 D a G F u Z 2 V k I F R 5 c G U u e y w w f S Z x d W 9 0 O y w m c X V v d D t T Z W N 0 a W 9 u M S 9 U Y W J s Z S A y L 0 N o Y W 5 n Z W Q g V H l w Z S 5 7 V G V h b S w x f S Z x d W 9 0 O y w m c X V v d D t T Z W N 0 a W 9 u M S 9 U Y W J s Z S A y L 0 N o Y W 5 n Z W Q g V H l w Z S 5 7 U m V n a W 9 u L D J 9 J n F 1 b 3 Q 7 L C Z x d W 9 0 O 1 N l Y 3 R p b 2 4 x L 1 R h Y m x l I D I v Q 2 h h b m d l Z C B U e X B l L n t Q b 3 d l c i B y Y X R p b m c s M 3 0 m c X V v d D s s J n F 1 b 3 Q 7 U 2 V j d G l v b j E v V G F i b G U g M i 9 D a G F u Z 2 V k I F R 5 c G U u e 0 N o Y W 5 j Z S B v Z i B S Z W F j a G l u Z y B S b 3 V u Z E N o Y W 5 j Z S B v Z i B y Z W F j a G l u Z y B y b 3 V u Z C A o J S k g M X N 0 L D R 9 J n F 1 b 3 Q 7 L C Z x d W 9 0 O 1 N l Y 3 R p b 2 4 x L 1 R h Y m x l I D I v Q 2 h h b m d l Z C B U e X B l L n t D a G F u Y 2 U g b 2 Y g U m V h Y 2 h p b m c g U m 9 1 b m R D a G F u Y 2 U g b 2 Y g c m V h Y 2 h p b m c g c m 9 1 b m Q g K C U p I D J u Z C w 1 f S Z x d W 9 0 O y w m c X V v d D t T Z W N 0 a W 9 u M S 9 U Y W J s Z S A y L 0 N o Y W 5 n Z W Q g V H l w Z S 5 7 Q 2 h h b m N l I G 9 m I F J l Y W N o a W 5 n I F J v d W 5 k Q 2 h h b m N l I G 9 m I H J l Y W N o a W 5 n I H J v d W 5 k I C g l K S B T d 2 V l d C A x N j E 2 L D Z 9 J n F 1 b 3 Q 7 L C Z x d W 9 0 O 1 N l Y 3 R p b 2 4 x L 1 R h Y m x l I D I v Q 2 h h b m d l Z C B U e X B l L n t D a G F u Y 2 U g b 2 Y g U m V h Y 2 h p b m c g U m 9 1 b m R D a G F u Y 2 U g b 2 Y g c m V h Y 2 h p b m c g c m 9 1 b m Q g K C U p I E V s a X R l I E V p Z 2 h 0 O C w 3 f S Z x d W 9 0 O y w m c X V v d D t T Z W N 0 a W 9 u M S 9 U Y W J s Z S A y L 0 N o Y W 5 n Z W Q g V H l w Z S 5 7 Q 2 h h b m N l I G 9 m I F J l Y W N o a W 5 n I F J v d W 5 k Q 2 h h b m N l I G 9 m I H J l Y W N o a W 5 n I H J v d W 5 k I C g l K S B G a W 5 h b C B G b 3 V y N C w 4 f S Z x d W 9 0 O y w m c X V v d D t T Z W N 0 a W 9 u M S 9 U Y W J s Z S A y L 0 N o Y W 5 n Z W Q g V H l w Z S 5 7 Q 2 h h b m N l I G 9 m I F J l Y W N o a W 5 n I F J v d W 5 k Q 2 h h b m N l I G 9 m I H J l Y W N o a W 5 n I H J v d W 5 k I C g l K S B D a G F t c C 4 y L D l 9 J n F 1 b 3 Q 7 L C Z x d W 9 0 O 1 N l Y 3 R p b 2 4 x L 1 R h Y m x l I D I v Q 2 h h b m d l Z C B U e X B l L n t X a W 4 s M T B 9 J n F 1 b 3 Q 7 X S w m c X V v d D t D b 2 x 1 b W 5 D b 3 V u d C Z x d W 9 0 O z o x M S w m c X V v d D t L Z X l D b 2 x 1 b W 5 O Y W 1 l c y Z x d W 9 0 O z p b X S w m c X V v d D t D b 2 x 1 b W 5 J Z G V u d G l 0 a W V z J n F 1 b 3 Q 7 O l s m c X V v d D t T Z W N 0 a W 9 u M S 9 U Y W J s Z S A y L 0 N o Y W 5 n Z W Q g V H l w Z S 5 7 L D B 9 J n F 1 b 3 Q 7 L C Z x d W 9 0 O 1 N l Y 3 R p b 2 4 x L 1 R h Y m x l I D I v Q 2 h h b m d l Z C B U e X B l L n t U Z W F t L D F 9 J n F 1 b 3 Q 7 L C Z x d W 9 0 O 1 N l Y 3 R p b 2 4 x L 1 R h Y m x l I D I v Q 2 h h b m d l Z C B U e X B l L n t S Z W d p b 2 4 s M n 0 m c X V v d D s s J n F 1 b 3 Q 7 U 2 V j d G l v b j E v V G F i b G U g M i 9 D a G F u Z 2 V k I F R 5 c G U u e 1 B v d 2 V y I H J h d G l u Z y w z f S Z x d W 9 0 O y w m c X V v d D t T Z W N 0 a W 9 u M S 9 U Y W J s Z S A y L 0 N o Y W 5 n Z W Q g V H l w Z S 5 7 Q 2 h h b m N l I G 9 m I F J l Y W N o a W 5 n I F J v d W 5 k Q 2 h h b m N l I G 9 m I H J l Y W N o a W 5 n I H J v d W 5 k I C g l K S A x c 3 Q s N H 0 m c X V v d D s s J n F 1 b 3 Q 7 U 2 V j d G l v b j E v V G F i b G U g M i 9 D a G F u Z 2 V k I F R 5 c G U u e 0 N o Y W 5 j Z S B v Z i B S Z W F j a G l u Z y B S b 3 V u Z E N o Y W 5 j Z S B v Z i B y Z W F j a G l u Z y B y b 3 V u Z C A o J S k g M m 5 k L D V 9 J n F 1 b 3 Q 7 L C Z x d W 9 0 O 1 N l Y 3 R p b 2 4 x L 1 R h Y m x l I D I v Q 2 h h b m d l Z C B U e X B l L n t D a G F u Y 2 U g b 2 Y g U m V h Y 2 h p b m c g U m 9 1 b m R D a G F u Y 2 U g b 2 Y g c m V h Y 2 h p b m c g c m 9 1 b m Q g K C U p I F N 3 Z W V 0 I D E 2 M T Y s N n 0 m c X V v d D s s J n F 1 b 3 Q 7 U 2 V j d G l v b j E v V G F i b G U g M i 9 D a G F u Z 2 V k I F R 5 c G U u e 0 N o Y W 5 j Z S B v Z i B S Z W F j a G l u Z y B S b 3 V u Z E N o Y W 5 j Z S B v Z i B y Z W F j a G l u Z y B y b 3 V u Z C A o J S k g R W x p d G U g R W l n a H Q 4 L D d 9 J n F 1 b 3 Q 7 L C Z x d W 9 0 O 1 N l Y 3 R p b 2 4 x L 1 R h Y m x l I D I v Q 2 h h b m d l Z C B U e X B l L n t D a G F u Y 2 U g b 2 Y g U m V h Y 2 h p b m c g U m 9 1 b m R D a G F u Y 2 U g b 2 Y g c m V h Y 2 h p b m c g c m 9 1 b m Q g K C U p I E Z p b m F s I E Z v d X I 0 L D h 9 J n F 1 b 3 Q 7 L C Z x d W 9 0 O 1 N l Y 3 R p b 2 4 x L 1 R h Y m x l I D I v Q 2 h h b m d l Z C B U e X B l L n t D a G F u Y 2 U g b 2 Y g U m V h Y 2 h p b m c g U m 9 1 b m R D a G F u Y 2 U g b 2 Y g c m V h Y 2 h p b m c g c m 9 1 b m Q g K C U p I E N o Y W 1 w L j I s O X 0 m c X V v d D s s J n F 1 b 3 Q 7 U 2 V j d G l v b j E v V G F i b G U g M i 9 D a G F u Z 2 V k I F R 5 c G U u e 1 d p b i w x M H 0 m c X V v d D t d L C Z x d W 9 0 O 1 J l b G F 0 a W 9 u c 2 h p c E l u Z m 8 m c X V v d D s 6 W 1 1 9 I i A v P j x F b n R y e S B U e X B l P S J G a W x s T G F z d F V w Z G F 0 Z W Q i I F Z h b H V l P S J k M j A x O C 0 w M y 0 x M l Q w M D o z N D o x N C 4 4 O T c x O T Q w W i I g L z 4 8 R W 5 0 c n k g V H l w Z T 0 i R m l s b E V y c m 9 y Q 2 9 k Z S I g V m F s d W U 9 I n N V b m t u b 3 d u I i A v P j x F b n R y e S B U e X B l P S J G a W x s Q 2 9 s d W 1 u T m F t Z X M i I F Z h b H V l P S J z W y Z x d W 9 0 O 0 N v b H V t b j E m c X V v d D s s J n F 1 b 3 Q 7 V G V h b S Z x d W 9 0 O y w m c X V v d D t S Z W d p b 2 4 m c X V v d D s s J n F 1 b 3 Q 7 U G 9 3 Z X I g c m F 0 a W 5 n J n F 1 b 3 Q 7 L C Z x d W 9 0 O 0 N o Y W 5 j Z S B v Z i B S Z W F j a G l u Z y B S b 3 V u Z E N o Y W 5 j Z S B v Z i B y Z W F j a G l u Z y B y b 3 V u Z C A o J S k g M X N 0 J n F 1 b 3 Q 7 L C Z x d W 9 0 O 0 N o Y W 5 j Z S B v Z i B S Z W F j a G l u Z y B S b 3 V u Z E N o Y W 5 j Z S B v Z i B y Z W F j a G l u Z y B y b 3 V u Z C A o J S k g M m 5 k J n F 1 b 3 Q 7 L C Z x d W 9 0 O 0 N o Y W 5 j Z S B v Z i B S Z W F j a G l u Z y B S b 3 V u Z E N o Y W 5 j Z S B v Z i B y Z W F j a G l u Z y B y b 3 V u Z C A o J S k g U 3 d l Z X Q g M T Y x N i Z x d W 9 0 O y w m c X V v d D t D a G F u Y 2 U g b 2 Y g U m V h Y 2 h p b m c g U m 9 1 b m R D a G F u Y 2 U g b 2 Y g c m V h Y 2 h p b m c g c m 9 1 b m Q g K C U p I E V s a X R l I E V p Z 2 h 0 O C Z x d W 9 0 O y w m c X V v d D t D a G F u Y 2 U g b 2 Y g U m V h Y 2 h p b m c g U m 9 1 b m R D a G F u Y 2 U g b 2 Y g c m V h Y 2 h p b m c g c m 9 1 b m Q g K C U p I E Z p b m F s I E Z v d X I 0 J n F 1 b 3 Q 7 L C Z x d W 9 0 O 0 N o Y W 5 j Z S B v Z i B S Z W F j a G l u Z y B S b 3 V u Z E N o Y W 5 j Z S B v Z i B y Z W F j a G l u Z y B y b 3 V u Z C A o J S k g Q 2 h h b X A u M i Z x d W 9 0 O y w m c X V v d D t X a W 4 m c X V v d D t d I i A v P j x F b n R y e S B U e X B l P S J G a W x s Q 2 9 s d W 1 u V H l w Z X M i I F Z h b H V l P S J z Q m d Z R 0 J R W U V C Z 1 l H Q m d Z P S I g L z 4 8 R W 5 0 c n k g V H l w Z T 0 i R m l s b E V y c m 9 y Q 2 9 1 b n Q i I F Z h b H V l P S J s M C I g L z 4 8 R W 5 0 c n k g V H l w Z T 0 i R m l s b E N v d W 5 0 I i B W Y W x 1 Z T 0 i b D Y 4 I i A v P j x F b n R y e S B U e X B l P S J B Z G R l Z F R v R G F 0 Y U 1 v Z G V s I i B W Y W x 1 Z T 0 i b D A i I C 8 + P E V u d H J 5 I F R 5 c G U 9 I k Z p b G x l Z E N v b X B s Z X R l U m V z d W x 0 V G 9 X b 3 J r c 2 h l Z X Q i I F Z h b H V l P S J s M S I g L z 4 8 R W 5 0 c n k g V H l w Z T 0 i R m l s b F N 0 Y X R 1 c y I g V m F s d W U 9 I n N D b 2 1 w b G V 0 Z S I g L z 4 8 R W 5 0 c n k g V H l w Z T 0 i U X V l c n l J R C I g V m F s d W U 9 I n M 3 N T c w M 2 N i M i 1 k Z T U 3 L T Q 3 Y m Y t O D B l M y 1 m Y z l h M 2 F k Z D k w N T Y 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D a G F u Z 2 V k J T I w V H l w Z T w v S X R l b V B h d G g + P C 9 J d G V t T G 9 j Y X R p b 2 4 + P F N 0 Y W J s Z U V u d H J p Z X M g L z 4 8 L 0 l 0 Z W 0 + P C 9 J d G V t c z 4 8 L 0 x v Y 2 F s U G F j a 2 F n Z U 1 l d G F k Y X R h R m l s Z T 4 W A A A A U E s F B g A A A A A A A A A A A A A A A A A A A A A A A N o A A A A B A A A A 0 I y d 3 w E V 0 R G M e g D A T 8 K X 6 w E A A A A U O m j G u c J O T a h 5 7 q W q t w 7 u A A A A A A I A A A A A A A N m A A D A A A A A E A A A A P p S / J t 5 k Y m e r N Y g 9 V i X 0 q g A A A A A B I A A A K A A A A A Q A A A A N F q a I 5 d 7 Q J l V U v d B v q q / m V A A A A B / W n 3 o 0 A s C a n J H X g e O h 3 U j k V s x 0 s l m R f z F o N G Y + k v P V c l F D X c v 5 z l U 0 9 n 2 B y P / c 4 e R S / N m e s 1 N f 3 V d c u w i c x 8 u A U T k d s G 5 p U p u M x h a i K G d R R Q A A A D 4 k k Y T 4 G u L H l 4 l d + h 0 o 2 b O e M E X h g = = < / D a t a M a s h u p > 
</file>

<file path=customXml/itemProps1.xml><?xml version="1.0" encoding="utf-8"?>
<ds:datastoreItem xmlns:ds="http://schemas.openxmlformats.org/officeDocument/2006/customXml" ds:itemID="{3F8B8DD9-F896-4BF3-89E5-5FB41575D8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FiveThirtyEight</vt:lpstr>
      <vt:lpstr>Popular Picks</vt:lpstr>
      <vt:lpstr>Work</vt:lpstr>
      <vt:lpstr>Projections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Wilmington Friends School</dc:creator>
  <cp:lastModifiedBy>Wilmington Friends School</cp:lastModifiedBy>
  <dcterms:created xsi:type="dcterms:W3CDTF">2017-02-25T02:30:44Z</dcterms:created>
  <dcterms:modified xsi:type="dcterms:W3CDTF">2019-04-10T20:21:25Z</dcterms:modified>
</cp:coreProperties>
</file>