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ach/"/>
    </mc:Choice>
  </mc:AlternateContent>
  <xr:revisionPtr revIDLastSave="0" documentId="13_ncr:1_{E78F6924-82B5-2F41-B51B-A8D135BDA186}" xr6:coauthVersionLast="45" xr6:coauthVersionMax="45" xr10:uidLastSave="{00000000-0000-0000-0000-000000000000}"/>
  <bookViews>
    <workbookView xWindow="0" yWindow="460" windowWidth="27000" windowHeight="18780" xr2:uid="{00000000-000D-0000-FFFF-FFFF00000000}"/>
  </bookViews>
  <sheets>
    <sheet name="Table" sheetId="1" r:id="rId1"/>
    <sheet name="Category Chart" sheetId="2" r:id="rId2"/>
    <sheet name="Subcategory Chart" sheetId="4" r:id="rId3"/>
    <sheet name="State by Created" sheetId="6" r:id="rId4"/>
    <sheet name="Bonus" sheetId="7" r:id="rId5"/>
  </sheets>
  <calcPr calcId="191029"/>
  <pivotCaches>
    <pivotCache cacheId="7" r:id="rId6"/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H13" i="7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<sst xmlns="http://schemas.openxmlformats.org/spreadsheetml/2006/main" count="24837" uniqueCount="8403">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</sst>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[Excel_HW_ZC.xlsx]Category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D-1843-B2C5-3522C9624A5B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0D-1843-B2C5-3522C9624A5B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0D-1843-B2C5-3522C9624A5B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0D-1843-B2C5-3522C9624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3785248"/>
        <c:axId val="273786880"/>
      </c:barChart>
      <c:catAx>
        <c:axId val="2737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86880"/>
        <c:crosses val="autoZero"/>
        <c:auto val="1"/>
        <c:lblAlgn val="ctr"/>
        <c:lblOffset val="100"/>
        <c:noMultiLvlLbl val="0"/>
      </c:catAx>
      <c:valAx>
        <c:axId val="2737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[Excel_HW_ZC.xlsx]Subcategory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B-F541-AB09-347E9C2FE80C}"/>
            </c:ext>
          </c:extLst>
        </c:ser>
        <c:ser>
          <c:idx val="1"/>
          <c:order val="1"/>
          <c:tx>
            <c:strRef>
              <c:f>'Subcategory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B-F541-AB09-347E9C2FE80C}"/>
            </c:ext>
          </c:extLst>
        </c:ser>
        <c:ser>
          <c:idx val="2"/>
          <c:order val="2"/>
          <c:tx>
            <c:strRef>
              <c:f>'Subcategory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DB-F541-AB09-347E9C2FE80C}"/>
            </c:ext>
          </c:extLst>
        </c:ser>
        <c:ser>
          <c:idx val="3"/>
          <c:order val="3"/>
          <c:tx>
            <c:strRef>
              <c:f>'Subcategory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DB-F541-AB09-347E9C2FE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233952"/>
        <c:axId val="141230704"/>
      </c:barChart>
      <c:catAx>
        <c:axId val="14123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30704"/>
        <c:crosses val="autoZero"/>
        <c:auto val="1"/>
        <c:lblAlgn val="ctr"/>
        <c:lblOffset val="100"/>
        <c:noMultiLvlLbl val="0"/>
      </c:catAx>
      <c:valAx>
        <c:axId val="1412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3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[Excel_HW_ZC.xlsx]State by Created!PivotTable8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B3-5A4B-8C7B-45D071763835}"/>
            </c:ext>
          </c:extLst>
        </c:ser>
        <c:ser>
          <c:idx val="1"/>
          <c:order val="1"/>
          <c:tx>
            <c:strRef>
              <c:f>'State by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B3-5A4B-8C7B-45D071763835}"/>
            </c:ext>
          </c:extLst>
        </c:ser>
        <c:ser>
          <c:idx val="2"/>
          <c:order val="2"/>
          <c:tx>
            <c:strRef>
              <c:f>'State by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B3-5A4B-8C7B-45D07176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676928"/>
        <c:axId val="144678560"/>
      </c:lineChart>
      <c:catAx>
        <c:axId val="1446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8560"/>
        <c:crosses val="autoZero"/>
        <c:auto val="1"/>
        <c:lblAlgn val="ctr"/>
        <c:lblOffset val="100"/>
        <c:noMultiLvlLbl val="0"/>
      </c:catAx>
      <c:valAx>
        <c:axId val="1446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[Excel_HW_ZC.xlsx]Bonus!PivotTable9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Bonus!$B$19:$B$31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8-344D-80DF-96C9C957D4F8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Bonus!$C$19:$C$31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8-344D-80DF-96C9C957D4F8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Bonus!$D$19:$D$31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8-344D-80DF-96C9C957D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301280"/>
        <c:axId val="2002391279"/>
      </c:lineChart>
      <c:catAx>
        <c:axId val="2263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91279"/>
        <c:crosses val="autoZero"/>
        <c:auto val="1"/>
        <c:lblAlgn val="ctr"/>
        <c:lblOffset val="100"/>
        <c:noMultiLvlLbl val="0"/>
      </c:catAx>
      <c:valAx>
        <c:axId val="200239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813892</xdr:colOff>
      <xdr:row>1</xdr:row>
      <xdr:rowOff>127000</xdr:rowOff>
    </xdr:from>
    <xdr:to>
      <xdr:col>14</xdr:col>
      <xdr:colOff>781528</xdr:colOff>
      <xdr:row>22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E1A4B-D2CA-294B-A1C5-4DE541320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4</xdr:row>
      <xdr:rowOff>25400</xdr:rowOff>
    </xdr:from>
    <xdr:to>
      <xdr:col>15</xdr:col>
      <xdr:colOff>393700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3B332-2F35-2543-8963-62991E817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88900</xdr:rowOff>
    </xdr:from>
    <xdr:to>
      <xdr:col>15</xdr:col>
      <xdr:colOff>457200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037A8-586D-5343-9203-975D25041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32</xdr:row>
      <xdr:rowOff>120650</xdr:rowOff>
    </xdr:from>
    <xdr:to>
      <xdr:col>3</xdr:col>
      <xdr:colOff>641350</xdr:colOff>
      <xdr:row>47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51F2D-EF7E-4141-A5AA-9900E5552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Childers" refreshedDate="43864.333120254632" createdVersion="6" refreshedVersion="6" minRefreshableVersion="3" recordCount="4114" xr:uid="{9ABA6529-E79C-3A47-AEF3-6F3D9B060BA7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Childers" refreshedDate="43864.393704745373" createdVersion="6" refreshedVersion="6" minRefreshableVersion="3" recordCount="4114" xr:uid="{B8D1C8A9-72B5-4F47-B5C3-E9B723327DF5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Childers" refreshedDate="43864.562512731478" createdVersion="6" refreshedVersion="6" minRefreshableVersion="3" recordCount="12" xr:uid="{9CD68D13-0B41-C640-A992-0C582F75BDC6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932"/>
    <n v="420"/>
    <n v="60"/>
    <n v="1412"/>
    <n v="66.005665722379604"/>
    <n v="29.745042492917843"/>
    <n v="4.2492917847025495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62"/>
    <n v="72"/>
    <n v="14"/>
    <n v="148"/>
    <n v="41.891891891891895"/>
    <n v="48.648648648648653"/>
    <n v="9.459459459459459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F541B-FF32-ED46-91AC-6669A52F0151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30CAB-5B56-8A44-8733-0BA73467E28F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5C9B-C6F2-2542-8FB5-271498FD4101}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" showAll="0" defaultSubtotal="0">
      <items count="6">
        <item sd="0" x="0"/>
        <item x="1"/>
        <item x="2"/>
        <item x="3"/>
        <item x="4"/>
        <item sd="0" x="5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F196E-9ADA-6842-9E20-64B92FB88829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ustomListSort="0">
  <location ref="A18:D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2" zoomScaleNormal="82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customWidth="1"/>
    <col min="16" max="16" width="20.5" customWidth="1"/>
    <col min="17" max="17" width="19.1640625" customWidth="1"/>
    <col min="18" max="18" width="17.5" customWidth="1"/>
    <col min="19" max="19" width="29.5" customWidth="1"/>
    <col min="20" max="20" width="33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8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LEFT(N2,(FIND("/",N2)-1))</f>
        <v>film &amp; video</v>
      </c>
      <c r="R2" t="str">
        <f>RIGHT(N2, LEN(N2) - 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LEFT(N3,(FIND("/",N3)-1))</f>
        <v>film &amp; video</v>
      </c>
      <c r="R3" t="str">
        <f t="shared" ref="R3:R66" si="3">RIGHT(N3, LEN(N3) - 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LEFT(N67,(FIND("/",N67)-1))</f>
        <v>film &amp; video</v>
      </c>
      <c r="R67" t="str">
        <f t="shared" ref="R67:R130" si="9">RIGHT(N67, LEN(N67) - 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LEFT(N131,(FIND("/",N131)-1))</f>
        <v>film &amp; video</v>
      </c>
      <c r="R131" t="str">
        <f t="shared" ref="R131:R194" si="15">RIGHT(N131, LEN(N131) - 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LEFT(N195,(FIND("/",N195)-1))</f>
        <v>film &amp; video</v>
      </c>
      <c r="R195" t="str">
        <f t="shared" ref="R195:R258" si="21">RIGHT(N195, LEN(N195) - 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LEFT(N259,(FIND("/",N259)-1))</f>
        <v>film &amp; video</v>
      </c>
      <c r="R259" t="str">
        <f t="shared" ref="R259:R322" si="27">RIGHT(N259, LEN(N259) - 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LEFT(N323,(FIND("/",N323)-1))</f>
        <v>film &amp; video</v>
      </c>
      <c r="R323" t="str">
        <f t="shared" ref="R323:R386" si="33">RIGHT(N323, LEN(N323) - 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LEFT(N387,(FIND("/",N387)-1))</f>
        <v>film &amp; video</v>
      </c>
      <c r="R387" t="str">
        <f t="shared" ref="R387:R450" si="39">RIGHT(N387, LEN(N387) - 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LEFT(N451,(FIND("/",N451)-1))</f>
        <v>film &amp; video</v>
      </c>
      <c r="R451" t="str">
        <f t="shared" ref="R451:R514" si="45">RIGHT(N451, LEN(N451) - 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LEFT(N515,(FIND("/",N515)-1))</f>
        <v>film &amp; video</v>
      </c>
      <c r="R515" t="str">
        <f t="shared" ref="R515:R578" si="51">RIGHT(N515, LEN(N515) - 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LEFT(N579,(FIND("/",N579)-1))</f>
        <v>technology</v>
      </c>
      <c r="R579" t="str">
        <f t="shared" ref="R579:R642" si="57">RIGHT(N579, LEN(N579) - 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LEFT(N643,(FIND("/",N643)-1))</f>
        <v>technology</v>
      </c>
      <c r="R643" t="str">
        <f t="shared" ref="R643:R706" si="63">RIGHT(N643, LEN(N643) - 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LEFT(N707,(FIND("/",N707)-1))</f>
        <v>technology</v>
      </c>
      <c r="R707" t="str">
        <f t="shared" ref="R707:R770" si="69">RIGHT(N707, LEN(N707) - 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LEFT(N771,(FIND("/",N771)-1))</f>
        <v>publishing</v>
      </c>
      <c r="R771" t="str">
        <f t="shared" ref="R771:R834" si="75">RIGHT(N771, LEN(N771) - 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LEFT(N835,(FIND("/",N835)-1))</f>
        <v>music</v>
      </c>
      <c r="R835" t="str">
        <f t="shared" ref="R835:R898" si="81">RIGHT(N835, LEN(N835) - 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LEFT(N899,(FIND("/",N899)-1))</f>
        <v>music</v>
      </c>
      <c r="R899" t="str">
        <f t="shared" ref="R899:R962" si="87">RIGHT(N899, LEN(N899) - 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LEFT(N963,(FIND("/",N963)-1))</f>
        <v>technology</v>
      </c>
      <c r="R963" t="str">
        <f t="shared" ref="R963:R1026" si="93">RIGHT(N963, LEN(N963) - 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LEFT(N1027,(FIND("/",N1027)-1))</f>
        <v>music</v>
      </c>
      <c r="R1027" t="str">
        <f t="shared" ref="R1027:R1090" si="99">RIGHT(N1027, LEN(N1027) - 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LEFT(N1091,(FIND("/",N1091)-1))</f>
        <v>games</v>
      </c>
      <c r="R1091" t="str">
        <f t="shared" ref="R1091:R1154" si="105">RIGHT(N1091, LEN(N1091) - 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LEFT(N1155,(FIND("/",N1155)-1))</f>
        <v>food</v>
      </c>
      <c r="R1155" t="str">
        <f t="shared" ref="R1155:R1218" si="111">RIGHT(N1155, LEN(N1155) - 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LEFT(N1219,(FIND("/",N1219)-1))</f>
        <v>photography</v>
      </c>
      <c r="R1219" t="str">
        <f t="shared" ref="R1219:R1282" si="117">RIGHT(N1219, LEN(N1219) - 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LEFT(N1283,(FIND("/",N1283)-1))</f>
        <v>music</v>
      </c>
      <c r="R1283" t="str">
        <f t="shared" ref="R1283:R1346" si="123">RIGHT(N1283, LEN(N1283) - 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LEFT(N1347,(FIND("/",N1347)-1))</f>
        <v>publishing</v>
      </c>
      <c r="R1347" t="str">
        <f t="shared" ref="R1347:R1410" si="129">RIGHT(N1347, LEN(N1347) - 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LEFT(N1411,(FIND("/",N1411)-1))</f>
        <v>publishing</v>
      </c>
      <c r="R1411" t="str">
        <f t="shared" ref="R1411:R1474" si="135">RIGHT(N1411, LEN(N1411) - 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LEFT(N1475,(FIND("/",N1475)-1))</f>
        <v>publishing</v>
      </c>
      <c r="R1475" t="str">
        <f t="shared" ref="R1475:R1538" si="141">RIGHT(N1475, LEN(N1475) - 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LEFT(N1539,(FIND("/",N1539)-1))</f>
        <v>photography</v>
      </c>
      <c r="R1539" t="str">
        <f t="shared" ref="R1539:R1602" si="147">RIGHT(N1539, LEN(N1539) - 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LEFT(N1603,(FIND("/",N1603)-1))</f>
        <v>music</v>
      </c>
      <c r="R1603" t="str">
        <f t="shared" ref="R1603:R1666" si="153">RIGHT(N1603, LEN(N1603) - 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LEFT(N1667,(FIND("/",N1667)-1))</f>
        <v>music</v>
      </c>
      <c r="R1667" t="str">
        <f t="shared" ref="R1667:R1730" si="159">RIGHT(N1667, LEN(N1667) - 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LEFT(N1731,(FIND("/",N1731)-1))</f>
        <v>music</v>
      </c>
      <c r="R1731" t="str">
        <f t="shared" ref="R1731:R1794" si="165">RIGHT(N1731, LEN(N1731) - 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LEFT(N1795,(FIND("/",N1795)-1))</f>
        <v>photography</v>
      </c>
      <c r="R1795" t="str">
        <f t="shared" ref="R1795:R1858" si="171">RIGHT(N1795, LEN(N1795) - 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LEFT(N1859,(FIND("/",N1859)-1))</f>
        <v>music</v>
      </c>
      <c r="R1859" t="str">
        <f t="shared" ref="R1859:R1922" si="177">RIGHT(N1859, LEN(N1859) - 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LEFT(N1923,(FIND("/",N1923)-1))</f>
        <v>music</v>
      </c>
      <c r="R1923" t="str">
        <f t="shared" ref="R1923:R1986" si="183">RIGHT(N1923, LEN(N1923) - 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LEFT(N1987,(FIND("/",N1987)-1))</f>
        <v>photography</v>
      </c>
      <c r="R1987" t="str">
        <f t="shared" ref="R1987:R2050" si="189">RIGHT(N1987, LEN(N1987) - 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LEFT(N2051,(FIND("/",N2051)-1))</f>
        <v>technology</v>
      </c>
      <c r="R2051" t="str">
        <f t="shared" ref="R2051:R2114" si="195">RIGHT(N2051, LEN(N2051) - 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LEFT(N2115,(FIND("/",N2115)-1))</f>
        <v>music</v>
      </c>
      <c r="R2115" t="str">
        <f t="shared" ref="R2115:R2178" si="201">RIGHT(N2115, LEN(N2115) - 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LEFT(N2179,(FIND("/",N2179)-1))</f>
        <v>music</v>
      </c>
      <c r="R2179" t="str">
        <f t="shared" ref="R2179:R2242" si="207">RIGHT(N2179, LEN(N2179) - 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LEFT(N2243,(FIND("/",N2243)-1))</f>
        <v>games</v>
      </c>
      <c r="R2243" t="str">
        <f t="shared" ref="R2243:R2306" si="213">RIGHT(N2243, LEN(N2243) - 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LEFT(N2307,(FIND("/",N2307)-1))</f>
        <v>music</v>
      </c>
      <c r="R2307" t="str">
        <f t="shared" ref="R2307:R2370" si="219">RIGHT(N2307, LEN(N2307) - 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LEFT(N2371,(FIND("/",N2371)-1))</f>
        <v>technology</v>
      </c>
      <c r="R2371" t="str">
        <f t="shared" ref="R2371:R2434" si="225">RIGHT(N2371, LEN(N2371) - 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LEFT(N2435,(FIND("/",N2435)-1))</f>
        <v>food</v>
      </c>
      <c r="R2435" t="str">
        <f t="shared" ref="R2435:R2498" si="231">RIGHT(N2435, LEN(N2435) - 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LEFT(N2499,(FIND("/",N2499)-1))</f>
        <v>music</v>
      </c>
      <c r="R2499" t="str">
        <f t="shared" ref="R2499:R2562" si="237">RIGHT(N2499, LEN(N2499) - 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LEFT(N2563,(FIND("/",N2563)-1))</f>
        <v>food</v>
      </c>
      <c r="R2563" t="str">
        <f t="shared" ref="R2563:R2626" si="243">RIGHT(N2563, LEN(N2563) - 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LEFT(N2627,(FIND("/",N2627)-1))</f>
        <v>technology</v>
      </c>
      <c r="R2627" t="str">
        <f t="shared" ref="R2627:R2690" si="249">RIGHT(N2627, LEN(N2627) - 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LEFT(N2691,(FIND("/",N2691)-1))</f>
        <v>food</v>
      </c>
      <c r="R2691" t="str">
        <f t="shared" ref="R2691:R2754" si="255">RIGHT(N2691, LEN(N2691) - 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LEFT(N2755,(FIND("/",N2755)-1))</f>
        <v>publishing</v>
      </c>
      <c r="R2755" t="str">
        <f t="shared" ref="R2755:R2818" si="261">RIGHT(N2755, LEN(N2755) - 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LEFT(N2819,(FIND("/",N2819)-1))</f>
        <v>theater</v>
      </c>
      <c r="R2819" t="str">
        <f t="shared" ref="R2819:R2882" si="267">RIGHT(N2819, LEN(N2819) - 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LEFT(N2883,(FIND("/",N2883)-1))</f>
        <v>theater</v>
      </c>
      <c r="R2883" t="str">
        <f t="shared" ref="R2883:R2946" si="273">RIGHT(N2883, LEN(N2883) - 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LEFT(N2947,(FIND("/",N2947)-1))</f>
        <v>theater</v>
      </c>
      <c r="R2947" t="str">
        <f t="shared" ref="R2947:R3010" si="279">RIGHT(N2947, LEN(N2947) - 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LEFT(N3011,(FIND("/",N3011)-1))</f>
        <v>theater</v>
      </c>
      <c r="R3011" t="str">
        <f t="shared" ref="R3011:R3074" si="285">RIGHT(N3011, LEN(N3011) - 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LEFT(N3075,(FIND("/",N3075)-1))</f>
        <v>theater</v>
      </c>
      <c r="R3075" t="str">
        <f t="shared" ref="R3075:R3138" si="291">RIGHT(N3075, LEN(N3075) - 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LEFT(N3139,(FIND("/",N3139)-1))</f>
        <v>theater</v>
      </c>
      <c r="R3139" t="str">
        <f t="shared" ref="R3139:R3202" si="297">RIGHT(N3139, LEN(N3139) - 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LEFT(N3203,(FIND("/",N3203)-1))</f>
        <v>theater</v>
      </c>
      <c r="R3203" t="str">
        <f t="shared" ref="R3203:R3266" si="303">RIGHT(N3203, LEN(N3203) - 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LEFT(N3267,(FIND("/",N3267)-1))</f>
        <v>theater</v>
      </c>
      <c r="R3267" t="str">
        <f t="shared" ref="R3267:R3330" si="309">RIGHT(N3267, LEN(N3267) - 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LEFT(N3331,(FIND("/",N3331)-1))</f>
        <v>theater</v>
      </c>
      <c r="R3331" t="str">
        <f t="shared" ref="R3331:R3394" si="315">RIGHT(N3331, LEN(N3331) - 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LEFT(N3395,(FIND("/",N3395)-1))</f>
        <v>theater</v>
      </c>
      <c r="R3395" t="str">
        <f t="shared" ref="R3395:R3458" si="321">RIGHT(N3395, LEN(N3395) - 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LEFT(N3459,(FIND("/",N3459)-1))</f>
        <v>theater</v>
      </c>
      <c r="R3459" t="str">
        <f t="shared" ref="R3459:R3522" si="327">RIGHT(N3459, LEN(N3459) - 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LEFT(N3523,(FIND("/",N3523)-1))</f>
        <v>theater</v>
      </c>
      <c r="R3523" t="str">
        <f t="shared" ref="R3523:R3586" si="333">RIGHT(N3523, LEN(N3523) - 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LEFT(N3587,(FIND("/",N3587)-1))</f>
        <v>theater</v>
      </c>
      <c r="R3587" t="str">
        <f t="shared" ref="R3587:R3650" si="339">RIGHT(N3587, LEN(N3587) - 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LEFT(N3651,(FIND("/",N3651)-1))</f>
        <v>theater</v>
      </c>
      <c r="R3651" t="str">
        <f t="shared" ref="R3651:R3714" si="345">RIGHT(N3651, LEN(N3651) - 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LEFT(N3715,(FIND("/",N3715)-1))</f>
        <v>theater</v>
      </c>
      <c r="R3715" t="str">
        <f t="shared" ref="R3715:R3778" si="351">RIGHT(N3715, LEN(N3715) - 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LEFT(N3779,(FIND("/",N3779)-1))</f>
        <v>theater</v>
      </c>
      <c r="R3779" t="str">
        <f t="shared" ref="R3779:R3842" si="357">RIGHT(N3779, LEN(N3779) - 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LEFT(N3843,(FIND("/",N3843)-1))</f>
        <v>theater</v>
      </c>
      <c r="R3843" t="str">
        <f t="shared" ref="R3843:R3906" si="363">RIGHT(N3843, LEN(N3843) - 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LEFT(N3907,(FIND("/",N3907)-1))</f>
        <v>theater</v>
      </c>
      <c r="R3907" t="str">
        <f t="shared" ref="R3907:R3970" si="369">RIGHT(N3907, LEN(N3907) - 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LEFT(N3971,(FIND("/",N3971)-1))</f>
        <v>theater</v>
      </c>
      <c r="R3971" t="str">
        <f t="shared" ref="R3971:R4034" si="375">RIGHT(N3971, LEN(N3971) - 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LEFT(N4035,(FIND("/",N4035)-1))</f>
        <v>theater</v>
      </c>
      <c r="R4035" t="str">
        <f t="shared" ref="R4035:R4098" si="381">RIGHT(N4035, LEN(N4035) - 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LEFT(N4099,(FIND("/",N4099)-1))</f>
        <v>theater</v>
      </c>
      <c r="R4099" t="str">
        <f t="shared" ref="R4099:R4115" si="387">RIGHT(N4099, LEN(N4099) - 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8791-A0D8-5040-AA2E-665B7D8C1068}">
  <sheetPr codeName="Sheet2"/>
  <dimension ref="A1:F14"/>
  <sheetViews>
    <sheetView zoomScale="93" zoomScaleNormal="93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3" spans="1:6" x14ac:dyDescent="0.2">
      <c r="A3" s="5" t="s">
        <v>8321</v>
      </c>
      <c r="B3" s="5" t="s">
        <v>8322</v>
      </c>
    </row>
    <row r="4" spans="1:6" x14ac:dyDescent="0.2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497A-9119-8B47-B1B7-578A2A2D1081}">
  <sheetPr codeName="Sheet4"/>
  <dimension ref="A1:F47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8321</v>
      </c>
      <c r="B4" s="5" t="s">
        <v>8322</v>
      </c>
    </row>
    <row r="5" spans="1:6" x14ac:dyDescent="0.2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80E5-7849-CC42-8947-C7CFFE302FA2}">
  <sheetPr codeName="Sheet6"/>
  <dimension ref="A1:E18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8308</v>
      </c>
      <c r="B1" t="s">
        <v>8323</v>
      </c>
    </row>
    <row r="2" spans="1:5" x14ac:dyDescent="0.2">
      <c r="A2" s="5" t="s">
        <v>8367</v>
      </c>
      <c r="B2" t="s">
        <v>8323</v>
      </c>
    </row>
    <row r="4" spans="1:5" x14ac:dyDescent="0.2">
      <c r="A4" s="5" t="s">
        <v>8321</v>
      </c>
      <c r="B4" s="5" t="s">
        <v>8322</v>
      </c>
    </row>
    <row r="5" spans="1:5" x14ac:dyDescent="0.2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8391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8392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8393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8394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8395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8396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8397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8398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8399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8400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8401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8402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3D49-BA27-0E4E-A49A-C5F7AB22008D}">
  <sheetPr codeName="Sheet7"/>
  <dimension ref="A1:H31"/>
  <sheetViews>
    <sheetView topLeftCell="A7" workbookViewId="0">
      <selection activeCell="G10" sqref="G10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6" customWidth="1"/>
    <col min="6" max="6" width="19.33203125" customWidth="1"/>
    <col min="7" max="7" width="18" customWidth="1"/>
    <col min="8" max="8" width="14.5" customWidth="1"/>
  </cols>
  <sheetData>
    <row r="1" spans="1:8" x14ac:dyDescent="0.2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">
      <c r="A2" t="s">
        <v>8376</v>
      </c>
      <c r="B2">
        <f>COUNTIFS(Table!D:D,"&lt;1000",Table!F:F,"=successful")</f>
        <v>322</v>
      </c>
      <c r="C2">
        <f>COUNTIFS(Table!D:D,"&lt;1000",Table!F:F,"=failed")</f>
        <v>113</v>
      </c>
      <c r="D2">
        <f>COUNTIFS(Table!D:D,"&lt;1000",Table!F:F,"=canceled")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8377</v>
      </c>
      <c r="B3">
        <f>COUNTIFS(Table!D:D,"&gt;=1000",Table!D:D,"&lt;5000",Table!F:F,"=successful")</f>
        <v>932</v>
      </c>
      <c r="C3">
        <f>COUNTIFS(Table!D:D,"&gt;=1000",Table!D:D,"&lt;5000",Table!F:F,"=failed")</f>
        <v>420</v>
      </c>
      <c r="D3">
        <f>COUNTIFS(Table!D:D,"&gt;=1000",Table!D:D,"&lt;5000",Table!F:F,"=canceled")</f>
        <v>60</v>
      </c>
      <c r="E3">
        <f t="shared" ref="E3:E13" si="0">SUM(B3:D3)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</row>
    <row r="4" spans="1:8" x14ac:dyDescent="0.2">
      <c r="A4" t="s">
        <v>8378</v>
      </c>
      <c r="B4">
        <f>COUNTIFS(Table!D:D,"&gt;=5000",Table!D:D,"&lt;10000",Table!F:F,"=successful")</f>
        <v>381</v>
      </c>
      <c r="C4">
        <f>COUNTIFS(Table!D:D,"&gt;=5000",Table!D:D,"&lt;10000",Table!F:F,"=failed")</f>
        <v>283</v>
      </c>
      <c r="D4">
        <f>COUNTIFS(Table!D:D,"&gt;=5000",Table!D:D,"&lt;10000",Table!F:F,"=canceled")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8379</v>
      </c>
      <c r="B5">
        <f>COUNTIFS(Table!D:D,"&gt;=10000",Table!D:D,"&lt;15000",Table!F:F,"=successful")</f>
        <v>168</v>
      </c>
      <c r="C5">
        <f>COUNTIFS(Table!D:D,"&gt;=10000",Table!D:D,"&lt;15000",Table!F:F,"=failed")</f>
        <v>144</v>
      </c>
      <c r="D5">
        <f>COUNTIFS(Table!D:D,"&gt;=10000",Table!D:D,"&lt;15000",Table!F:F,"=canceled")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8380</v>
      </c>
      <c r="B6">
        <f>COUNTIFS(Table!D:D,"&gt;=15000",Table!D:D,"&lt;20000",Table!F:F,"=successful")</f>
        <v>94</v>
      </c>
      <c r="C6">
        <f>COUNTIFS(Table!D:D,"&gt;=15000",Table!D:D,"&lt;20000",Table!F:F,"=failed")</f>
        <v>90</v>
      </c>
      <c r="D6">
        <f>COUNTIFS(Table!D:D,"&gt;=15000",Table!D:D,"&lt;20000",Table!F:F,"=canceled")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8381</v>
      </c>
      <c r="B7">
        <f>COUNTIFS(Table!D:D,"&gt;=20000",Table!D:D,"&lt;25000",Table!F:F,"=successful")</f>
        <v>62</v>
      </c>
      <c r="C7">
        <f>COUNTIFS(Table!D:D,"&gt;=20000",Table!D:D,"&lt;25000",Table!F:F,"=failed")</f>
        <v>72</v>
      </c>
      <c r="D7">
        <f>COUNTIFS(Table!D:D,"&gt;=20000",Table!D:D,"&lt;25000",Table!F:F,"=canceled")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">
      <c r="A8" t="s">
        <v>8382</v>
      </c>
      <c r="B8">
        <f>COUNTIFS(Table!D:D,"&gt;=25000",Table!D:D,"&lt;30000",Table!F:F,"=successful")</f>
        <v>55</v>
      </c>
      <c r="C8">
        <f>COUNTIFS(Table!D:D,"&gt;=25000",Table!D:D,"&lt;30000",Table!F:F,"=failed")</f>
        <v>64</v>
      </c>
      <c r="D8">
        <f>COUNTIFS(Table!D:D,"&gt;=25000",Table!D:D,"&lt;30000",Table!F:F,"=canceled")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8383</v>
      </c>
      <c r="B9">
        <f>COUNTIFS(Table!D:D,"&gt;=30000",Table!D:D,"&lt;35000",Table!F:F,"=successful")</f>
        <v>32</v>
      </c>
      <c r="C9">
        <f>COUNTIFS(Table!D:D,"&gt;=30000",Table!D:D,"&lt;35000",Table!F:F,"=failed")</f>
        <v>37</v>
      </c>
      <c r="D9">
        <f>COUNTIFS(Table!D:D,"&gt;=30000",Table!D:D,"&lt;35000",Table!F:F,"=canceled")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8384</v>
      </c>
      <c r="B10">
        <f>COUNTIFS(Table!D:D,"&gt;=35000",Table!D:D,"&lt;40000",Table!F:F,"=successful")</f>
        <v>26</v>
      </c>
      <c r="C10">
        <f>COUNTIFS(Table!D:D,"&gt;=35000",Table!D:D,"&lt;40000",Table!F:F,"=failed")</f>
        <v>22</v>
      </c>
      <c r="D10">
        <f>COUNTIFS(Table!D:D,"&gt;=35000",Table!D:D,"&lt;40000",Table!F:F,"=canceled")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8385</v>
      </c>
      <c r="B11">
        <f>COUNTIFS(Table!D:D,"&gt;=40000",Table!D:D,"&lt;45000",Table!F:F,"=successful")</f>
        <v>21</v>
      </c>
      <c r="C11">
        <f>COUNTIFS(Table!D:D,"&gt;=40000",Table!D:D,"&lt;45000",Table!F:F,"=failed")</f>
        <v>16</v>
      </c>
      <c r="D11">
        <f>COUNTIFS(Table!D:D,"&gt;=40000",Table!D:D,"&lt;45000",Table!F:F,"=canceled")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8386</v>
      </c>
      <c r="B12">
        <f>COUNTIFS(Table!D:D,"&gt;=45000",Table!D:D,"&lt;50000",Table!F:F,"=successful")</f>
        <v>6</v>
      </c>
      <c r="C12">
        <f>COUNTIFS(Table!D:D,"&gt;=45000",Table!D:D,"&lt;50000",Table!F:F,"=failed")</f>
        <v>11</v>
      </c>
      <c r="D12">
        <f>COUNTIFS(Table!D:D,"&gt;=45000",Table!D:D,"&lt;50000",Table!F:F,"=canceled")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8387</v>
      </c>
      <c r="B13">
        <f>COUNTIFS(Table!D:D,"&gt;=50000",Table!F:F,"=successful")</f>
        <v>86</v>
      </c>
      <c r="C13">
        <f>COUNTIFS(Table!D:D,"&gt;=50000",Table!F:F,"=failed")</f>
        <v>258</v>
      </c>
      <c r="D13">
        <f>COUNTIFS(Table!D:D,"&gt;=50000",Table!F:F,"=canceled")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  <row r="18" spans="1:4" x14ac:dyDescent="0.2">
      <c r="A18" s="5" t="s">
        <v>8310</v>
      </c>
      <c r="B18" t="s">
        <v>8388</v>
      </c>
      <c r="C18" t="s">
        <v>8389</v>
      </c>
      <c r="D18" t="s">
        <v>8390</v>
      </c>
    </row>
    <row r="19" spans="1:4" x14ac:dyDescent="0.2">
      <c r="A19" s="6" t="s">
        <v>8376</v>
      </c>
      <c r="B19" s="7">
        <v>71.081677704194263</v>
      </c>
      <c r="C19" s="7">
        <v>24.944812362030905</v>
      </c>
      <c r="D19" s="7">
        <v>3.9735099337748347</v>
      </c>
    </row>
    <row r="20" spans="1:4" x14ac:dyDescent="0.2">
      <c r="A20" s="6" t="s">
        <v>8377</v>
      </c>
      <c r="B20" s="7">
        <v>66.005665722379604</v>
      </c>
      <c r="C20" s="7">
        <v>29.745042492917843</v>
      </c>
      <c r="D20" s="7">
        <v>4.2492917847025495</v>
      </c>
    </row>
    <row r="21" spans="1:4" x14ac:dyDescent="0.2">
      <c r="A21" s="6" t="s">
        <v>8378</v>
      </c>
      <c r="B21" s="7">
        <v>53.212290502793294</v>
      </c>
      <c r="C21" s="7">
        <v>39.52513966480447</v>
      </c>
      <c r="D21" s="7">
        <v>7.2625698324022352</v>
      </c>
    </row>
    <row r="22" spans="1:4" x14ac:dyDescent="0.2">
      <c r="A22" s="6" t="s">
        <v>8379</v>
      </c>
      <c r="B22" s="7">
        <v>47.727272727272727</v>
      </c>
      <c r="C22" s="7">
        <v>40.909090909090914</v>
      </c>
      <c r="D22" s="7">
        <v>11.363636363636363</v>
      </c>
    </row>
    <row r="23" spans="1:4" x14ac:dyDescent="0.2">
      <c r="A23" s="6" t="s">
        <v>8380</v>
      </c>
      <c r="B23" s="7">
        <v>46.766169154228855</v>
      </c>
      <c r="C23" s="7">
        <v>44.776119402985074</v>
      </c>
      <c r="D23" s="7">
        <v>8.4577114427860707</v>
      </c>
    </row>
    <row r="24" spans="1:4" x14ac:dyDescent="0.2">
      <c r="A24" s="6" t="s">
        <v>8381</v>
      </c>
      <c r="B24" s="7">
        <v>41.891891891891895</v>
      </c>
      <c r="C24" s="7">
        <v>48.648648648648653</v>
      </c>
      <c r="D24" s="7">
        <v>9.4594594594594597</v>
      </c>
    </row>
    <row r="25" spans="1:4" x14ac:dyDescent="0.2">
      <c r="A25" s="6" t="s">
        <v>8382</v>
      </c>
      <c r="B25" s="7">
        <v>40.145985401459853</v>
      </c>
      <c r="C25" s="7">
        <v>46.715328467153284</v>
      </c>
      <c r="D25" s="7">
        <v>13.138686131386862</v>
      </c>
    </row>
    <row r="26" spans="1:4" x14ac:dyDescent="0.2">
      <c r="A26" s="6" t="s">
        <v>8383</v>
      </c>
      <c r="B26" s="7">
        <v>39.024390243902438</v>
      </c>
      <c r="C26" s="7">
        <v>45.121951219512198</v>
      </c>
      <c r="D26" s="7">
        <v>15.853658536585366</v>
      </c>
    </row>
    <row r="27" spans="1:4" x14ac:dyDescent="0.2">
      <c r="A27" s="6" t="s">
        <v>8384</v>
      </c>
      <c r="B27" s="7">
        <v>47.272727272727273</v>
      </c>
      <c r="C27" s="7">
        <v>40</v>
      </c>
      <c r="D27" s="7">
        <v>12.727272727272727</v>
      </c>
    </row>
    <row r="28" spans="1:4" x14ac:dyDescent="0.2">
      <c r="A28" s="6" t="s">
        <v>8385</v>
      </c>
      <c r="B28" s="7">
        <v>48.837209302325576</v>
      </c>
      <c r="C28" s="7">
        <v>37.209302325581397</v>
      </c>
      <c r="D28" s="7">
        <v>13.953488372093023</v>
      </c>
    </row>
    <row r="29" spans="1:4" x14ac:dyDescent="0.2">
      <c r="A29" s="6" t="s">
        <v>8386</v>
      </c>
      <c r="B29" s="7">
        <v>28.571428571428569</v>
      </c>
      <c r="C29" s="7">
        <v>52.380952380952387</v>
      </c>
      <c r="D29" s="7">
        <v>19.047619047619047</v>
      </c>
    </row>
    <row r="30" spans="1:4" x14ac:dyDescent="0.2">
      <c r="A30" s="6" t="s">
        <v>8387</v>
      </c>
      <c r="B30" s="7">
        <v>19.36936936936937</v>
      </c>
      <c r="C30" s="7">
        <v>58.108108108108105</v>
      </c>
      <c r="D30" s="7">
        <v>22.522522522522522</v>
      </c>
    </row>
    <row r="31" spans="1:4" x14ac:dyDescent="0.2">
      <c r="A31" s="6" t="s">
        <v>8320</v>
      </c>
      <c r="B31" s="7">
        <v>549.90607786397356</v>
      </c>
      <c r="C31" s="7">
        <v>508.08449598178527</v>
      </c>
      <c r="D31" s="7">
        <v>142.00942615424105</v>
      </c>
    </row>
  </sheetData>
  <pageMargins left="0.7" right="0.7" top="0.75" bottom="0.75" header="0.3" footer="0.3"/>
  <ignoredErrors>
    <ignoredError sqref="C3 C4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Category Chart</vt:lpstr>
      <vt:lpstr>Subcategory Chart</vt:lpstr>
      <vt:lpstr>State by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Childers</cp:lastModifiedBy>
  <dcterms:created xsi:type="dcterms:W3CDTF">2017-04-20T15:17:24Z</dcterms:created>
  <dcterms:modified xsi:type="dcterms:W3CDTF">2020-08-14T16:23:18Z</dcterms:modified>
</cp:coreProperties>
</file>